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chats" sheetId="1" r:id="rId3"/>
    <sheet state="visible" name="Ventes" sheetId="2" r:id="rId4"/>
    <sheet state="visible" name="clients" sheetId="3" r:id="rId5"/>
    <sheet state="visible" name="old achats pas utiliser" sheetId="4" r:id="rId6"/>
    <sheet state="visible" name="variables" sheetId="5" r:id="rId7"/>
    <sheet state="visible" name="Copie de variables" sheetId="6" r:id="rId8"/>
    <sheet state="visible" name="paypal" sheetId="7" r:id="rId9"/>
  </sheets>
  <definedNames>
    <definedName localSheetId="5" name="tva">'Copie de variables'!$B$7</definedName>
    <definedName name="tva">variables!$B$7</definedName>
    <definedName localSheetId="5" name="racine">'Copie de variables'!$B$11</definedName>
    <definedName name="racine">variables!$B$11</definedName>
    <definedName hidden="1" localSheetId="0" name="_xlnm._FilterDatabase">achats!$A$1:$AB$51</definedName>
    <definedName hidden="1" localSheetId="1" name="_xlnm._FilterDatabase">Ventes!$A$1:$AQ$51</definedName>
    <definedName hidden="1" localSheetId="6" name="_xlnm._FilterDatabase">paypal!$A$1:$AU$61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avt mise en place cegid, noter tout achat et dépense ici
	-Evelyne Revellat</t>
      </text>
    </comment>
  </commentList>
</comments>
</file>

<file path=xl/sharedStrings.xml><?xml version="1.0" encoding="utf-8"?>
<sst xmlns="http://schemas.openxmlformats.org/spreadsheetml/2006/main" count="2625" uniqueCount="652">
  <si>
    <t>N°</t>
  </si>
  <si>
    <t>date saisie</t>
  </si>
  <si>
    <t>date achat</t>
  </si>
  <si>
    <t>ref fact</t>
  </si>
  <si>
    <t>date paiement</t>
  </si>
  <si>
    <t>payé</t>
  </si>
  <si>
    <t>date paimnt 1</t>
  </si>
  <si>
    <t>Submission ID</t>
  </si>
  <si>
    <t>Submission Date</t>
  </si>
  <si>
    <t>Date transaction</t>
  </si>
  <si>
    <t>qui à fait la transaction</t>
  </si>
  <si>
    <t>débit ou crédit</t>
  </si>
  <si>
    <t>type de transaction</t>
  </si>
  <si>
    <t>récurrence ?</t>
  </si>
  <si>
    <t>Montant</t>
  </si>
  <si>
    <t>Justification</t>
  </si>
  <si>
    <t>facture a joindre</t>
  </si>
  <si>
    <t>date paimnt 2</t>
  </si>
  <si>
    <t>date paimnt 3</t>
  </si>
  <si>
    <t>date paimnt 4</t>
  </si>
  <si>
    <t>par</t>
  </si>
  <si>
    <t>boutique</t>
  </si>
  <si>
    <t>fournisseur</t>
  </si>
  <si>
    <t>paiement</t>
  </si>
  <si>
    <t>description courte</t>
  </si>
  <si>
    <t>mont.TTC</t>
  </si>
  <si>
    <t>HT</t>
  </si>
  <si>
    <t>TVA</t>
  </si>
  <si>
    <t>enregistrer le fichier sous :</t>
  </si>
  <si>
    <t>Philippe</t>
  </si>
  <si>
    <t>Débit</t>
  </si>
  <si>
    <t>Carte Bancaire</t>
  </si>
  <si>
    <t>Non</t>
  </si>
  <si>
    <t>livres amazon b cde joint facture pas enc dispo</t>
  </si>
  <si>
    <t>https://eu.jotform.com/uploads/sophrokhepri/71643826932967/3735636716517400223/Facture%20amazone%20CB%20sophrokhepri%2020%2C5%20ttc%2017-06-2017.pdf</t>
  </si>
  <si>
    <t>acces doc web de drop</t>
  </si>
  <si>
    <t>type fichier</t>
  </si>
  <si>
    <t>montant HT</t>
  </si>
  <si>
    <t>TTC</t>
  </si>
  <si>
    <t>facture</t>
  </si>
  <si>
    <t>Verified</t>
  </si>
  <si>
    <t>010</t>
  </si>
  <si>
    <t>type vente</t>
  </si>
  <si>
    <t>client pro</t>
  </si>
  <si>
    <t>client particulier</t>
  </si>
  <si>
    <t>Qtté</t>
  </si>
  <si>
    <t>unitaire.TTC</t>
  </si>
  <si>
    <t>unitaire HT</t>
  </si>
  <si>
    <t>PQ, distib PQ, tapais entrée, draps exametc</t>
  </si>
  <si>
    <t>https://eu.jotform.com/uploads/sophrokhepri/71643826932967/3735630006517355662/facture%20voussert.fr%20pq%2Ctapis%2C%20draps%20exam%2Cetc.pdf</t>
  </si>
  <si>
    <t>TXTVA</t>
  </si>
  <si>
    <t>tot HT</t>
  </si>
  <si>
    <t>tot TTC</t>
  </si>
  <si>
    <t>tot TVA</t>
  </si>
  <si>
    <t>facture envoyée</t>
  </si>
  <si>
    <t>nb echeances</t>
  </si>
  <si>
    <t>txt destinataire</t>
  </si>
  <si>
    <t>email dest</t>
  </si>
  <si>
    <t>txt paiement</t>
  </si>
  <si>
    <t>état facture</t>
  </si>
  <si>
    <t>Paypal</t>
  </si>
  <si>
    <t>commande 5309911	pixart printing plaques professionelles a l&amp;amp;#039;entrée</t>
  </si>
  <si>
    <t>https://eu.jotform.com/uploads/sophrokhepri/71643826932967/3735393266516555203/pixart%2081%2C62.pdf</t>
  </si>
  <si>
    <t>cde 5356080	17/06/2017	€ 64,96
 kakemonos (2)
 pas encore de facture</t>
  </si>
  <si>
    <t>commande 5309911	pixart printing plaques professionelles a l'entrée</t>
  </si>
  <si>
    <t>https://eu.jotform.com/uploads/sophrokhepri/71643826932967/3735389046517521333/pixart%2081%2C62.pdf</t>
  </si>
  <si>
    <t>supersaas</t>
  </si>
  <si>
    <r>
      <rPr>
        <color rgb="FFFF0000"/>
      </rPr>
      <t xml:space="preserve">drop compta juillet 2017 </t>
    </r>
    <r>
      <t>Facturesupersaas 28€ 03-07-2017.pdf</t>
    </r>
  </si>
  <si>
    <t>aliexpress</t>
  </si>
  <si>
    <t>fact demandée</t>
  </si>
  <si>
    <t>ppal ovh</t>
  </si>
  <si>
    <r>
      <rPr>
        <color rgb="FFFF0000"/>
      </rPr>
      <t xml:space="preserve">drop compta juillet 2017 </t>
    </r>
    <r>
      <t>Facture_FR20417020OVH16.80 ppal.pdf</t>
    </r>
  </si>
  <si>
    <t>amazon tetiere</t>
  </si>
  <si>
    <t>fact demandee</t>
  </si>
  <si>
    <t>amazon lampes</t>
  </si>
  <si>
    <t>amazon autres lampes</t>
  </si>
  <si>
    <t>amazon cable HDMI</t>
  </si>
  <si>
    <t>reçue</t>
  </si>
  <si>
    <t>ppal OVH</t>
  </si>
  <si>
    <r>
      <rPr>
        <color rgb="FFFF0000"/>
      </rPr>
      <t>drop compta juillet 2017</t>
    </r>
    <r>
      <t xml:space="preserve"> OVH-FR20282600-155,28-30-06-2017.pdf</t>
    </r>
  </si>
  <si>
    <r>
      <rPr>
        <color rgb="FFFF0000"/>
      </rPr>
      <t>drop compta juillet 2017</t>
    </r>
    <r>
      <t xml:space="preserve"> FactureOVH telecom 33,24 01 07 2017.pdf</t>
    </r>
  </si>
  <si>
    <t>date entrée</t>
  </si>
  <si>
    <t>acces doc web</t>
  </si>
  <si>
    <t>OUI</t>
  </si>
  <si>
    <t>Evelyne</t>
  </si>
  <si>
    <t>Retraite</t>
  </si>
  <si>
    <t>SEPA</t>
  </si>
  <si>
    <t>Charg sociales</t>
  </si>
  <si>
    <t>consultations</t>
  </si>
  <si>
    <t>VRILLAUX Quentin</t>
  </si>
  <si>
    <t>Chèque</t>
  </si>
  <si>
    <t>Consultation Sophrologie</t>
  </si>
  <si>
    <t>Flavien</t>
  </si>
  <si>
    <t>paypal pro</t>
  </si>
  <si>
    <t>adapt 4G</t>
  </si>
  <si>
    <t>---</t>
  </si>
  <si>
    <t>PDF</t>
  </si>
  <si>
    <t>012</t>
  </si>
  <si>
    <t>free</t>
  </si>
  <si>
    <t>Free</t>
  </si>
  <si>
    <t>Free Mobile</t>
  </si>
  <si>
    <t>013</t>
  </si>
  <si>
    <t>Free Box</t>
  </si>
  <si>
    <t>003</t>
  </si>
  <si>
    <t>doctolib</t>
  </si>
  <si>
    <t>abodoctolib</t>
  </si>
  <si>
    <t>009</t>
  </si>
  <si>
    <t>URSSAF</t>
  </si>
  <si>
    <t>urssaf</t>
  </si>
  <si>
    <t>SAN MARTIN Charlotte</t>
  </si>
  <si>
    <t>Espèce</t>
  </si>
  <si>
    <t>008</t>
  </si>
  <si>
    <t>Cleanset</t>
  </si>
  <si>
    <t>Chq-pro</t>
  </si>
  <si>
    <t>Nettoyage</t>
  </si>
  <si>
    <t>001</t>
  </si>
  <si>
    <t>amazon</t>
  </si>
  <si>
    <t>nmmedical</t>
  </si>
  <si>
    <t>CB-pro</t>
  </si>
  <si>
    <t>draps examen</t>
  </si>
  <si>
    <t>LEMDANI Mehdi</t>
  </si>
  <si>
    <t>STRIPE CB</t>
  </si>
  <si>
    <t>drop</t>
  </si>
  <si>
    <t>007</t>
  </si>
  <si>
    <t>var</t>
  </si>
  <si>
    <t>002</t>
  </si>
  <si>
    <t>RYCKELYNCK Carole</t>
  </si>
  <si>
    <t>Vos Industriebedarf GmbH</t>
  </si>
  <si>
    <t>essuiemain</t>
  </si>
  <si>
    <t>011</t>
  </si>
  <si>
    <t>Alpha Relaxation</t>
  </si>
  <si>
    <t>Ppal-pro</t>
  </si>
  <si>
    <t>lunette relax</t>
  </si>
  <si>
    <t>004</t>
  </si>
  <si>
    <t>NON</t>
  </si>
  <si>
    <t>Agence Carole</t>
  </si>
  <si>
    <t>Loyer oct</t>
  </si>
  <si>
    <t>forfaits</t>
  </si>
  <si>
    <t>Soussy Caroline</t>
  </si>
  <si>
    <t>Forfait Découverte</t>
  </si>
  <si>
    <t>006</t>
  </si>
  <si>
    <t>Sanexco</t>
  </si>
  <si>
    <t>Comptabilité</t>
  </si>
  <si>
    <t>005</t>
  </si>
  <si>
    <t>Lievoux Nathalie</t>
  </si>
  <si>
    <t>edf</t>
  </si>
  <si>
    <t>EDF</t>
  </si>
  <si>
    <t>014</t>
  </si>
  <si>
    <t>Virt-pro</t>
  </si>
  <si>
    <t>Honore Margaux</t>
  </si>
  <si>
    <t>Mise à disposition de salle</t>
  </si>
  <si>
    <t>016</t>
  </si>
  <si>
    <t>CEGID</t>
  </si>
  <si>
    <t>Logiciel compta</t>
  </si>
  <si>
    <t>Compta</t>
  </si>
  <si>
    <t>017</t>
  </si>
  <si>
    <t>Tsobgny Louise-Laurie</t>
  </si>
  <si>
    <t>018</t>
  </si>
  <si>
    <t>019</t>
  </si>
  <si>
    <t>Soulat Claudine</t>
  </si>
  <si>
    <t>Forfait Bronze</t>
  </si>
  <si>
    <t>020</t>
  </si>
  <si>
    <t>021</t>
  </si>
  <si>
    <t>Dericquebourg Christelle</t>
  </si>
  <si>
    <t>022</t>
  </si>
  <si>
    <t>023</t>
  </si>
  <si>
    <t>Maillet Aurélie</t>
  </si>
  <si>
    <t>Virement</t>
  </si>
  <si>
    <t>024</t>
  </si>
  <si>
    <t>025</t>
  </si>
  <si>
    <t>Benhayoun Jean-Jacques</t>
  </si>
  <si>
    <t>026</t>
  </si>
  <si>
    <t>Brossard Amélie</t>
  </si>
  <si>
    <t>027</t>
  </si>
  <si>
    <t>nom variables</t>
  </si>
  <si>
    <t>données ou plages</t>
  </si>
  <si>
    <t>028</t>
  </si>
  <si>
    <t>acheteur</t>
  </si>
  <si>
    <t>stagiaire</t>
  </si>
  <si>
    <t>autre</t>
  </si>
  <si>
    <t>perso-NDF</t>
  </si>
  <si>
    <t>espèce</t>
  </si>
  <si>
    <t>ebay</t>
  </si>
  <si>
    <t>ovh</t>
  </si>
  <si>
    <t>dropbox</t>
  </si>
  <si>
    <t>Lecusson Lydia</t>
  </si>
  <si>
    <t>Forfait Argent</t>
  </si>
  <si>
    <t>en attente mail evelyne</t>
  </si>
  <si>
    <t>en attente mail phil</t>
  </si>
  <si>
    <t>en attente</t>
  </si>
  <si>
    <t>b de cde</t>
  </si>
  <si>
    <t>sans</t>
  </si>
  <si>
    <t>029</t>
  </si>
  <si>
    <t>mois courant</t>
  </si>
  <si>
    <t>030</t>
  </si>
  <si>
    <t>Bihannic Rodolphe</t>
  </si>
  <si>
    <t>Forfait Vermeil</t>
  </si>
  <si>
    <t>031</t>
  </si>
  <si>
    <t>032</t>
  </si>
  <si>
    <t>Brinster Nicolas</t>
  </si>
  <si>
    <t>033</t>
  </si>
  <si>
    <t>Contre Carole</t>
  </si>
  <si>
    <t>034</t>
  </si>
  <si>
    <t>035</t>
  </si>
  <si>
    <t>Font Jessica</t>
  </si>
  <si>
    <t>036</t>
  </si>
  <si>
    <t>037</t>
  </si>
  <si>
    <t>Mauchant-Renoult Pascale</t>
  </si>
  <si>
    <t>038</t>
  </si>
  <si>
    <t>Comby Caroline</t>
  </si>
  <si>
    <t>039</t>
  </si>
  <si>
    <t>040</t>
  </si>
  <si>
    <t>Sayah Pascale</t>
  </si>
  <si>
    <t>041</t>
  </si>
  <si>
    <t>042</t>
  </si>
  <si>
    <t>043</t>
  </si>
  <si>
    <t>044</t>
  </si>
  <si>
    <t>Seve Papillon</t>
  </si>
  <si>
    <t>045</t>
  </si>
  <si>
    <t>046</t>
  </si>
  <si>
    <t>bidon test</t>
  </si>
  <si>
    <t>Revellat Philippe</t>
  </si>
  <si>
    <t>philippe@revellat.fr</t>
  </si>
  <si>
    <t>047</t>
  </si>
  <si>
    <t>048</t>
  </si>
  <si>
    <t>049</t>
  </si>
  <si>
    <t>050</t>
  </si>
  <si>
    <t>015</t>
  </si>
  <si>
    <t>type de vente</t>
  </si>
  <si>
    <t>mode paiement vente</t>
  </si>
  <si>
    <t>Description  produit</t>
  </si>
  <si>
    <t>racine acces fichiers</t>
  </si>
  <si>
    <t>clients pro</t>
  </si>
  <si>
    <t>clients pro email</t>
  </si>
  <si>
    <t>clients part</t>
  </si>
  <si>
    <t>clients part email</t>
  </si>
  <si>
    <t>paypal</t>
  </si>
  <si>
    <t>Comptabilité SophroKhepri/Comptabilité Sophrokhepri/Exercice 2017.2018/Fournisseur</t>
  </si>
  <si>
    <t>Baratay-Lhorte Pascale</t>
  </si>
  <si>
    <t>pascale.baratay-lhorte@kheprisante.fr</t>
  </si>
  <si>
    <t>Vrillaux Quentin</t>
  </si>
  <si>
    <t>quentin.vrilliaux@gmail.com</t>
  </si>
  <si>
    <t>Blessig Anne-Marie</t>
  </si>
  <si>
    <t>anne-marie.blessig@kheprisante.fr</t>
  </si>
  <si>
    <t>San Martin Charlotte</t>
  </si>
  <si>
    <t>sanmartin.charlotte@live.fr</t>
  </si>
  <si>
    <t>Bonandrini Brigitte</t>
  </si>
  <si>
    <t>brigitte.bonandrini@kheprisante.fr</t>
  </si>
  <si>
    <t>Lemdani Mehdi</t>
  </si>
  <si>
    <t>Brothier Jocelyne</t>
  </si>
  <si>
    <t>Casale Nathalie</t>
  </si>
  <si>
    <t>Cauvin Cécile</t>
  </si>
  <si>
    <t>Cochet Sophie</t>
  </si>
  <si>
    <t>Drouet Emmanuelle</t>
  </si>
  <si>
    <t>Garmigny Emilia</t>
  </si>
  <si>
    <t>Estrade Danielle</t>
  </si>
  <si>
    <t>Revellat Evelyne</t>
  </si>
  <si>
    <t>mitch94@hotmail.fr</t>
  </si>
  <si>
    <t>Falcionelli Rodrigue</t>
  </si>
  <si>
    <t>Freyther Ludwig</t>
  </si>
  <si>
    <t>Karakozian Sylvie</t>
  </si>
  <si>
    <t>Kinne Marion</t>
  </si>
  <si>
    <t>Leclercq Kristel</t>
  </si>
  <si>
    <t>Legrand Corinne</t>
  </si>
  <si>
    <t>Lespinasse Sophie</t>
  </si>
  <si>
    <t>Marcy Isabelle</t>
  </si>
  <si>
    <t>Couthenx Marie-Christine</t>
  </si>
  <si>
    <t>Mathieu Céline</t>
  </si>
  <si>
    <t>Rosier-Auvret Aurélie</t>
  </si>
  <si>
    <t>Roussel Fanny</t>
  </si>
  <si>
    <t>Ruffier Gladys</t>
  </si>
  <si>
    <t>Lopes Sandrine</t>
  </si>
  <si>
    <t>Thibaux Catherine</t>
  </si>
  <si>
    <t>Toi Lionel</t>
  </si>
  <si>
    <t>Vladic Jacqueline</t>
  </si>
  <si>
    <t>Zaoui Sabine</t>
  </si>
  <si>
    <t>Amrous Souad</t>
  </si>
  <si>
    <t>Levixhi Emmanuelle</t>
  </si>
  <si>
    <t>Langlois Sonia</t>
  </si>
  <si>
    <t>Cuoq Didier</t>
  </si>
  <si>
    <t>Pszenica Martine</t>
  </si>
  <si>
    <t>Larue Yann</t>
  </si>
  <si>
    <t>amelie.brossard@kheprisante.fr</t>
  </si>
  <si>
    <t>Ryckelynck Carole</t>
  </si>
  <si>
    <t>carole.ryckelynck@gmail.com</t>
  </si>
  <si>
    <t>Danh-Sang Sambo</t>
  </si>
  <si>
    <t>Claire Marie-Dominique</t>
  </si>
  <si>
    <t>Lebaillif Jérôme</t>
  </si>
  <si>
    <t>Jouini Zohra</t>
  </si>
  <si>
    <t>Alcouffe Pascaline</t>
  </si>
  <si>
    <t>Pioffret Fanny</t>
  </si>
  <si>
    <t>Labescat Jacques</t>
  </si>
  <si>
    <t>Plessard Patrick</t>
  </si>
  <si>
    <t>Cayla Sylvie</t>
  </si>
  <si>
    <t>Fallet Marc</t>
  </si>
  <si>
    <t>Pipa Sandrine</t>
  </si>
  <si>
    <t>Dulorme Lise-Marie</t>
  </si>
  <si>
    <t>Fouquet Pascal</t>
  </si>
  <si>
    <t>Le-Caoussin Sylvie</t>
  </si>
  <si>
    <t>Vieillard Sophie</t>
  </si>
  <si>
    <t>Lesage Chloé</t>
  </si>
  <si>
    <t>jocelyne.brothier@kheprisante.fr</t>
  </si>
  <si>
    <t>Perret-Moreau Sophie</t>
  </si>
  <si>
    <t>Mareschal Sandrine</t>
  </si>
  <si>
    <t>Billy Jessika</t>
  </si>
  <si>
    <t>Malfilatre Khérah</t>
  </si>
  <si>
    <t>Leclercq Marie-José</t>
  </si>
  <si>
    <t>De-Cesare Marie</t>
  </si>
  <si>
    <t>Dos-Santos Carole</t>
  </si>
  <si>
    <t>Fallet Danielle</t>
  </si>
  <si>
    <t>Woets Virginie</t>
  </si>
  <si>
    <t>Montay-Mula Muriel</t>
  </si>
  <si>
    <t>Steinmann Roseline</t>
  </si>
  <si>
    <t>Amzallag Eric</t>
  </si>
  <si>
    <t>Courrege Emma</t>
  </si>
  <si>
    <t>Bérangère Vanessa</t>
  </si>
  <si>
    <t>Charpentier Vanessa</t>
  </si>
  <si>
    <t>Allane Frédéricque</t>
  </si>
  <si>
    <t>Artigny Cathy</t>
  </si>
  <si>
    <t>Bekisheva Olga</t>
  </si>
  <si>
    <t>Nabe Kadiatou</t>
  </si>
  <si>
    <t>Fernandez Nicolas</t>
  </si>
  <si>
    <t>Forfait Or</t>
  </si>
  <si>
    <t>Lobe Madeleine</t>
  </si>
  <si>
    <t>Seve Papillon2</t>
  </si>
  <si>
    <t>Croise Virginie</t>
  </si>
  <si>
    <t>nathalie.casale@kheprisante.fr</t>
  </si>
  <si>
    <t>Dangla Catherine</t>
  </si>
  <si>
    <t>Assemaine Dominique</t>
  </si>
  <si>
    <t>Avril Ghislaine</t>
  </si>
  <si>
    <t>Pébergé Mélanie</t>
  </si>
  <si>
    <t>Shymyevych Irina</t>
  </si>
  <si>
    <t>Thisse-Noel Jessie</t>
  </si>
  <si>
    <t>Watteau Michèle</t>
  </si>
  <si>
    <t>Popescou Georges</t>
  </si>
  <si>
    <t>Kerbiriou Nelly</t>
  </si>
  <si>
    <t>Delahaigue Claude</t>
  </si>
  <si>
    <t>cecile.cauvin@kheprisante.fr</t>
  </si>
  <si>
    <t>sophie.cochet@kheprisante.fr</t>
  </si>
  <si>
    <t>Forfait Diamant</t>
  </si>
  <si>
    <t>emmanuelle.drouet@kheprisante.fr</t>
  </si>
  <si>
    <t>emilia.garmigny@kheprisante.fr</t>
  </si>
  <si>
    <t>danielle.estrade@kheprisante.fr</t>
  </si>
  <si>
    <t>evelyne.revellat@kheprisante.fr</t>
  </si>
  <si>
    <t>rodrigue.falcionelli@kheprisante.fr</t>
  </si>
  <si>
    <t>ludwig.freyther@kheprisante.fr</t>
  </si>
  <si>
    <t>margaux.honore@kheprisante.fr</t>
  </si>
  <si>
    <t>sylvie.karakozian@kheprisante.fr</t>
  </si>
  <si>
    <t>marion.kinne@kheprisante.fr</t>
  </si>
  <si>
    <t>kristel.leclercq@kheprisante.fr</t>
  </si>
  <si>
    <t>corinne.legrand@kheprisante.fr</t>
  </si>
  <si>
    <t>sophie.lespinasse@kheprisante.fr</t>
  </si>
  <si>
    <t>isabelle.marcy@kheprisante.fr</t>
  </si>
  <si>
    <t>marie-christine.couthenx@kheprisante.fr</t>
  </si>
  <si>
    <t>celine.mathieu@kheprisante.fr</t>
  </si>
  <si>
    <t>aurelie.rosier@kheprisante.fr</t>
  </si>
  <si>
    <t>fanny.roussel@kheprisante.fr</t>
  </si>
  <si>
    <t>gladys.ruffier@kheprisante.fr</t>
  </si>
  <si>
    <t>sandrine.lopes@kheprisante.fr</t>
  </si>
  <si>
    <t>catherine.thibaux@kheprisante.fr</t>
  </si>
  <si>
    <t>lionel.toi@kheprisante.fr</t>
  </si>
  <si>
    <t>jacqueline.vladic@kheprisante.fr</t>
  </si>
  <si>
    <t>sabine.zaoui@kheprisante.fr</t>
  </si>
  <si>
    <t>souad.amrous@kheprisante.fr</t>
  </si>
  <si>
    <t>emmanuelle.levixhi@kheprisante.fr</t>
  </si>
  <si>
    <t>sonia.langlois@kheprisante.fr</t>
  </si>
  <si>
    <t>didier.cuoq@kheprisante.fr</t>
  </si>
  <si>
    <t>martine.pszenica@kheprisante.fr</t>
  </si>
  <si>
    <t>yann.larue@kheprisante.fr</t>
  </si>
  <si>
    <t>pascale.sayah@kheprisante.fr</t>
  </si>
  <si>
    <t>danh-sang.sambo@kheprisante.fr</t>
  </si>
  <si>
    <t>resa@seveetpapillon.org</t>
  </si>
  <si>
    <t>marie-dominique.claire@kheprisante.fr</t>
  </si>
  <si>
    <t>jerome.lebaillif@kheprisante.fr</t>
  </si>
  <si>
    <t>zohra.jouini@kheprisante.fr</t>
  </si>
  <si>
    <t>pascaline.alcouffe@kheprisante.fr</t>
  </si>
  <si>
    <t>nicolas.brinster@kheprisante.fr</t>
  </si>
  <si>
    <t>fanny.pioffret@kheprisante.fr</t>
  </si>
  <si>
    <t>jacques.labescat@kheprisante.fr</t>
  </si>
  <si>
    <t>Mise a disposition de salle</t>
  </si>
  <si>
    <t>patrick.plessard@kheprisante.fr</t>
  </si>
  <si>
    <t>sylvie.cayla@kheprisante.fr</t>
  </si>
  <si>
    <t>christelle.dericquebourg@kheprisante.fr</t>
  </si>
  <si>
    <t>marc.fallet@kheprisante.fr</t>
  </si>
  <si>
    <t>sandrine.pipa@kheprisante.fr</t>
  </si>
  <si>
    <t>louise-laurie.tsobgny@kheprisante.fr</t>
  </si>
  <si>
    <t>lise-marie.dulorme@kheprisante.fr</t>
  </si>
  <si>
    <t>pascal.fouquet@kheprisante.fr</t>
  </si>
  <si>
    <t>sylvie.lecaoussin@kheprisante.fr</t>
  </si>
  <si>
    <t>sophie.vieillard@kheprisante.fr</t>
  </si>
  <si>
    <t>chloe.lesage@kheprisante.fr</t>
  </si>
  <si>
    <t>rodolphe.bihannic@kheprisante.fr</t>
  </si>
  <si>
    <t>jessica.font@kheprisante.fr</t>
  </si>
  <si>
    <t>sophie.perret@kheprisante.fr</t>
  </si>
  <si>
    <t>sandrine.mareschal@kheprisante.fr</t>
  </si>
  <si>
    <t>caroline.comby@kheprisante.fr</t>
  </si>
  <si>
    <t>jessika.billy@kheprisante.fr</t>
  </si>
  <si>
    <t>pascale.mauchant-renoult@kheprisante.fr</t>
  </si>
  <si>
    <t>kherah.malfilatre@kheprisante.fr</t>
  </si>
  <si>
    <t>marie-jose.leclercq@kheprisante.fr</t>
  </si>
  <si>
    <t>nathalie.lievoux@kheprisante.fr</t>
  </si>
  <si>
    <t>lydia.lecusson@kheprisante.fr</t>
  </si>
  <si>
    <t>caroline.soussy@kheprisante.fr</t>
  </si>
  <si>
    <t>marie.de-cesare@kheprisante.fr</t>
  </si>
  <si>
    <t>carole.dos-santos@kheprisante.fr</t>
  </si>
  <si>
    <t>danielle.fallet@kheprisante.fr</t>
  </si>
  <si>
    <t>virginie.woets@kheprisante.fr</t>
  </si>
  <si>
    <t>aurelie.maillet@kheprisante.fr</t>
  </si>
  <si>
    <t>muriel.montay-mula@kheprisante.fr</t>
  </si>
  <si>
    <t>carole.contre@kheprisante.fr</t>
  </si>
  <si>
    <t>jean-jacques.benhayoun@kheprisante.fr</t>
  </si>
  <si>
    <t>roseline.steinmann@kheprisante.fr</t>
  </si>
  <si>
    <t>eric.amzallag@kheprisante.fr</t>
  </si>
  <si>
    <t>claudine.soulat@kheprisante.fr</t>
  </si>
  <si>
    <t>emma.courrege@kheprisante.fr</t>
  </si>
  <si>
    <t>vanessa.berangere@kheprisante.fr</t>
  </si>
  <si>
    <t>vanessa.charpentier@kheprisante.fr</t>
  </si>
  <si>
    <t>fredericque.allane@kheprisante.fr</t>
  </si>
  <si>
    <t>cathy.artigny@kheprisante.fr</t>
  </si>
  <si>
    <t>olga.bekisheva@kheprisante.fr</t>
  </si>
  <si>
    <t>katiadou.nabechiro@kheprisante.fr</t>
  </si>
  <si>
    <t>nicolas.fernandez@kheprisante.fr</t>
  </si>
  <si>
    <t>madeleine.lobe@kheprisante.fr</t>
  </si>
  <si>
    <t>sophie.seveetpapillon@kheprisante.fr</t>
  </si>
  <si>
    <t>virginie.croise@kheprisante.fr</t>
  </si>
  <si>
    <t>catherine.dangla@kheprisante.fr</t>
  </si>
  <si>
    <t>dominique.assemaine@kheprisante.fr</t>
  </si>
  <si>
    <t>ghislaine.avril@kheprisante.fr</t>
  </si>
  <si>
    <t>melanie.peberge@kheprisante.fr</t>
  </si>
  <si>
    <t>irina.shymlevych</t>
  </si>
  <si>
    <t>jessie.thisse-noel@kheprisante.fr</t>
  </si>
  <si>
    <t>michele.watteau@kheprisante.fr</t>
  </si>
  <si>
    <t>georges.popescou@kheprisante.fr</t>
  </si>
  <si>
    <t>nelly.kerbiriou@kheprisante.fr</t>
  </si>
  <si>
    <t>claude.delahaigue@kheprisante.fr</t>
  </si>
  <si>
    <t>RYCKELYNCK  Carole</t>
  </si>
  <si>
    <t>Date</t>
  </si>
  <si>
    <t>Heure</t>
  </si>
  <si>
    <t>Fuseau horaire</t>
  </si>
  <si>
    <t>Nom</t>
  </si>
  <si>
    <t>Type</t>
  </si>
  <si>
    <t>État</t>
  </si>
  <si>
    <t>Devise</t>
  </si>
  <si>
    <t>Avant commission</t>
  </si>
  <si>
    <t>Commission</t>
  </si>
  <si>
    <t>Net</t>
  </si>
  <si>
    <t>De l'adresse email</t>
  </si>
  <si>
    <t>À l'adresse email</t>
  </si>
  <si>
    <t>Numéro de transaction</t>
  </si>
  <si>
    <t>Adresse de livraison</t>
  </si>
  <si>
    <t>État de l'adresse</t>
  </si>
  <si>
    <t>Titre de l'objet</t>
  </si>
  <si>
    <t>Numéro de l'objet</t>
  </si>
  <si>
    <t>Montant des frais d'expédition et de traitement</t>
  </si>
  <si>
    <t>Montant de l'assurance</t>
  </si>
  <si>
    <t>Nom de l'option 1</t>
  </si>
  <si>
    <t>Valeur de l'option 1</t>
  </si>
  <si>
    <t>Nom de l'option 2</t>
  </si>
  <si>
    <t>Valeur de l'option 2</t>
  </si>
  <si>
    <t>Numéro de la transaction de référence</t>
  </si>
  <si>
    <t>Numéro de facture</t>
  </si>
  <si>
    <t>Numéro de client</t>
  </si>
  <si>
    <t>Quantité</t>
  </si>
  <si>
    <t>Numéro de reçu</t>
  </si>
  <si>
    <t>Solde</t>
  </si>
  <si>
    <t>Adresse</t>
  </si>
  <si>
    <t>Adresse (suite)/District/Quartier</t>
  </si>
  <si>
    <t>Ville</t>
  </si>
  <si>
    <t>État/Province/Région/Comté/Territoire/Préfecture/République</t>
  </si>
  <si>
    <t>Code postal</t>
  </si>
  <si>
    <t>Pays</t>
  </si>
  <si>
    <t>Numéro de téléphone du contact</t>
  </si>
  <si>
    <t>Objet</t>
  </si>
  <si>
    <t>Remarque</t>
  </si>
  <si>
    <t>Source de paiement</t>
  </si>
  <si>
    <t>Type de carte</t>
  </si>
  <si>
    <t>Code de transaction</t>
  </si>
  <si>
    <t>N° du suivi des paiements</t>
  </si>
  <si>
    <t>Identifiant bancaire</t>
  </si>
  <si>
    <t>Code du pays de l'acheteur pour cette transaction</t>
  </si>
  <si>
    <t>Indicatif pays</t>
  </si>
  <si>
    <t>Impact sur le solde</t>
  </si>
  <si>
    <t>CET</t>
  </si>
  <si>
    <t>OVH</t>
  </si>
  <si>
    <t>Autorisation standard</t>
  </si>
  <si>
    <t>En attente</t>
  </si>
  <si>
    <t>EUR</t>
  </si>
  <si>
    <t>paypal@sophrokhepri.fr</t>
  </si>
  <si>
    <t>paypal@ovh.net</t>
  </si>
  <si>
    <t>16L32769E62277835</t>
  </si>
  <si>
    <t>Bertrand, Hudzia</t>
  </si>
  <si>
    <t>Non confirmé</t>
  </si>
  <si>
    <t>Bon de commande 67942023</t>
  </si>
  <si>
    <t>B-0HH945885F0232935</t>
  </si>
  <si>
    <t>Autres</t>
  </si>
  <si>
    <t>T1300</t>
  </si>
  <si>
    <t>FR</t>
  </si>
  <si>
    <t>Mémo</t>
  </si>
  <si>
    <t>Paiement préapprouvé d'un utilisateur de facture de paiement</t>
  </si>
  <si>
    <t>Terminé</t>
  </si>
  <si>
    <t>40F84548J65611613</t>
  </si>
  <si>
    <t>T0003</t>
  </si>
  <si>
    <t>Virement bancaire sur le compte PayPal (obsolète)</t>
  </si>
  <si>
    <t>4AS13770JP933273C</t>
  </si>
  <si>
    <t>T0300</t>
  </si>
  <si>
    <t>J22222AJ9ERAQ</t>
  </si>
  <si>
    <t>Crédit</t>
  </si>
  <si>
    <t>8CT85953JB029152G</t>
  </si>
  <si>
    <t>0MA360614H7344509</t>
  </si>
  <si>
    <t>5aad7c5e2542ebb59411aae9cf651c77</t>
  </si>
  <si>
    <t>J22222AM4HTLW</t>
  </si>
  <si>
    <t>Depositphotos Inc</t>
  </si>
  <si>
    <t>Conversion de devise standard</t>
  </si>
  <si>
    <t>88V25163DY2277406</t>
  </si>
  <si>
    <t>T0200</t>
  </si>
  <si>
    <t>USD</t>
  </si>
  <si>
    <t>108283457B427881M</t>
  </si>
  <si>
    <t>Paiement d'abonnement</t>
  </si>
  <si>
    <t>paypal@depositphotos.com</t>
  </si>
  <si>
    <t>Elena, Flanagan-Eister, 188 Grande rue Charles de Gaulle, NOGENT-SUR-MARNE, 94130, FR</t>
  </si>
  <si>
    <t>S-04D94739CA372161F</t>
  </si>
  <si>
    <t>188 Grande rue Charles de Gaulle</t>
  </si>
  <si>
    <t>NOGENT-SUR-MARNE</t>
  </si>
  <si>
    <t>France</t>
  </si>
  <si>
    <t>Membership</t>
  </si>
  <si>
    <t>T0002</t>
  </si>
  <si>
    <t>US</t>
  </si>
  <si>
    <t>94D3457171656054L</t>
  </si>
  <si>
    <t>Bon de commande 69820504</t>
  </si>
  <si>
    <t>0UB05665290010156</t>
  </si>
  <si>
    <t>27G519253H187130H</t>
  </si>
  <si>
    <t>J22222ATGSVUC</t>
  </si>
  <si>
    <t>8HE152587X6902136</t>
  </si>
  <si>
    <t>5UF90647MY089833W</t>
  </si>
  <si>
    <t>J22222AUKUWLJ</t>
  </si>
  <si>
    <t>PixartPrinting Spa</t>
  </si>
  <si>
    <t>Paiement par PayPal Option+</t>
  </si>
  <si>
    <t>paypal_it@pixartprinting.com</t>
  </si>
  <si>
    <t>EVELYNE REVELLAT, 19 rue camille claudel, Villiers-sur-Marne, 94, 94350, FR</t>
  </si>
  <si>
    <t>Confirmé</t>
  </si>
  <si>
    <t>19 rue camille claudel</t>
  </si>
  <si>
    <t>Villiers-sur-Marne</t>
  </si>
  <si>
    <t>PayPal Option+</t>
  </si>
  <si>
    <t>T0006</t>
  </si>
  <si>
    <t>IT</t>
  </si>
  <si>
    <t>8KE80648896294549</t>
  </si>
  <si>
    <t>6LF00358Y3338705N</t>
  </si>
  <si>
    <t>J22222AXSKG6S</t>
  </si>
  <si>
    <t>2K139402MT588470D</t>
  </si>
  <si>
    <t>Bon de commande 71151389</t>
  </si>
  <si>
    <t>4KV5199963438851V</t>
  </si>
  <si>
    <t>92T464183C2380312</t>
  </si>
  <si>
    <t>J22222B2V5SH2</t>
  </si>
  <si>
    <t>2XE94621PW931472Y</t>
  </si>
  <si>
    <t>Bon de commande 71771216</t>
  </si>
  <si>
    <t>9NC91482R35315024</t>
  </si>
  <si>
    <t>64M35889KF8319025</t>
  </si>
  <si>
    <t>J22222B3AWWFA</t>
  </si>
  <si>
    <t>46E431281K5458602</t>
  </si>
  <si>
    <t>Bon de commande 71811211</t>
  </si>
  <si>
    <t>50S45355N0025181H</t>
  </si>
  <si>
    <t>2YM83719480112413</t>
  </si>
  <si>
    <t>J22222B3BKGTA</t>
  </si>
  <si>
    <t>70H314066T194973N</t>
  </si>
  <si>
    <t>1XD536495H248093S</t>
  </si>
  <si>
    <t>Compte 134117 - sophrokhepri</t>
  </si>
  <si>
    <t>J22222B3BZ5WS</t>
  </si>
  <si>
    <t>SuperSaaS</t>
  </si>
  <si>
    <t>payments@supersaas.com</t>
  </si>
  <si>
    <t>Jan Maurits, Faber</t>
  </si>
  <si>
    <t>Exemption de TVA</t>
  </si>
  <si>
    <t>DE NL851261474B01 pour FR89811445410</t>
  </si>
  <si>
    <t>S-3NJ76197NM282954M</t>
  </si>
  <si>
    <t>SuperSaaS pack B (20% remise)</t>
  </si>
  <si>
    <t>NL</t>
  </si>
  <si>
    <t>9LF68569SJ586711G</t>
  </si>
  <si>
    <t>11Y99209FG966464D</t>
  </si>
  <si>
    <t>J22222B5MR29A</t>
  </si>
  <si>
    <t>Dropbox International Unlimited Company</t>
  </si>
  <si>
    <t>paypalie@dropbox.com</t>
  </si>
  <si>
    <t>Ajay, Vashee</t>
  </si>
  <si>
    <t>B-80D26966FC2916424</t>
  </si>
  <si>
    <t>GB</t>
  </si>
  <si>
    <t>2DL698185V344070K</t>
  </si>
  <si>
    <t>Bon de commande 73358797</t>
  </si>
  <si>
    <t>5GX106264A9580426</t>
  </si>
  <si>
    <t>6PA57204TG218272H</t>
  </si>
  <si>
    <t>J22222B6F7VT6</t>
  </si>
  <si>
    <t>226913096X617734H</t>
  </si>
  <si>
    <t>Bon de commande 74097637</t>
  </si>
  <si>
    <t>89F6835880043030C</t>
  </si>
  <si>
    <t>02L948184L752883V</t>
  </si>
  <si>
    <t>J22222B6VJYTU</t>
  </si>
  <si>
    <t>6JJ70522UL732360F</t>
  </si>
  <si>
    <t>Bon de commande 75696829</t>
  </si>
  <si>
    <t>4BN49111RW555144L</t>
  </si>
  <si>
    <t>72H30668VC1442438</t>
  </si>
  <si>
    <t>J22222BA2CH66</t>
  </si>
  <si>
    <t>90X91702BH739210B</t>
  </si>
  <si>
    <t>Bon de commande 76458767</t>
  </si>
  <si>
    <t>6XY49169X6358671C</t>
  </si>
  <si>
    <t>08797073XE340173L</t>
  </si>
  <si>
    <t>J22222BAGPY7G</t>
  </si>
  <si>
    <t>45M08817G1750140T</t>
  </si>
  <si>
    <t>Bon de commande 78798988</t>
  </si>
  <si>
    <t>4MT23177RN452291Y</t>
  </si>
  <si>
    <t>9CH059938N757050P</t>
  </si>
  <si>
    <t>J22222BDXARG8</t>
  </si>
  <si>
    <t>95C370628D057625M</t>
  </si>
  <si>
    <t>0GV91324CL4374607</t>
  </si>
  <si>
    <t>J22222BDZG82S</t>
  </si>
  <si>
    <t>Arménio DA COSTA</t>
  </si>
  <si>
    <t>armenio.dacosta@gmail.com</t>
  </si>
  <si>
    <t>04321712H4283652H</t>
  </si>
  <si>
    <t>EVELYNE REVELLAT, 188 Grande Rue Charles de Gaulle 188 Grande Rue Charles de Gaulle, 94130, Nogent sur marne, FR</t>
  </si>
  <si>
    <t>Kasina Plus</t>
  </si>
  <si>
    <t>188 Grande Rue Charles de Gaulle 188 Grande Rue Charles de Gaulle</t>
  </si>
  <si>
    <t>Nogent sur marne</t>
  </si>
  <si>
    <t>Hypno-Stimulateur audio-visuel Mind Booster "KASINA Plus" exclusif ALPHA-RELAXATION</t>
  </si>
  <si>
    <t>7DS1201033600690F</t>
  </si>
  <si>
    <t>AMEN - AGENCE DES MEDIAS NUMERIQUES</t>
  </si>
  <si>
    <t>inextenso@amen.fr</t>
  </si>
  <si>
    <t>64P47827AS5015327</t>
  </si>
  <si>
    <t>David, Costa</t>
  </si>
  <si>
    <t>Services achetés sur Amen France 59f6c8f6a8ee4</t>
  </si>
  <si>
    <t>B-9HP746525K8183029</t>
  </si>
  <si>
    <t>59f6c8f6a8ee4</t>
  </si>
  <si>
    <t>676199278A125772K</t>
  </si>
  <si>
    <t>61C06436S4148524T</t>
  </si>
  <si>
    <t>Services achetés sur Amen France 59f6c8f9ad2df</t>
  </si>
  <si>
    <t>59f6c8f9ad2df</t>
  </si>
  <si>
    <t>9TB04554TS650624C</t>
  </si>
  <si>
    <t>8AN47253MA787933V</t>
  </si>
  <si>
    <t>Services achetés sur Amen France 59f6c8fc61a85</t>
  </si>
  <si>
    <t>59f6c8fc61a85</t>
  </si>
  <si>
    <t>2AC78353W02543250</t>
  </si>
  <si>
    <t>30N777253V710601V</t>
  </si>
  <si>
    <t>Services achetés sur Amen France 59f6c8ff51978</t>
  </si>
  <si>
    <t>59f6c8ff51978</t>
  </si>
  <si>
    <t>69785583DV545531Y</t>
  </si>
  <si>
    <t>8FW12763PS395282B</t>
  </si>
  <si>
    <t>Services achetés sur Amen France 59f6c90242f97</t>
  </si>
  <si>
    <t>59f6c90242f97</t>
  </si>
  <si>
    <t>28D702149G482234A</t>
  </si>
  <si>
    <t>8RF81344R83764723</t>
  </si>
  <si>
    <t>Services achetés sur Amen France 59f6c905148ac</t>
  </si>
  <si>
    <t>59f6c905148ac</t>
  </si>
  <si>
    <t>9G893722UU912113N</t>
  </si>
  <si>
    <t>0YJ586970E693622K</t>
  </si>
  <si>
    <t>Services achetés sur Amen France 59f6c907c3f07</t>
  </si>
  <si>
    <t>59f6c907c3f07</t>
  </si>
  <si>
    <t>9NY81801RW651091U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</si>
</sst>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d/MM/yyyy"/>
    <numFmt numFmtId="165" formatCode="dd-mm-yyyy hh:mm:ss"/>
    <numFmt numFmtId="166" formatCode="dd-mm-yyyy"/>
    <numFmt numFmtId="167" formatCode="#,##0.00\ [$€-1]"/>
    <numFmt numFmtId="168" formatCode="dd mm yyyy"/>
    <numFmt numFmtId="169" formatCode="dd/mm/yyyy"/>
    <numFmt numFmtId="170" formatCode="hh:mm:ss"/>
    <numFmt numFmtId="171" formatCode="d/m/yyyy"/>
  </numFmts>
  <fonts count="16">
    <font>
      <sz val="10.0"/>
      <color rgb="FF000000"/>
      <name val="Arial"/>
    </font>
    <font/>
    <font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color rgb="FFFF0000"/>
      <name val="Arial"/>
    </font>
    <font>
      <u/>
      <color rgb="FF0000FF"/>
      <name val="Arial"/>
    </font>
    <font>
      <u/>
      <color rgb="FF0000FF"/>
    </font>
    <font>
      <sz val="11.0"/>
      <color rgb="FF000000"/>
      <name val="Inconsolata"/>
    </font>
    <font>
      <u/>
      <color rgb="FF1155CC"/>
      <name val="Arial"/>
    </font>
    <font>
      <u/>
      <sz val="11.0"/>
      <color rgb="FF000000"/>
      <name val="Inconsolata"/>
    </font>
    <font>
      <u/>
      <color rgb="FF1155CC"/>
      <name val="Arial"/>
    </font>
    <font>
      <color rgb="FF000000"/>
      <name val="Arial"/>
    </font>
    <font>
      <sz val="11.0"/>
      <name val="Arial"/>
    </font>
    <font>
      <sz val="11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">
    <border/>
    <border>
      <right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vertical="bottom"/>
    </xf>
    <xf borderId="0" fillId="2" fontId="1" numFmtId="164" xfId="0" applyAlignment="1" applyFill="1" applyFont="1" applyNumberFormat="1">
      <alignment readingOrder="0" shrinkToFit="0" wrapText="1"/>
    </xf>
    <xf borderId="0" fillId="0" fontId="2" numFmtId="164" xfId="0" applyAlignment="1" applyFont="1" applyNumberFormat="1">
      <alignment vertical="bottom"/>
    </xf>
    <xf borderId="0" fillId="2" fontId="1" numFmtId="0" xfId="0" applyAlignment="1" applyFont="1">
      <alignment horizontal="right" readingOrder="0" shrinkToFit="0" wrapText="1"/>
    </xf>
    <xf borderId="0" fillId="0" fontId="2" numFmtId="0" xfId="0" applyAlignment="1" applyFont="1">
      <alignment vertical="bottom"/>
    </xf>
    <xf borderId="0" fillId="2" fontId="1" numFmtId="0" xfId="0" applyAlignment="1" applyFont="1">
      <alignment readingOrder="0" shrinkToFit="0" wrapText="1"/>
    </xf>
    <xf borderId="0" fillId="0" fontId="2" numFmtId="165" xfId="0" applyAlignment="1" applyFont="1" applyNumberFormat="1">
      <alignment vertical="bottom"/>
    </xf>
    <xf borderId="0" fillId="0" fontId="2" numFmtId="166" xfId="0" applyAlignment="1" applyFont="1" applyNumberFormat="1">
      <alignment vertical="bottom"/>
    </xf>
    <xf borderId="0" fillId="0" fontId="1" numFmtId="0" xfId="0" applyAlignment="1" applyFont="1">
      <alignment horizontal="right" readingOrder="0" shrinkToFit="0" wrapText="1"/>
    </xf>
    <xf borderId="0" fillId="0" fontId="1" numFmtId="4" xfId="0" applyAlignment="1" applyFont="1" applyNumberFormat="1">
      <alignment readingOrder="0" shrinkToFit="0" wrapText="1"/>
    </xf>
    <xf borderId="0" fillId="0" fontId="3" numFmtId="0" xfId="0" applyAlignment="1" applyFont="1">
      <alignment vertical="bottom"/>
    </xf>
    <xf borderId="0" fillId="0" fontId="1" numFmtId="0" xfId="0" applyAlignment="1" applyFont="1">
      <alignment shrinkToFit="0" wrapText="1"/>
    </xf>
    <xf borderId="0" fillId="0" fontId="2" numFmtId="164" xfId="0" applyAlignment="1" applyFont="1" applyNumberFormat="1">
      <alignment horizontal="right" vertical="bottom"/>
    </xf>
    <xf borderId="0" fillId="0" fontId="1" numFmtId="0" xfId="0" applyAlignment="1" applyFont="1">
      <alignment horizontal="right" readingOrder="0"/>
    </xf>
    <xf borderId="0" fillId="0" fontId="2" numFmtId="165" xfId="0" applyAlignment="1" applyFont="1" applyNumberFormat="1">
      <alignment horizontal="right" vertical="bottom"/>
    </xf>
    <xf borderId="0" fillId="2" fontId="1" numFmtId="0" xfId="0" applyAlignment="1" applyFont="1">
      <alignment readingOrder="0" shrinkToFit="0" wrapText="0"/>
    </xf>
    <xf borderId="0" fillId="0" fontId="2" numFmtId="166" xfId="0" applyAlignment="1" applyFont="1" applyNumberFormat="1">
      <alignment horizontal="right" vertical="bottom"/>
    </xf>
    <xf borderId="0" fillId="2" fontId="1" numFmtId="167" xfId="0" applyAlignment="1" applyFont="1" applyNumberFormat="1">
      <alignment readingOrder="0" shrinkToFit="0" wrapText="1"/>
    </xf>
    <xf borderId="0" fillId="0" fontId="2" numFmtId="0" xfId="0" applyAlignment="1" applyFont="1">
      <alignment horizontal="right" vertical="bottom"/>
    </xf>
    <xf borderId="0" fillId="0" fontId="1" numFmtId="167" xfId="0" applyAlignment="1" applyFont="1" applyNumberFormat="1">
      <alignment readingOrder="0" shrinkToFit="0" wrapText="1"/>
    </xf>
    <xf borderId="0" fillId="0" fontId="1" numFmtId="167" xfId="0" applyAlignment="1" applyFont="1" applyNumberFormat="1">
      <alignment horizontal="right" readingOrder="0" shrinkToFit="0" wrapText="1"/>
    </xf>
    <xf borderId="0" fillId="0" fontId="4" numFmtId="0" xfId="0" applyAlignment="1" applyFont="1">
      <alignment vertical="bottom"/>
    </xf>
    <xf borderId="0" fillId="0" fontId="1" numFmtId="164" xfId="0" applyAlignment="1" applyFont="1" applyNumberFormat="1">
      <alignment horizontal="right" readingOrder="0" shrinkToFit="0" wrapText="1"/>
    </xf>
    <xf borderId="0" fillId="0" fontId="1" numFmtId="49" xfId="0" applyAlignment="1" applyFont="1" applyNumberFormat="1">
      <alignment horizontal="right" readingOrder="0" shrinkToFit="0" wrapText="1"/>
    </xf>
    <xf borderId="0" fillId="0" fontId="1" numFmtId="0" xfId="0" applyAlignment="1" applyFont="1">
      <alignment horizontal="right" readingOrder="0" shrinkToFit="0" wrapText="0"/>
    </xf>
    <xf borderId="0" fillId="0" fontId="5" numFmtId="0" xfId="0" applyAlignment="1" applyFont="1">
      <alignment vertical="bottom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horizontal="right" vertical="bottom"/>
    </xf>
    <xf borderId="0" fillId="0" fontId="2" numFmtId="168" xfId="0" applyAlignment="1" applyFont="1" applyNumberFormat="1">
      <alignment vertical="bottom"/>
    </xf>
    <xf borderId="0" fillId="0" fontId="2" numFmtId="167" xfId="0" applyAlignment="1" applyFont="1" applyNumberFormat="1">
      <alignment vertical="bottom"/>
    </xf>
    <xf borderId="0" fillId="0" fontId="2" numFmtId="168" xfId="0" applyAlignment="1" applyFont="1" applyNumberFormat="1">
      <alignment horizontal="right" vertical="bottom"/>
    </xf>
    <xf borderId="0" fillId="0" fontId="2" numFmtId="167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3" fontId="6" numFmtId="0" xfId="0" applyAlignment="1" applyFill="1" applyFont="1">
      <alignment vertical="bottom"/>
    </xf>
    <xf borderId="0" fillId="3" fontId="2" numFmtId="0" xfId="0" applyAlignment="1" applyFont="1">
      <alignment vertical="bottom"/>
    </xf>
    <xf borderId="0" fillId="0" fontId="1" numFmtId="164" xfId="0" applyAlignment="1" applyFont="1" applyNumberFormat="1">
      <alignment readingOrder="0"/>
    </xf>
    <xf borderId="0" fillId="0" fontId="1" numFmtId="164" xfId="0" applyFont="1" applyNumberFormat="1"/>
    <xf borderId="0" fillId="0" fontId="1" numFmtId="164" xfId="0" applyAlignment="1" applyFont="1" applyNumberFormat="1">
      <alignment horizontal="right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horizontal="right"/>
    </xf>
    <xf borderId="0" fillId="0" fontId="2" numFmtId="0" xfId="0" applyAlignment="1" applyFont="1">
      <alignment readingOrder="0" vertical="bottom"/>
    </xf>
    <xf borderId="0" fillId="0" fontId="1" numFmtId="0" xfId="0" applyAlignment="1" applyFont="1">
      <alignment readingOrder="0" shrinkToFit="0" wrapText="0"/>
    </xf>
    <xf borderId="0" fillId="0" fontId="1" numFmtId="3" xfId="0" applyAlignment="1" applyFont="1" applyNumberFormat="1">
      <alignment readingOrder="0"/>
    </xf>
    <xf borderId="0" fillId="0" fontId="1" numFmtId="9" xfId="0" applyAlignment="1" applyFont="1" applyNumberFormat="1">
      <alignment readingOrder="0"/>
    </xf>
    <xf borderId="0" fillId="0" fontId="1" numFmtId="167" xfId="0" applyAlignment="1" applyFont="1" applyNumberFormat="1">
      <alignment readingOrder="0"/>
    </xf>
    <xf borderId="0" fillId="0" fontId="1" numFmtId="0" xfId="0" applyAlignment="1" applyFont="1">
      <alignment horizontal="right"/>
    </xf>
    <xf borderId="0" fillId="0" fontId="7" numFmtId="0" xfId="0" applyAlignment="1" applyFont="1">
      <alignment vertical="bottom"/>
    </xf>
    <xf borderId="0" fillId="0" fontId="8" numFmtId="0" xfId="0" applyFont="1"/>
    <xf borderId="0" fillId="3" fontId="9" numFmtId="0" xfId="0" applyAlignment="1" applyFont="1">
      <alignment readingOrder="0" shrinkToFit="0" wrapText="1"/>
    </xf>
    <xf borderId="0" fillId="0" fontId="2" numFmtId="0" xfId="0" applyAlignment="1" applyFont="1">
      <alignment shrinkToFit="0" vertical="bottom" wrapText="0"/>
    </xf>
    <xf borderId="0" fillId="0" fontId="1" numFmtId="4" xfId="0" applyFont="1" applyNumberFormat="1"/>
    <xf borderId="0" fillId="0" fontId="1" numFmtId="4" xfId="0" applyAlignment="1" applyFont="1" applyNumberFormat="1">
      <alignment readingOrder="0"/>
    </xf>
    <xf borderId="1" fillId="0" fontId="10" numFmtId="0" xfId="0" applyAlignment="1" applyBorder="1" applyFont="1">
      <alignment shrinkToFit="0" vertical="bottom" wrapText="0"/>
    </xf>
    <xf borderId="0" fillId="3" fontId="9" numFmtId="0" xfId="0" applyAlignment="1" applyFont="1">
      <alignment readingOrder="0" shrinkToFit="0" wrapText="0"/>
    </xf>
    <xf borderId="1" fillId="3" fontId="11" numFmtId="0" xfId="0" applyAlignment="1" applyBorder="1" applyFont="1">
      <alignment shrinkToFit="0" vertical="bottom" wrapText="0"/>
    </xf>
    <xf borderId="0" fillId="0" fontId="1" numFmtId="164" xfId="0" applyAlignment="1" applyFont="1" applyNumberFormat="1">
      <alignment horizontal="right" shrinkToFit="0" wrapText="0"/>
    </xf>
    <xf borderId="0" fillId="0" fontId="12" numFmtId="0" xfId="0" applyAlignment="1" applyFont="1">
      <alignment shrinkToFit="0" vertical="bottom" wrapText="1"/>
    </xf>
    <xf borderId="0" fillId="0" fontId="1" numFmtId="0" xfId="0" applyAlignment="1" applyFont="1">
      <alignment horizontal="right" shrinkToFit="0" wrapText="0"/>
    </xf>
    <xf quotePrefix="1" borderId="0" fillId="0" fontId="1" numFmtId="0" xfId="0" applyAlignment="1" applyFont="1">
      <alignment horizontal="right" readingOrder="0"/>
    </xf>
    <xf borderId="0" fillId="3" fontId="13" numFmtId="0" xfId="0" applyAlignment="1" applyFont="1">
      <alignment readingOrder="0"/>
    </xf>
    <xf borderId="0" fillId="4" fontId="1" numFmtId="0" xfId="0" applyAlignment="1" applyFill="1" applyFont="1">
      <alignment readingOrder="0"/>
    </xf>
    <xf borderId="0" fillId="0" fontId="1" numFmtId="4" xfId="0" applyAlignment="1" applyFont="1" applyNumberFormat="1">
      <alignment readingOrder="0" shrinkToFit="0" wrapText="0"/>
    </xf>
    <xf borderId="0" fillId="4" fontId="1" numFmtId="0" xfId="0" applyAlignment="1" applyFont="1">
      <alignment readingOrder="0" shrinkToFit="0" wrapText="1"/>
    </xf>
    <xf borderId="0" fillId="0" fontId="14" numFmtId="0" xfId="0" applyAlignment="1" applyFont="1">
      <alignment shrinkToFit="0" vertical="bottom" wrapText="0"/>
    </xf>
    <xf borderId="1" fillId="0" fontId="2" numFmtId="0" xfId="0" applyAlignment="1" applyBorder="1" applyFont="1">
      <alignment shrinkToFit="0" vertical="bottom" wrapText="0"/>
    </xf>
    <xf borderId="0" fillId="0" fontId="14" numFmtId="0" xfId="0" applyAlignment="1" applyFont="1">
      <alignment vertical="bottom"/>
    </xf>
    <xf borderId="0" fillId="3" fontId="13" numFmtId="0" xfId="0" applyFont="1"/>
    <xf borderId="0" fillId="3" fontId="13" numFmtId="0" xfId="0" applyAlignment="1" applyFont="1">
      <alignment vertical="bottom"/>
    </xf>
    <xf borderId="0" fillId="3" fontId="15" numFmtId="0" xfId="0" applyAlignment="1" applyFont="1">
      <alignment vertical="bottom"/>
    </xf>
    <xf borderId="1" fillId="3" fontId="13" numFmtId="0" xfId="0" applyAlignment="1" applyBorder="1" applyFont="1">
      <alignment shrinkToFit="0" vertical="bottom" wrapText="0"/>
    </xf>
    <xf borderId="0" fillId="0" fontId="1" numFmtId="49" xfId="0" applyAlignment="1" applyFont="1" applyNumberFormat="1">
      <alignment horizontal="right"/>
    </xf>
    <xf borderId="0" fillId="0" fontId="1" numFmtId="169" xfId="0" applyAlignment="1" applyFont="1" applyNumberFormat="1">
      <alignment readingOrder="0"/>
    </xf>
    <xf borderId="0" fillId="0" fontId="1" numFmtId="170" xfId="0" applyAlignment="1" applyFont="1" applyNumberFormat="1">
      <alignment readingOrder="0"/>
    </xf>
    <xf borderId="0" fillId="0" fontId="1" numFmtId="171" xfId="0" applyAlignment="1" applyFont="1" applyNumberFormat="1">
      <alignment readingOrder="0"/>
    </xf>
  </cellXfs>
  <cellStyles count="1">
    <cellStyle xfId="0" name="Normal" builtinId="0"/>
  </cellStyles>
  <dxfs count="2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eu.jotform.com/uploads/sophrokhepri/71643826932967/3735636716517400223/Facture%20amazone%20CB%20sophrokhepri%2020%2C5%20ttc%2017-06-2017.pdf" TargetMode="External"/><Relationship Id="rId2" Type="http://schemas.openxmlformats.org/officeDocument/2006/relationships/hyperlink" Target="https://eu.jotform.com/uploads/sophrokhepri/71643826932967/3735630006517355662/facture%20voussert.fr%20pq%2Ctapis%2C%20draps%20exam%2Cetc.pdf" TargetMode="External"/><Relationship Id="rId3" Type="http://schemas.openxmlformats.org/officeDocument/2006/relationships/hyperlink" Target="https://eu.jotform.com/uploads/sophrokhepri/71643826932967/3735393266516555203/pixart%2081%2C62.pdf" TargetMode="External"/><Relationship Id="rId4" Type="http://schemas.openxmlformats.org/officeDocument/2006/relationships/hyperlink" Target="https://eu.jotform.com/uploads/sophrokhepri/71643826932967/3735389046517521333/pixart%2081%2C62.pdf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75"/>
  <cols>
    <col customWidth="1" min="1" max="1" width="3.43"/>
    <col customWidth="1" min="2" max="2" width="10.86"/>
    <col customWidth="1" min="3" max="3" width="10.57"/>
    <col customWidth="1" min="5" max="5" width="7.29"/>
    <col customWidth="1" min="6" max="6" width="9.0"/>
    <col customWidth="1" min="7" max="7" width="8.71"/>
    <col customWidth="1" min="10" max="10" width="14.14"/>
    <col customWidth="1" min="11" max="11" width="7.86"/>
    <col customWidth="1" min="12" max="12" width="8.0"/>
    <col customWidth="1" min="13" max="13" width="5.29"/>
    <col customWidth="1" min="14" max="14" width="40.0"/>
    <col customWidth="1" min="15" max="15" width="33.86"/>
    <col customWidth="1" min="16" max="16" width="20.14"/>
    <col customWidth="1" min="17" max="17" width="11.57"/>
    <col customWidth="1" min="18" max="18" width="5.29"/>
    <col customWidth="1" min="19" max="19" width="18.57"/>
    <col customWidth="1" min="20" max="23" width="63.71"/>
  </cols>
  <sheetData>
    <row r="1">
      <c r="A1" s="1" t="s">
        <v>0</v>
      </c>
      <c r="B1" s="3" t="s">
        <v>1</v>
      </c>
      <c r="C1" s="3" t="s">
        <v>2</v>
      </c>
      <c r="D1" s="3" t="s">
        <v>4</v>
      </c>
      <c r="E1" s="7" t="s">
        <v>5</v>
      </c>
      <c r="F1" s="7" t="s">
        <v>20</v>
      </c>
      <c r="G1" s="7" t="s">
        <v>21</v>
      </c>
      <c r="H1" s="7" t="s">
        <v>22</v>
      </c>
      <c r="I1" s="7" t="s">
        <v>23</v>
      </c>
      <c r="J1" s="7" t="s">
        <v>24</v>
      </c>
      <c r="K1" s="7" t="s">
        <v>25</v>
      </c>
      <c r="L1" s="1" t="s">
        <v>26</v>
      </c>
      <c r="M1" s="7" t="s">
        <v>27</v>
      </c>
      <c r="N1" s="10" t="s">
        <v>28</v>
      </c>
      <c r="O1" s="1" t="s">
        <v>35</v>
      </c>
      <c r="P1" s="1" t="s">
        <v>36</v>
      </c>
      <c r="Q1" s="11" t="s">
        <v>37</v>
      </c>
      <c r="R1" s="11" t="s">
        <v>38</v>
      </c>
      <c r="S1" s="1" t="s">
        <v>39</v>
      </c>
      <c r="T1" s="13"/>
      <c r="U1" s="13"/>
      <c r="V1" s="13"/>
      <c r="W1" s="13"/>
      <c r="X1" s="13"/>
      <c r="Y1" s="13"/>
      <c r="Z1" s="13"/>
      <c r="AA1" s="13"/>
      <c r="AB1" s="13"/>
    </row>
    <row r="2">
      <c r="A2" s="15" t="s">
        <v>41</v>
      </c>
      <c r="B2" s="37">
        <v>43017.0</v>
      </c>
      <c r="C2" s="37">
        <v>43023.0</v>
      </c>
      <c r="D2" s="37">
        <v>42948.0</v>
      </c>
      <c r="E2" s="40" t="s">
        <v>83</v>
      </c>
      <c r="F2" s="40" t="s">
        <v>84</v>
      </c>
      <c r="G2" s="40" t="s">
        <v>85</v>
      </c>
      <c r="H2" s="40" t="s">
        <v>85</v>
      </c>
      <c r="I2" s="40" t="s">
        <v>86</v>
      </c>
      <c r="J2" s="40" t="s">
        <v>87</v>
      </c>
      <c r="K2" s="40">
        <v>532.0</v>
      </c>
      <c r="L2" s="40">
        <f t="shared" ref="L2:L8" si="1">IF(B2="---","---",INT(100*(K2/(1+M2)))/100)</f>
        <v>532</v>
      </c>
      <c r="M2" s="45">
        <v>0.0</v>
      </c>
      <c r="N2" s="47" t="str">
        <f t="shared" ref="N2:N51" si="2">IF(B2="---","---",(A2&amp;"-"&amp;SUBSTITUTE(RIGHT(D2,7),"/","-")&amp;"-"&amp;K2&amp;"€-"&amp;IF(G2="---",H2,G2)&amp;"-"&amp;I2&amp;"-"&amp;LEFT(F2,3)&amp;"."&amp;P2))</f>
        <v>010-08-2017-532€-Retraite-SEPA-Eve.PDF</v>
      </c>
      <c r="O2" s="49" t="str">
        <f>IF(B2="---","---",HYPERLINK(racine&amp;"/"&amp; SUBSTITUTE(RIGHT(D2,7),"/","-")&amp;"-"&amp;left(J2,5)&amp;"-"&amp;I2&amp;"-"&amp;LEFT(F2,3)&amp;"."&amp;P2,(A2&amp;"-"&amp;SUBSTITUTE(RIGHT(D2,7),"/","-")&amp;"-"&amp;left(J2,5)&amp;"-"&amp;I2&amp;"-"&amp;LEFT(F2,3)&amp;"."&amp; P2)))</f>
        <v>010-08-2017-Charg-SEPA-Eve.PDF</v>
      </c>
      <c r="P2" s="40" t="s">
        <v>96</v>
      </c>
      <c r="Q2" s="52">
        <f t="shared" ref="Q2:Q4" si="3">IF(L2="---","---",(IF(L2="TTC",K2/(1+M2),K2)))</f>
        <v>532</v>
      </c>
      <c r="R2" s="53">
        <f t="shared" ref="R2:R51" si="4">IF(Q2="---","---",Q2*(1+M2))</f>
        <v>532</v>
      </c>
      <c r="S2" s="40" t="s">
        <v>95</v>
      </c>
    </row>
    <row r="3">
      <c r="A3" s="15" t="s">
        <v>97</v>
      </c>
      <c r="B3" s="37">
        <v>43029.0</v>
      </c>
      <c r="C3" s="37">
        <v>42980.0</v>
      </c>
      <c r="D3" s="37">
        <v>42984.0</v>
      </c>
      <c r="E3" s="40" t="s">
        <v>83</v>
      </c>
      <c r="F3" s="40" t="s">
        <v>84</v>
      </c>
      <c r="G3" s="40" t="s">
        <v>98</v>
      </c>
      <c r="H3" s="40" t="s">
        <v>99</v>
      </c>
      <c r="I3" s="40" t="s">
        <v>86</v>
      </c>
      <c r="J3" s="40" t="s">
        <v>100</v>
      </c>
      <c r="K3" s="40">
        <v>19.99</v>
      </c>
      <c r="L3" s="40">
        <f t="shared" si="1"/>
        <v>16.65</v>
      </c>
      <c r="M3" s="45">
        <v>0.2</v>
      </c>
      <c r="N3" s="47" t="str">
        <f t="shared" si="2"/>
        <v>012-09-2017-19,99€-free-SEPA-Eve.PDF</v>
      </c>
      <c r="O3" s="49" t="str">
        <f>IF(B3="---","---",HYPERLINK(racine&amp;"/"&amp; SUBSTITUTE(RIGHT(D3,7),"/","-")&amp;"-"&amp;left(J3,5)&amp;"-"&amp;I3&amp;"-"&amp;LEFT(F3,3)&amp;"."&amp;P3,(A3&amp;"-"&amp;SUBSTITUTE(RIGHT(D3,7),"/","-")&amp;"-"&amp;left(J3,5)&amp;"-"&amp;I3&amp;"-"&amp;LEFT(F3,3)&amp;"."&amp; P3)))</f>
        <v>012-09-2017-Free -SEPA-Eve.PDF</v>
      </c>
      <c r="P3" s="40" t="s">
        <v>96</v>
      </c>
      <c r="Q3" s="52">
        <f t="shared" si="3"/>
        <v>19.99</v>
      </c>
      <c r="R3" s="53">
        <f t="shared" si="4"/>
        <v>23.988</v>
      </c>
      <c r="S3" s="40" t="s">
        <v>95</v>
      </c>
    </row>
    <row r="4">
      <c r="A4" s="15" t="s">
        <v>101</v>
      </c>
      <c r="B4" s="37">
        <v>43029.0</v>
      </c>
      <c r="C4" s="37">
        <v>42980.0</v>
      </c>
      <c r="D4" s="37">
        <v>42984.0</v>
      </c>
      <c r="E4" s="40" t="s">
        <v>83</v>
      </c>
      <c r="F4" s="40" t="s">
        <v>84</v>
      </c>
      <c r="G4" s="40" t="s">
        <v>98</v>
      </c>
      <c r="H4" s="40" t="s">
        <v>99</v>
      </c>
      <c r="I4" s="40" t="s">
        <v>86</v>
      </c>
      <c r="J4" s="40" t="s">
        <v>102</v>
      </c>
      <c r="K4" s="40">
        <v>39.99</v>
      </c>
      <c r="L4" s="40">
        <f t="shared" si="1"/>
        <v>33.32</v>
      </c>
      <c r="M4" s="45">
        <v>0.2</v>
      </c>
      <c r="N4" s="47" t="str">
        <f t="shared" si="2"/>
        <v>013-09-2017-39,99€-free-SEPA-Eve.PDF</v>
      </c>
      <c r="O4" s="49" t="str">
        <f>IF(B4="---","---",HYPERLINK(racine&amp;"/"&amp; SUBSTITUTE(RIGHT(D4,7),"/","-")&amp;"-"&amp;left(J4,5)&amp;"-"&amp;I4&amp;"-"&amp;LEFT(F4,3)&amp;"."&amp;P4,(A4&amp;"-"&amp;SUBSTITUTE(RIGHT(D4,7),"/","-")&amp;"-"&amp;left(J4,5)&amp;"-"&amp;I4&amp;"-"&amp;LEFT(F4,3)&amp;"."&amp; P4)))</f>
        <v>013-09-2017-Free -SEPA-Eve.PDF</v>
      </c>
      <c r="P4" s="40" t="s">
        <v>96</v>
      </c>
      <c r="Q4" s="52">
        <f t="shared" si="3"/>
        <v>39.99</v>
      </c>
      <c r="R4" s="53">
        <f t="shared" si="4"/>
        <v>47.988</v>
      </c>
      <c r="S4" s="40" t="s">
        <v>95</v>
      </c>
    </row>
    <row r="5">
      <c r="A5" s="15" t="s">
        <v>103</v>
      </c>
      <c r="B5" s="37">
        <v>43017.0</v>
      </c>
      <c r="C5" s="37">
        <v>42989.0</v>
      </c>
      <c r="D5" s="37">
        <v>42989.0</v>
      </c>
      <c r="E5" s="40" t="s">
        <v>83</v>
      </c>
      <c r="F5" s="40" t="s">
        <v>84</v>
      </c>
      <c r="G5" s="40" t="s">
        <v>95</v>
      </c>
      <c r="H5" s="40" t="s">
        <v>104</v>
      </c>
      <c r="I5" s="40" t="s">
        <v>86</v>
      </c>
      <c r="J5" s="40" t="s">
        <v>105</v>
      </c>
      <c r="K5" s="40">
        <v>297.0</v>
      </c>
      <c r="L5" s="40">
        <f t="shared" si="1"/>
        <v>247.5</v>
      </c>
      <c r="M5" s="45">
        <v>0.2</v>
      </c>
      <c r="N5" s="47" t="str">
        <f t="shared" si="2"/>
        <v>003-09-2017-297€-doctolib-SEPA-Eve.PDF</v>
      </c>
      <c r="O5" s="49" t="str">
        <f>IF(B5="---","---",HYPERLINK(racine&amp;"/"&amp; SUBSTITUTE(RIGHT(D5,7),"/","-")&amp;"-"&amp;left(J5,5)&amp;"-"&amp;I5&amp;"-"&amp;LEFT(F5,3)&amp;"."&amp;P5,(A5&amp;"-"&amp;SUBSTITUTE(RIGHT(D5,7),"/","-")&amp;"-"&amp;left(J5,5)&amp;"-"&amp;I5&amp;"-"&amp;LEFT(F5,3)&amp;"."&amp; P5)))</f>
        <v>003-09-2017-abodo-SEPA-Eve.PDF</v>
      </c>
      <c r="P5" s="40" t="s">
        <v>96</v>
      </c>
      <c r="Q5" s="52">
        <f>IF(L5="---","---",(K5/(1+M5)))</f>
        <v>247.5</v>
      </c>
      <c r="R5" s="53">
        <f t="shared" si="4"/>
        <v>297</v>
      </c>
      <c r="S5" s="40" t="s">
        <v>95</v>
      </c>
    </row>
    <row r="6">
      <c r="A6" s="15" t="s">
        <v>106</v>
      </c>
      <c r="B6" s="37">
        <v>43017.0</v>
      </c>
      <c r="C6" s="37">
        <v>43023.0</v>
      </c>
      <c r="D6" s="37">
        <v>42996.0</v>
      </c>
      <c r="E6" s="40" t="s">
        <v>83</v>
      </c>
      <c r="F6" s="40" t="s">
        <v>84</v>
      </c>
      <c r="G6" s="40" t="s">
        <v>107</v>
      </c>
      <c r="H6" s="40" t="s">
        <v>108</v>
      </c>
      <c r="I6" s="40" t="s">
        <v>86</v>
      </c>
      <c r="J6" s="40" t="s">
        <v>87</v>
      </c>
      <c r="K6" s="40">
        <v>689.0</v>
      </c>
      <c r="L6" s="40">
        <f t="shared" si="1"/>
        <v>689</v>
      </c>
      <c r="M6" s="45">
        <v>0.0</v>
      </c>
      <c r="N6" s="47" t="str">
        <f t="shared" si="2"/>
        <v>009-09-2017-689€-URSSAF-SEPA-Eve.PDF</v>
      </c>
      <c r="O6" s="49" t="str">
        <f>IF(B6="---","---",HYPERLINK(racine&amp;"/"&amp; SUBSTITUTE(RIGHT(D6,7),"/","-")&amp;"-"&amp;left(J6,5)&amp;"-"&amp;I6&amp;"-"&amp;LEFT(F6,3)&amp;"."&amp;P6,(A6&amp;"-"&amp;SUBSTITUTE(RIGHT(D6,7),"/","-")&amp;"-"&amp;left(J6,5)&amp;"-"&amp;I6&amp;"-"&amp;LEFT(F6,3)&amp;"."&amp; P6)))</f>
        <v>009-09-2017-Charg-SEPA-Eve.PDF</v>
      </c>
      <c r="P6" s="40" t="s">
        <v>96</v>
      </c>
      <c r="Q6" s="52">
        <f t="shared" ref="Q6:Q7" si="5">IF(L6="---","---",(IF(L6="TTC",K6/(1+M6),K6)))</f>
        <v>689</v>
      </c>
      <c r="R6" s="53">
        <f t="shared" si="4"/>
        <v>689</v>
      </c>
      <c r="S6" s="40" t="s">
        <v>95</v>
      </c>
    </row>
    <row r="7">
      <c r="A7" s="15" t="s">
        <v>111</v>
      </c>
      <c r="B7" s="37">
        <v>43017.0</v>
      </c>
      <c r="C7" s="37">
        <v>42998.0</v>
      </c>
      <c r="D7" s="37">
        <v>43008.0</v>
      </c>
      <c r="E7" s="40" t="s">
        <v>83</v>
      </c>
      <c r="F7" s="40" t="s">
        <v>84</v>
      </c>
      <c r="G7" s="40" t="s">
        <v>112</v>
      </c>
      <c r="H7" s="40" t="s">
        <v>112</v>
      </c>
      <c r="I7" s="40" t="s">
        <v>113</v>
      </c>
      <c r="J7" s="40" t="s">
        <v>114</v>
      </c>
      <c r="K7" s="40">
        <v>330.17</v>
      </c>
      <c r="L7" s="40">
        <f t="shared" si="1"/>
        <v>275.14</v>
      </c>
      <c r="M7" s="45">
        <v>0.2</v>
      </c>
      <c r="N7" s="47" t="str">
        <f t="shared" si="2"/>
        <v>008-09-2017-330,17€-Cleanset-Chq-pro-Eve.PDF</v>
      </c>
      <c r="O7" s="49" t="str">
        <f>IF(B7="---","---",HYPERLINK(racine&amp;"/"&amp; SUBSTITUTE(RIGHT(D7,7),"/","-")&amp;"-"&amp;left(J7,5)&amp;"-"&amp;I7&amp;"-"&amp;LEFT(F7,3)&amp;"."&amp;P7,(A7&amp;"-"&amp;SUBSTITUTE(RIGHT(D7,7),"/","-")&amp;"-"&amp;left(J7,5)&amp;"-"&amp;I7&amp;"-"&amp;LEFT(F7,3)&amp;"."&amp; P7)))</f>
        <v>008-09-2017-Netto-Chq-pro-Eve.PDF</v>
      </c>
      <c r="P7" s="40" t="s">
        <v>96</v>
      </c>
      <c r="Q7" s="52">
        <f t="shared" si="5"/>
        <v>330.17</v>
      </c>
      <c r="R7" s="53">
        <f t="shared" si="4"/>
        <v>396.204</v>
      </c>
      <c r="S7" s="40" t="s">
        <v>95</v>
      </c>
    </row>
    <row r="8">
      <c r="A8" s="60" t="s">
        <v>115</v>
      </c>
      <c r="B8" s="37">
        <v>43011.0</v>
      </c>
      <c r="C8" s="37">
        <v>43008.0</v>
      </c>
      <c r="D8" s="37">
        <v>43009.0</v>
      </c>
      <c r="E8" s="40" t="s">
        <v>83</v>
      </c>
      <c r="F8" s="40" t="s">
        <v>29</v>
      </c>
      <c r="G8" s="40" t="s">
        <v>116</v>
      </c>
      <c r="H8" s="40" t="s">
        <v>117</v>
      </c>
      <c r="I8" s="40" t="s">
        <v>118</v>
      </c>
      <c r="J8" s="40" t="s">
        <v>119</v>
      </c>
      <c r="K8" s="40">
        <v>65.8</v>
      </c>
      <c r="L8" s="40">
        <f t="shared" si="1"/>
        <v>54.83</v>
      </c>
      <c r="M8" s="45">
        <v>0.2</v>
      </c>
      <c r="N8" s="47" t="str">
        <f t="shared" si="2"/>
        <v>001-10-2017-65,8€-amazon-CB-pro-Phi.PDF</v>
      </c>
      <c r="O8" s="49" t="str">
        <f>IF(B8="---","---",HYPERLINK(racine&amp;"/"&amp; N8,(A8&amp;"-"&amp;SUBSTITUTE(RIGHT(D8,7),"/","-")&amp;"-"&amp;left(J8,5)&amp;"-"&amp;I8&amp;"-"&amp;LEFT(F8,3)&amp;"."&amp; P8)))</f>
        <v>001-10-2017-draps-CB-pro-Phi.PDF</v>
      </c>
      <c r="P8" s="40" t="s">
        <v>96</v>
      </c>
      <c r="Q8" s="52">
        <f>IF(L8="---","---",(K8/(1+M8)))</f>
        <v>54.83333333</v>
      </c>
      <c r="R8" s="53">
        <f t="shared" si="4"/>
        <v>65.8</v>
      </c>
      <c r="S8" s="40" t="s">
        <v>122</v>
      </c>
    </row>
    <row r="9">
      <c r="A9" s="15" t="s">
        <v>123</v>
      </c>
      <c r="B9" s="37">
        <v>43017.0</v>
      </c>
      <c r="C9" s="37">
        <v>43010.0</v>
      </c>
      <c r="D9" s="37">
        <v>43012.0</v>
      </c>
      <c r="E9" s="40" t="s">
        <v>83</v>
      </c>
      <c r="F9" s="40" t="s">
        <v>84</v>
      </c>
      <c r="G9" s="40" t="s">
        <v>98</v>
      </c>
      <c r="H9" s="40" t="s">
        <v>99</v>
      </c>
      <c r="I9" s="40" t="s">
        <v>86</v>
      </c>
      <c r="J9" s="40" t="s">
        <v>102</v>
      </c>
      <c r="K9" s="40">
        <v>39.99</v>
      </c>
      <c r="L9" s="40">
        <v>34.62</v>
      </c>
      <c r="M9" s="40" t="s">
        <v>124</v>
      </c>
      <c r="N9" s="47" t="str">
        <f t="shared" si="2"/>
        <v>007-10-2017-39,99€-free-SEPA-Eve.PDF</v>
      </c>
      <c r="O9" s="49" t="str">
        <f>IF(B9="---","---",HYPERLINK(racine&amp;"/"&amp; SUBSTITUTE(RIGHT(D9,7),"/","-")&amp;"-"&amp;left(J9,5)&amp;"-"&amp;I9&amp;"-"&amp;LEFT(F9,3)&amp;"."&amp;P9,(A9&amp;"-"&amp;SUBSTITUTE(RIGHT(D9,7),"/","-")&amp;"-"&amp;left(J9,5)&amp;"-"&amp;I9&amp;"-"&amp;LEFT(F9,3)&amp;"."&amp; P9)))</f>
        <v>007-10-2017-Free -SEPA-Eve.PDF</v>
      </c>
      <c r="P9" s="40" t="s">
        <v>96</v>
      </c>
      <c r="Q9" s="52">
        <f>IF(L9="---","---",(IF(L9="TTC",K9/(1+M9),K9)))</f>
        <v>39.99</v>
      </c>
      <c r="R9" s="53" t="str">
        <f t="shared" si="4"/>
        <v>#VALUE!</v>
      </c>
      <c r="S9" s="40" t="s">
        <v>95</v>
      </c>
    </row>
    <row r="10">
      <c r="A10" s="15" t="s">
        <v>125</v>
      </c>
      <c r="B10" s="37">
        <v>43011.0</v>
      </c>
      <c r="C10" s="37">
        <v>43008.0</v>
      </c>
      <c r="D10" s="37">
        <v>43013.0</v>
      </c>
      <c r="E10" s="40" t="s">
        <v>83</v>
      </c>
      <c r="F10" s="40" t="s">
        <v>29</v>
      </c>
      <c r="G10" s="40" t="s">
        <v>116</v>
      </c>
      <c r="H10" s="40" t="s">
        <v>127</v>
      </c>
      <c r="I10" s="40" t="s">
        <v>118</v>
      </c>
      <c r="J10" s="40" t="s">
        <v>128</v>
      </c>
      <c r="K10" s="40">
        <v>37.19</v>
      </c>
      <c r="L10" s="40">
        <f t="shared" ref="L10:L13" si="6">IF(B10="---","---",INT(100*(K10/(1+M10)))/100)</f>
        <v>31.25</v>
      </c>
      <c r="M10" s="45">
        <v>0.19</v>
      </c>
      <c r="N10" s="47" t="str">
        <f t="shared" si="2"/>
        <v>002-10-2017-37,19€-amazon-CB-pro-Phi.PDF</v>
      </c>
      <c r="O10" s="49" t="str">
        <f>IF(B10="---","---",HYPERLINK(racine&amp;"/"&amp; SUBSTITUTE(RIGHT(D10,7),"/","-")&amp;"-"&amp;left(J10,5)&amp;"-"&amp;I10&amp;"-"&amp;LEFT(F10,3)&amp;"."&amp;P10,(A10&amp;"-"&amp;SUBSTITUTE(RIGHT(D10,7),"/","-")&amp;"-"&amp;left(J10,5)&amp;"-"&amp;I10&amp;"-"&amp;LEFT(F10,3)&amp;"."&amp; P10)))</f>
        <v>002-10-2017-essui-CB-pro-Phi.PDF</v>
      </c>
      <c r="P10" s="40" t="s">
        <v>96</v>
      </c>
      <c r="Q10" s="52">
        <f>IF(L10="---","---",(K10/(1+M10)))</f>
        <v>31.25210084</v>
      </c>
      <c r="R10" s="53">
        <f t="shared" si="4"/>
        <v>37.19</v>
      </c>
      <c r="S10" s="40" t="s">
        <v>122</v>
      </c>
    </row>
    <row r="11">
      <c r="A11" s="15" t="s">
        <v>129</v>
      </c>
      <c r="B11" s="37">
        <v>43028.0</v>
      </c>
      <c r="C11" s="37">
        <v>43017.0</v>
      </c>
      <c r="D11" s="37">
        <v>43017.0</v>
      </c>
      <c r="E11" s="40" t="s">
        <v>83</v>
      </c>
      <c r="F11" s="40" t="s">
        <v>84</v>
      </c>
      <c r="G11" s="40" t="s">
        <v>95</v>
      </c>
      <c r="H11" s="40" t="s">
        <v>130</v>
      </c>
      <c r="I11" s="40" t="s">
        <v>131</v>
      </c>
      <c r="J11" s="40" t="s">
        <v>132</v>
      </c>
      <c r="K11" s="40">
        <v>470.7</v>
      </c>
      <c r="L11" s="40">
        <f t="shared" si="6"/>
        <v>392.25</v>
      </c>
      <c r="M11" s="45">
        <v>0.2</v>
      </c>
      <c r="N11" s="47" t="str">
        <f t="shared" si="2"/>
        <v>011-10-2017-470,7€-Alpha Relaxation-Ppal-pro-Eve.PDF</v>
      </c>
      <c r="O11" s="49" t="str">
        <f>IF(B11="---","---",HYPERLINK(racine&amp;"/"&amp; SUBSTITUTE(RIGHT(D11,7),"/","-")&amp;"-"&amp;left(J11,5)&amp;"-"&amp;I11&amp;"-"&amp;LEFT(F11,3)&amp;"."&amp;P11,(A11&amp;"-"&amp;SUBSTITUTE(RIGHT(D11,7),"/","-")&amp;"-"&amp;left(J11,5)&amp;"-"&amp;I11&amp;"-"&amp;LEFT(F11,3)&amp;"."&amp; P11)))</f>
        <v>011-10-2017-lunet-Ppal-pro-Eve.PDF</v>
      </c>
      <c r="P11" s="40" t="s">
        <v>96</v>
      </c>
      <c r="Q11" s="52">
        <f>IF(L11="---","---",(IF(L11="TTC",K11/(1+M11),K11)))</f>
        <v>470.7</v>
      </c>
      <c r="R11" s="53">
        <f t="shared" si="4"/>
        <v>564.84</v>
      </c>
      <c r="S11" s="40" t="s">
        <v>95</v>
      </c>
    </row>
    <row r="12">
      <c r="A12" s="15" t="s">
        <v>133</v>
      </c>
      <c r="B12" s="37">
        <v>43009.0</v>
      </c>
      <c r="C12" s="37">
        <v>43009.0</v>
      </c>
      <c r="D12" s="37">
        <v>43018.0</v>
      </c>
      <c r="E12" s="40" t="s">
        <v>134</v>
      </c>
      <c r="F12" s="40" t="s">
        <v>84</v>
      </c>
      <c r="G12" s="40" t="s">
        <v>95</v>
      </c>
      <c r="H12" s="40" t="s">
        <v>135</v>
      </c>
      <c r="I12" s="40" t="s">
        <v>86</v>
      </c>
      <c r="J12" s="40" t="s">
        <v>136</v>
      </c>
      <c r="K12" s="40">
        <v>11223.23</v>
      </c>
      <c r="L12" s="40">
        <f t="shared" si="6"/>
        <v>9352.69</v>
      </c>
      <c r="M12" s="45">
        <v>0.2</v>
      </c>
      <c r="N12" s="47" t="str">
        <f t="shared" si="2"/>
        <v>004-10-2017-11223,23€-Agence Carole-SEPA-Eve.PDF</v>
      </c>
      <c r="O12" s="49" t="str">
        <f>IF(B12="---","---",HYPERLINK(racine&amp;"/"&amp; SUBSTITUTE(RIGHT(D12,7),"/","-")&amp;"-"&amp;left(J12,5)&amp;"-"&amp;I12&amp;"-"&amp;LEFT(F12,3)&amp;"."&amp;P12,(A12&amp;"-"&amp;SUBSTITUTE(RIGHT(D12,7),"/","-")&amp;"-"&amp;left(J12,5)&amp;"-"&amp;I12&amp;"-"&amp;LEFT(F12,3)&amp;"."&amp; P12)))</f>
        <v>004-10-2017-Loyer-SEPA-Eve.PDF</v>
      </c>
      <c r="P12" s="40" t="s">
        <v>96</v>
      </c>
      <c r="Q12" s="52">
        <f>IF(L12="---","---",(K12/(1+M12)))</f>
        <v>9352.691667</v>
      </c>
      <c r="R12" s="53">
        <f t="shared" si="4"/>
        <v>11223.23</v>
      </c>
      <c r="S12" s="40" t="s">
        <v>95</v>
      </c>
    </row>
    <row r="13">
      <c r="A13" s="15" t="s">
        <v>140</v>
      </c>
      <c r="B13" s="37">
        <v>43017.0</v>
      </c>
      <c r="C13" s="37">
        <v>43017.0</v>
      </c>
      <c r="D13" s="37">
        <v>43018.0</v>
      </c>
      <c r="E13" s="40" t="s">
        <v>83</v>
      </c>
      <c r="F13" s="40" t="s">
        <v>84</v>
      </c>
      <c r="G13" s="40" t="s">
        <v>95</v>
      </c>
      <c r="H13" s="40" t="s">
        <v>141</v>
      </c>
      <c r="I13" s="40" t="s">
        <v>86</v>
      </c>
      <c r="J13" s="40" t="s">
        <v>142</v>
      </c>
      <c r="K13" s="40">
        <v>780.0</v>
      </c>
      <c r="L13" s="40">
        <f t="shared" si="6"/>
        <v>650</v>
      </c>
      <c r="M13" s="45">
        <v>0.2</v>
      </c>
      <c r="N13" s="47" t="str">
        <f t="shared" si="2"/>
        <v>006-10-2017-780€-Sanexco-SEPA-Eve.PDF</v>
      </c>
      <c r="O13" s="49" t="str">
        <f>IF(B13="---","---",HYPERLINK(racine&amp;"/"&amp; SUBSTITUTE(RIGHT(D13,7),"/","-")&amp;"-"&amp;left(J13,5)&amp;"-"&amp;I13&amp;"-"&amp;LEFT(F13,3)&amp;"."&amp;P13,(A13&amp;"-"&amp;SUBSTITUTE(RIGHT(D13,7),"/","-")&amp;"-"&amp;left(J13,5)&amp;"-"&amp;I13&amp;"-"&amp;LEFT(F13,3)&amp;"."&amp; P13)))</f>
        <v>006-10-2017-Compt-SEPA-Eve.PDF</v>
      </c>
      <c r="P13" s="40" t="s">
        <v>96</v>
      </c>
      <c r="Q13" s="52">
        <f t="shared" ref="Q13:Q51" si="7">IF(L13="---","---",(IF(L13="TTC",K13/(1+M13),K13)))</f>
        <v>780</v>
      </c>
      <c r="R13" s="53">
        <f t="shared" si="4"/>
        <v>936</v>
      </c>
      <c r="S13" s="40" t="s">
        <v>95</v>
      </c>
    </row>
    <row r="14">
      <c r="A14" s="15" t="s">
        <v>143</v>
      </c>
      <c r="B14" s="37">
        <v>43017.0</v>
      </c>
      <c r="C14" s="37">
        <v>43005.0</v>
      </c>
      <c r="D14" s="37">
        <v>43038.0</v>
      </c>
      <c r="E14" s="40" t="s">
        <v>83</v>
      </c>
      <c r="F14" s="40" t="s">
        <v>84</v>
      </c>
      <c r="G14" s="40" t="s">
        <v>95</v>
      </c>
      <c r="H14" s="40" t="s">
        <v>145</v>
      </c>
      <c r="I14" s="40" t="s">
        <v>86</v>
      </c>
      <c r="J14" s="40" t="s">
        <v>146</v>
      </c>
      <c r="K14" s="40">
        <v>148.53</v>
      </c>
      <c r="L14" s="40">
        <v>127.9</v>
      </c>
      <c r="M14" s="40" t="s">
        <v>124</v>
      </c>
      <c r="N14" s="47" t="str">
        <f t="shared" si="2"/>
        <v>005-10-2017-148,53€-edf-SEPA-Eve.PDF</v>
      </c>
      <c r="O14" s="49" t="str">
        <f>IF(B14="---","---",HYPERLINK(racine&amp;"/"&amp; SUBSTITUTE(RIGHT(D14,7),"/","-")&amp;"-"&amp;left(J14,5)&amp;"-"&amp;I14&amp;"-"&amp;LEFT(F14,3)&amp;"."&amp;P14,(A14&amp;"-"&amp;SUBSTITUTE(RIGHT(D14,7),"/","-")&amp;"-"&amp;left(J14,5)&amp;"-"&amp;I14&amp;"-"&amp;LEFT(F14,3)&amp;"."&amp; P14)))</f>
        <v>005-10-2017-EDF-SEPA-Eve.PDF</v>
      </c>
      <c r="P14" s="40" t="s">
        <v>96</v>
      </c>
      <c r="Q14" s="52">
        <f t="shared" si="7"/>
        <v>148.53</v>
      </c>
      <c r="R14" s="53" t="str">
        <f t="shared" si="4"/>
        <v>#VALUE!</v>
      </c>
      <c r="S14" s="40" t="s">
        <v>95</v>
      </c>
    </row>
    <row r="15">
      <c r="A15" s="15" t="s">
        <v>147</v>
      </c>
      <c r="B15" s="37">
        <v>43028.0</v>
      </c>
      <c r="C15" s="37">
        <v>43028.0</v>
      </c>
      <c r="D15" s="37">
        <v>43038.0</v>
      </c>
      <c r="E15" s="40" t="s">
        <v>83</v>
      </c>
      <c r="F15" s="40" t="s">
        <v>84</v>
      </c>
      <c r="G15" s="40" t="s">
        <v>112</v>
      </c>
      <c r="H15" s="61" t="s">
        <v>112</v>
      </c>
      <c r="I15" s="40" t="s">
        <v>148</v>
      </c>
      <c r="J15" s="40" t="s">
        <v>114</v>
      </c>
      <c r="K15" s="40">
        <v>330.17</v>
      </c>
      <c r="L15" s="40">
        <f t="shared" ref="L15:L51" si="8">IF(B15="---","---",INT(100*(K15/(1+M15)))/100)</f>
        <v>275.14</v>
      </c>
      <c r="M15" s="45">
        <v>0.2</v>
      </c>
      <c r="N15" s="47" t="str">
        <f t="shared" si="2"/>
        <v>014-10-2017-330,17€-Cleanset-Virt-pro-Eve.PDF</v>
      </c>
      <c r="O15" s="49" t="str">
        <f>IF(B15="---","---",HYPERLINK(racine&amp;"/"&amp; SUBSTITUTE(RIGHT(D15,7),"/","-")&amp;"-"&amp;left(J15,5)&amp;"-"&amp;I15&amp;"-"&amp;LEFT(F15,3)&amp;"."&amp;P15,(A15&amp;"-"&amp;SUBSTITUTE(RIGHT(D15,7),"/","-")&amp;"-"&amp;left(J15,5)&amp;"-"&amp;I15&amp;"-"&amp;LEFT(F15,3)&amp;"."&amp; P15)))</f>
        <v>014-10-2017-Netto-Virt-pro-Eve.PDF</v>
      </c>
      <c r="P15" s="40" t="s">
        <v>96</v>
      </c>
      <c r="Q15" s="52">
        <f t="shared" si="7"/>
        <v>330.17</v>
      </c>
      <c r="R15" s="53">
        <f t="shared" si="4"/>
        <v>396.204</v>
      </c>
      <c r="S15" s="40" t="s">
        <v>95</v>
      </c>
    </row>
    <row r="16">
      <c r="A16" s="15" t="s">
        <v>151</v>
      </c>
      <c r="B16" s="37">
        <v>43037.0</v>
      </c>
      <c r="C16" s="37">
        <v>43007.0</v>
      </c>
      <c r="D16" s="37">
        <v>43061.0</v>
      </c>
      <c r="E16" s="40" t="s">
        <v>134</v>
      </c>
      <c r="F16" s="40" t="s">
        <v>84</v>
      </c>
      <c r="G16" s="40" t="s">
        <v>152</v>
      </c>
      <c r="H16" s="40" t="s">
        <v>153</v>
      </c>
      <c r="I16" s="40" t="s">
        <v>86</v>
      </c>
      <c r="J16" s="40" t="s">
        <v>154</v>
      </c>
      <c r="K16" s="40">
        <v>324.88</v>
      </c>
      <c r="L16" s="40">
        <f t="shared" si="8"/>
        <v>270.73</v>
      </c>
      <c r="M16" s="45">
        <v>0.2</v>
      </c>
      <c r="N16" s="47" t="str">
        <f t="shared" si="2"/>
        <v>016-11-2017-324,88€-CEGID-SEPA-Eve.PDF</v>
      </c>
      <c r="O16" s="49" t="str">
        <f>IF(B16="---","---",HYPERLINK(racine&amp;"/"&amp; SUBSTITUTE(RIGHT(D16,7),"/","-")&amp;"-"&amp;left(J16,5)&amp;"-"&amp;I16&amp;"-"&amp;LEFT(F16,3)&amp;"."&amp;P16,(A16&amp;"-"&amp;SUBSTITUTE(RIGHT(D16,7),"/","-")&amp;"-"&amp;left(J16,5)&amp;"-"&amp;I16&amp;"-"&amp;LEFT(F16,3)&amp;"."&amp; P16)))</f>
        <v>016-11-2017-Compt-SEPA-Eve.PDF</v>
      </c>
      <c r="P16" s="40" t="s">
        <v>96</v>
      </c>
      <c r="Q16" s="52">
        <f t="shared" si="7"/>
        <v>324.88</v>
      </c>
      <c r="R16" s="53">
        <f t="shared" si="4"/>
        <v>389.856</v>
      </c>
      <c r="S16" s="40" t="s">
        <v>95</v>
      </c>
    </row>
    <row r="17">
      <c r="A17" s="15" t="s">
        <v>155</v>
      </c>
      <c r="B17" s="37" t="s">
        <v>95</v>
      </c>
      <c r="C17" s="37" t="s">
        <v>95</v>
      </c>
      <c r="D17" s="37" t="s">
        <v>95</v>
      </c>
      <c r="E17" s="40" t="s">
        <v>95</v>
      </c>
      <c r="F17" s="40" t="s">
        <v>95</v>
      </c>
      <c r="G17" s="40" t="s">
        <v>95</v>
      </c>
      <c r="H17" s="40"/>
      <c r="I17" s="40" t="s">
        <v>95</v>
      </c>
      <c r="J17" s="40" t="s">
        <v>95</v>
      </c>
      <c r="K17" s="40" t="s">
        <v>95</v>
      </c>
      <c r="L17" s="40" t="str">
        <f t="shared" si="8"/>
        <v>---</v>
      </c>
      <c r="M17" s="45">
        <v>0.2</v>
      </c>
      <c r="N17" s="47" t="str">
        <f t="shared" si="2"/>
        <v>---</v>
      </c>
      <c r="O17" t="str">
        <f>IF(B17="---","---",HYPERLINK(racine&amp;"/"&amp; SUBSTITUTE(RIGHT(D17,7),"/","-")&amp;"-"&amp;left(J17,5)&amp;"-"&amp;I17&amp;"-"&amp;LEFT(F17,3)&amp;"."&amp;P17,(A17&amp;"-"&amp;SUBSTITUTE(RIGHT(D17,7),"/","-")&amp;"-"&amp;left(J17,5)&amp;"-"&amp;I17&amp;"-"&amp;LEFT(F17,3)&amp;"."&amp; P17)))</f>
        <v>---</v>
      </c>
      <c r="P17" s="40" t="s">
        <v>96</v>
      </c>
      <c r="Q17" s="52" t="str">
        <f t="shared" si="7"/>
        <v>---</v>
      </c>
      <c r="R17" s="53" t="str">
        <f t="shared" si="4"/>
        <v>---</v>
      </c>
      <c r="S17" s="40" t="s">
        <v>95</v>
      </c>
    </row>
    <row r="18">
      <c r="A18" s="15" t="s">
        <v>157</v>
      </c>
      <c r="B18" s="37" t="s">
        <v>95</v>
      </c>
      <c r="C18" s="37" t="s">
        <v>95</v>
      </c>
      <c r="D18" s="37" t="s">
        <v>95</v>
      </c>
      <c r="E18" s="40" t="s">
        <v>95</v>
      </c>
      <c r="F18" s="40" t="s">
        <v>95</v>
      </c>
      <c r="G18" s="40" t="s">
        <v>95</v>
      </c>
      <c r="H18" s="40"/>
      <c r="I18" s="40" t="s">
        <v>95</v>
      </c>
      <c r="J18" s="40" t="s">
        <v>95</v>
      </c>
      <c r="K18" s="40" t="s">
        <v>95</v>
      </c>
      <c r="L18" s="40" t="str">
        <f t="shared" si="8"/>
        <v>---</v>
      </c>
      <c r="M18" s="45">
        <v>0.2</v>
      </c>
      <c r="N18" s="47" t="str">
        <f t="shared" si="2"/>
        <v>---</v>
      </c>
      <c r="O18" t="str">
        <f>IF(B18="---","---",HYPERLINK(racine&amp;"/"&amp; SUBSTITUTE(RIGHT(D18,7),"/","-")&amp;"-"&amp;left(J18,5)&amp;"-"&amp;I18&amp;"-"&amp;LEFT(F18,3)&amp;"."&amp;P18,(A18&amp;"-"&amp;SUBSTITUTE(RIGHT(D18,7),"/","-")&amp;"-"&amp;left(J18,5)&amp;"-"&amp;I18&amp;"-"&amp;LEFT(F18,3)&amp;"."&amp; P18)))</f>
        <v>---</v>
      </c>
      <c r="P18" s="40" t="s">
        <v>96</v>
      </c>
      <c r="Q18" s="52" t="str">
        <f t="shared" si="7"/>
        <v>---</v>
      </c>
      <c r="R18" s="53" t="str">
        <f t="shared" si="4"/>
        <v>---</v>
      </c>
      <c r="S18" s="40" t="s">
        <v>95</v>
      </c>
    </row>
    <row r="19">
      <c r="A19" s="15" t="s">
        <v>158</v>
      </c>
      <c r="B19" s="37" t="s">
        <v>95</v>
      </c>
      <c r="C19" s="37" t="s">
        <v>95</v>
      </c>
      <c r="D19" s="37" t="s">
        <v>95</v>
      </c>
      <c r="E19" s="40" t="s">
        <v>95</v>
      </c>
      <c r="F19" s="40" t="s">
        <v>95</v>
      </c>
      <c r="G19" s="40" t="s">
        <v>95</v>
      </c>
      <c r="H19" s="40"/>
      <c r="I19" s="40" t="s">
        <v>95</v>
      </c>
      <c r="J19" s="40" t="s">
        <v>95</v>
      </c>
      <c r="K19" s="40" t="s">
        <v>95</v>
      </c>
      <c r="L19" s="40" t="str">
        <f t="shared" si="8"/>
        <v>---</v>
      </c>
      <c r="M19" s="45">
        <v>0.2</v>
      </c>
      <c r="N19" s="47" t="str">
        <f t="shared" si="2"/>
        <v>---</v>
      </c>
      <c r="O19" t="str">
        <f>IF(B19="---","---",HYPERLINK(racine&amp;"/"&amp; SUBSTITUTE(RIGHT(D19,7),"/","-")&amp;"-"&amp;left(J19,5)&amp;"-"&amp;I19&amp;"-"&amp;LEFT(F19,3)&amp;"."&amp;P19,(A19&amp;"-"&amp;SUBSTITUTE(RIGHT(D19,7),"/","-")&amp;"-"&amp;left(J19,5)&amp;"-"&amp;I19&amp;"-"&amp;LEFT(F19,3)&amp;"."&amp; P19)))</f>
        <v>---</v>
      </c>
      <c r="P19" s="40" t="s">
        <v>96</v>
      </c>
      <c r="Q19" s="52" t="str">
        <f t="shared" si="7"/>
        <v>---</v>
      </c>
      <c r="R19" s="53" t="str">
        <f t="shared" si="4"/>
        <v>---</v>
      </c>
      <c r="S19" s="40" t="s">
        <v>95</v>
      </c>
    </row>
    <row r="20">
      <c r="A20" s="15" t="s">
        <v>161</v>
      </c>
      <c r="B20" s="37" t="s">
        <v>95</v>
      </c>
      <c r="C20" s="37" t="s">
        <v>95</v>
      </c>
      <c r="D20" s="37" t="s">
        <v>95</v>
      </c>
      <c r="E20" s="40" t="s">
        <v>95</v>
      </c>
      <c r="F20" s="40" t="s">
        <v>95</v>
      </c>
      <c r="G20" s="40" t="s">
        <v>95</v>
      </c>
      <c r="H20" s="40"/>
      <c r="I20" s="40" t="s">
        <v>95</v>
      </c>
      <c r="J20" s="40" t="s">
        <v>95</v>
      </c>
      <c r="K20" s="40" t="s">
        <v>95</v>
      </c>
      <c r="L20" s="40" t="str">
        <f t="shared" si="8"/>
        <v>---</v>
      </c>
      <c r="M20" s="45">
        <v>0.2</v>
      </c>
      <c r="N20" s="47" t="str">
        <f t="shared" si="2"/>
        <v>---</v>
      </c>
      <c r="O20" t="str">
        <f>IF(B20="---","---",HYPERLINK(racine&amp;"/"&amp; SUBSTITUTE(RIGHT(D20,7),"/","-")&amp;"-"&amp;left(J20,5)&amp;"-"&amp;I20&amp;"-"&amp;LEFT(F20,3)&amp;"."&amp;P20,(A20&amp;"-"&amp;SUBSTITUTE(RIGHT(D20,7),"/","-")&amp;"-"&amp;left(J20,5)&amp;"-"&amp;I20&amp;"-"&amp;LEFT(F20,3)&amp;"."&amp; P20)))</f>
        <v>---</v>
      </c>
      <c r="P20" s="40" t="s">
        <v>96</v>
      </c>
      <c r="Q20" s="52" t="str">
        <f t="shared" si="7"/>
        <v>---</v>
      </c>
      <c r="R20" s="53" t="str">
        <f t="shared" si="4"/>
        <v>---</v>
      </c>
      <c r="S20" s="40" t="s">
        <v>95</v>
      </c>
    </row>
    <row r="21">
      <c r="A21" s="15" t="s">
        <v>162</v>
      </c>
      <c r="B21" s="37" t="s">
        <v>95</v>
      </c>
      <c r="C21" s="37" t="s">
        <v>95</v>
      </c>
      <c r="D21" s="37" t="s">
        <v>95</v>
      </c>
      <c r="E21" s="40" t="s">
        <v>95</v>
      </c>
      <c r="F21" s="40" t="s">
        <v>95</v>
      </c>
      <c r="G21" s="40" t="s">
        <v>95</v>
      </c>
      <c r="H21" s="40"/>
      <c r="I21" s="40" t="s">
        <v>95</v>
      </c>
      <c r="J21" s="40" t="s">
        <v>95</v>
      </c>
      <c r="K21" s="40" t="s">
        <v>95</v>
      </c>
      <c r="L21" s="40" t="str">
        <f t="shared" si="8"/>
        <v>---</v>
      </c>
      <c r="M21" s="45">
        <v>0.2</v>
      </c>
      <c r="N21" s="47" t="str">
        <f t="shared" si="2"/>
        <v>---</v>
      </c>
      <c r="O21" t="str">
        <f>IF(B21="---","---",HYPERLINK(racine&amp;"/"&amp; SUBSTITUTE(RIGHT(D21,7),"/","-")&amp;"-"&amp;left(J21,5)&amp;"-"&amp;I21&amp;"-"&amp;LEFT(F21,3)&amp;"."&amp;P21,(A21&amp;"-"&amp;SUBSTITUTE(RIGHT(D21,7),"/","-")&amp;"-"&amp;left(J21,5)&amp;"-"&amp;I21&amp;"-"&amp;LEFT(F21,3)&amp;"."&amp; P21)))</f>
        <v>---</v>
      </c>
      <c r="P21" s="40" t="s">
        <v>96</v>
      </c>
      <c r="Q21" s="52" t="str">
        <f t="shared" si="7"/>
        <v>---</v>
      </c>
      <c r="R21" s="53" t="str">
        <f t="shared" si="4"/>
        <v>---</v>
      </c>
      <c r="S21" s="40" t="s">
        <v>95</v>
      </c>
    </row>
    <row r="22">
      <c r="A22" s="15" t="s">
        <v>164</v>
      </c>
      <c r="B22" s="37" t="s">
        <v>95</v>
      </c>
      <c r="C22" s="37" t="s">
        <v>95</v>
      </c>
      <c r="D22" s="37" t="s">
        <v>95</v>
      </c>
      <c r="E22" s="40" t="s">
        <v>95</v>
      </c>
      <c r="F22" s="40" t="s">
        <v>95</v>
      </c>
      <c r="G22" s="40" t="s">
        <v>95</v>
      </c>
      <c r="H22" s="40"/>
      <c r="I22" s="40" t="s">
        <v>95</v>
      </c>
      <c r="J22" s="40" t="s">
        <v>95</v>
      </c>
      <c r="K22" s="40" t="s">
        <v>95</v>
      </c>
      <c r="L22" s="40" t="str">
        <f t="shared" si="8"/>
        <v>---</v>
      </c>
      <c r="M22" s="45">
        <v>0.2</v>
      </c>
      <c r="N22" s="47" t="str">
        <f t="shared" si="2"/>
        <v>---</v>
      </c>
      <c r="O22" t="str">
        <f>IF(B22="---","---",HYPERLINK(racine&amp;"/"&amp; SUBSTITUTE(RIGHT(D22,7),"/","-")&amp;"-"&amp;left(J22,5)&amp;"-"&amp;I22&amp;"-"&amp;LEFT(F22,3)&amp;"."&amp;P22,(A22&amp;"-"&amp;SUBSTITUTE(RIGHT(D22,7),"/","-")&amp;"-"&amp;left(J22,5)&amp;"-"&amp;I22&amp;"-"&amp;LEFT(F22,3)&amp;"."&amp; P22)))</f>
        <v>---</v>
      </c>
      <c r="P22" s="40" t="s">
        <v>96</v>
      </c>
      <c r="Q22" s="52" t="str">
        <f t="shared" si="7"/>
        <v>---</v>
      </c>
      <c r="R22" s="53" t="str">
        <f t="shared" si="4"/>
        <v>---</v>
      </c>
      <c r="S22" s="40" t="s">
        <v>95</v>
      </c>
    </row>
    <row r="23">
      <c r="A23" s="15" t="s">
        <v>165</v>
      </c>
      <c r="B23" s="37" t="s">
        <v>95</v>
      </c>
      <c r="C23" s="37" t="s">
        <v>95</v>
      </c>
      <c r="D23" s="37" t="s">
        <v>95</v>
      </c>
      <c r="E23" s="40" t="s">
        <v>95</v>
      </c>
      <c r="F23" s="40" t="s">
        <v>95</v>
      </c>
      <c r="G23" s="40" t="s">
        <v>95</v>
      </c>
      <c r="H23" s="40"/>
      <c r="I23" s="40" t="s">
        <v>95</v>
      </c>
      <c r="J23" s="40" t="s">
        <v>95</v>
      </c>
      <c r="K23" s="40" t="s">
        <v>95</v>
      </c>
      <c r="L23" s="40" t="str">
        <f t="shared" si="8"/>
        <v>---</v>
      </c>
      <c r="M23" s="45">
        <v>0.2</v>
      </c>
      <c r="N23" s="47" t="str">
        <f t="shared" si="2"/>
        <v>---</v>
      </c>
      <c r="O23" t="str">
        <f>IF(B23="---","---",HYPERLINK(racine&amp;"/"&amp; SUBSTITUTE(RIGHT(D23,7),"/","-")&amp;"-"&amp;left(J23,5)&amp;"-"&amp;I23&amp;"-"&amp;LEFT(F23,3)&amp;"."&amp;P23,(A23&amp;"-"&amp;SUBSTITUTE(RIGHT(D23,7),"/","-")&amp;"-"&amp;left(J23,5)&amp;"-"&amp;I23&amp;"-"&amp;LEFT(F23,3)&amp;"."&amp; P23)))</f>
        <v>---</v>
      </c>
      <c r="P23" s="40" t="s">
        <v>96</v>
      </c>
      <c r="Q23" s="52" t="str">
        <f t="shared" si="7"/>
        <v>---</v>
      </c>
      <c r="R23" s="53" t="str">
        <f t="shared" si="4"/>
        <v>---</v>
      </c>
      <c r="S23" s="40" t="s">
        <v>95</v>
      </c>
    </row>
    <row r="24">
      <c r="A24" s="15" t="s">
        <v>168</v>
      </c>
      <c r="B24" s="37" t="s">
        <v>95</v>
      </c>
      <c r="C24" s="37" t="s">
        <v>95</v>
      </c>
      <c r="D24" s="37" t="s">
        <v>95</v>
      </c>
      <c r="E24" s="40" t="s">
        <v>95</v>
      </c>
      <c r="F24" s="40" t="s">
        <v>95</v>
      </c>
      <c r="G24" s="40" t="s">
        <v>95</v>
      </c>
      <c r="H24" s="40"/>
      <c r="I24" s="40" t="s">
        <v>95</v>
      </c>
      <c r="J24" s="40" t="s">
        <v>95</v>
      </c>
      <c r="K24" s="40" t="s">
        <v>95</v>
      </c>
      <c r="L24" s="40" t="str">
        <f t="shared" si="8"/>
        <v>---</v>
      </c>
      <c r="M24" s="45">
        <v>0.2</v>
      </c>
      <c r="N24" s="47" t="str">
        <f t="shared" si="2"/>
        <v>---</v>
      </c>
      <c r="O24" t="str">
        <f>IF(B24="---","---",HYPERLINK(racine&amp;"/"&amp; SUBSTITUTE(RIGHT(D24,7),"/","-")&amp;"-"&amp;left(J24,5)&amp;"-"&amp;I24&amp;"-"&amp;LEFT(F24,3)&amp;"."&amp;P24,(A24&amp;"-"&amp;SUBSTITUTE(RIGHT(D24,7),"/","-")&amp;"-"&amp;left(J24,5)&amp;"-"&amp;I24&amp;"-"&amp;LEFT(F24,3)&amp;"."&amp; P24)))</f>
        <v>---</v>
      </c>
      <c r="P24" s="40" t="s">
        <v>96</v>
      </c>
      <c r="Q24" s="52" t="str">
        <f t="shared" si="7"/>
        <v>---</v>
      </c>
      <c r="R24" s="53" t="str">
        <f t="shared" si="4"/>
        <v>---</v>
      </c>
      <c r="S24" s="40" t="s">
        <v>95</v>
      </c>
    </row>
    <row r="25">
      <c r="A25" s="15" t="s">
        <v>169</v>
      </c>
      <c r="B25" s="37" t="s">
        <v>95</v>
      </c>
      <c r="C25" s="37" t="s">
        <v>95</v>
      </c>
      <c r="D25" s="37" t="s">
        <v>95</v>
      </c>
      <c r="E25" s="40" t="s">
        <v>95</v>
      </c>
      <c r="F25" s="40" t="s">
        <v>95</v>
      </c>
      <c r="G25" s="40" t="s">
        <v>95</v>
      </c>
      <c r="H25" s="40"/>
      <c r="I25" s="40" t="s">
        <v>95</v>
      </c>
      <c r="J25" s="40" t="s">
        <v>95</v>
      </c>
      <c r="K25" s="40" t="s">
        <v>95</v>
      </c>
      <c r="L25" s="40" t="str">
        <f t="shared" si="8"/>
        <v>---</v>
      </c>
      <c r="M25" s="45">
        <v>0.2</v>
      </c>
      <c r="N25" s="47" t="str">
        <f t="shared" si="2"/>
        <v>---</v>
      </c>
      <c r="O25" t="str">
        <f>IF(B25="---","---",HYPERLINK(racine&amp;"/"&amp; SUBSTITUTE(RIGHT(D25,7),"/","-")&amp;"-"&amp;left(J25,5)&amp;"-"&amp;I25&amp;"-"&amp;LEFT(F25,3)&amp;"."&amp;P25,(A25&amp;"-"&amp;SUBSTITUTE(RIGHT(D25,7),"/","-")&amp;"-"&amp;left(J25,5)&amp;"-"&amp;I25&amp;"-"&amp;LEFT(F25,3)&amp;"."&amp; P25)))</f>
        <v>---</v>
      </c>
      <c r="P25" s="40" t="s">
        <v>96</v>
      </c>
      <c r="Q25" s="52" t="str">
        <f t="shared" si="7"/>
        <v>---</v>
      </c>
      <c r="R25" s="53" t="str">
        <f t="shared" si="4"/>
        <v>---</v>
      </c>
      <c r="S25" s="40" t="s">
        <v>95</v>
      </c>
    </row>
    <row r="26">
      <c r="A26" s="15" t="s">
        <v>171</v>
      </c>
      <c r="B26" s="37" t="s">
        <v>95</v>
      </c>
      <c r="C26" s="37" t="s">
        <v>95</v>
      </c>
      <c r="D26" s="37" t="s">
        <v>95</v>
      </c>
      <c r="E26" s="40" t="s">
        <v>95</v>
      </c>
      <c r="F26" s="40" t="s">
        <v>95</v>
      </c>
      <c r="G26" s="40" t="s">
        <v>95</v>
      </c>
      <c r="H26" s="40"/>
      <c r="I26" s="40" t="s">
        <v>95</v>
      </c>
      <c r="J26" s="40" t="s">
        <v>95</v>
      </c>
      <c r="K26" s="40" t="s">
        <v>95</v>
      </c>
      <c r="L26" s="40" t="str">
        <f t="shared" si="8"/>
        <v>---</v>
      </c>
      <c r="M26" s="45">
        <v>0.2</v>
      </c>
      <c r="N26" s="47" t="str">
        <f t="shared" si="2"/>
        <v>---</v>
      </c>
      <c r="O26" t="str">
        <f>IF(B26="---","---",HYPERLINK(racine&amp;"/"&amp; SUBSTITUTE(RIGHT(D26,7),"/","-")&amp;"-"&amp;left(J26,5)&amp;"-"&amp;I26&amp;"-"&amp;LEFT(F26,3)&amp;"."&amp;P26,(A26&amp;"-"&amp;SUBSTITUTE(RIGHT(D26,7),"/","-")&amp;"-"&amp;left(J26,5)&amp;"-"&amp;I26&amp;"-"&amp;LEFT(F26,3)&amp;"."&amp; P26)))</f>
        <v>---</v>
      </c>
      <c r="P26" s="40" t="s">
        <v>96</v>
      </c>
      <c r="Q26" s="52" t="str">
        <f t="shared" si="7"/>
        <v>---</v>
      </c>
      <c r="R26" s="53" t="str">
        <f t="shared" si="4"/>
        <v>---</v>
      </c>
      <c r="S26" s="40" t="s">
        <v>95</v>
      </c>
    </row>
    <row r="27">
      <c r="A27" s="15" t="s">
        <v>173</v>
      </c>
      <c r="B27" s="37" t="s">
        <v>95</v>
      </c>
      <c r="C27" s="37" t="s">
        <v>95</v>
      </c>
      <c r="D27" s="37" t="s">
        <v>95</v>
      </c>
      <c r="E27" s="40" t="s">
        <v>95</v>
      </c>
      <c r="F27" s="40" t="s">
        <v>95</v>
      </c>
      <c r="G27" s="40" t="s">
        <v>95</v>
      </c>
      <c r="H27" s="40"/>
      <c r="I27" s="40" t="s">
        <v>95</v>
      </c>
      <c r="J27" s="40" t="s">
        <v>95</v>
      </c>
      <c r="K27" s="40" t="s">
        <v>95</v>
      </c>
      <c r="L27" s="40" t="str">
        <f t="shared" si="8"/>
        <v>---</v>
      </c>
      <c r="M27" s="45">
        <v>0.2</v>
      </c>
      <c r="N27" s="47" t="str">
        <f t="shared" si="2"/>
        <v>---</v>
      </c>
      <c r="O27" t="str">
        <f>IF(B27="---","---",HYPERLINK(racine&amp;"/"&amp; SUBSTITUTE(RIGHT(D27,7),"/","-")&amp;"-"&amp;left(J27,5)&amp;"-"&amp;I27&amp;"-"&amp;LEFT(F27,3)&amp;"."&amp;P27,(A27&amp;"-"&amp;SUBSTITUTE(RIGHT(D27,7),"/","-")&amp;"-"&amp;left(J27,5)&amp;"-"&amp;I27&amp;"-"&amp;LEFT(F27,3)&amp;"."&amp; P27)))</f>
        <v>---</v>
      </c>
      <c r="P27" s="40" t="s">
        <v>96</v>
      </c>
      <c r="Q27" s="52" t="str">
        <f t="shared" si="7"/>
        <v>---</v>
      </c>
      <c r="R27" s="53" t="str">
        <f t="shared" si="4"/>
        <v>---</v>
      </c>
      <c r="S27" s="40" t="s">
        <v>95</v>
      </c>
    </row>
    <row r="28">
      <c r="A28" s="15" t="s">
        <v>176</v>
      </c>
      <c r="B28" s="37" t="s">
        <v>95</v>
      </c>
      <c r="C28" s="37" t="s">
        <v>95</v>
      </c>
      <c r="D28" s="37" t="s">
        <v>95</v>
      </c>
      <c r="E28" s="40" t="s">
        <v>95</v>
      </c>
      <c r="F28" s="40" t="s">
        <v>95</v>
      </c>
      <c r="G28" s="40" t="s">
        <v>95</v>
      </c>
      <c r="H28" s="40"/>
      <c r="I28" s="40" t="s">
        <v>95</v>
      </c>
      <c r="J28" s="40" t="s">
        <v>95</v>
      </c>
      <c r="K28" s="40" t="s">
        <v>95</v>
      </c>
      <c r="L28" s="40" t="str">
        <f t="shared" si="8"/>
        <v>---</v>
      </c>
      <c r="M28" s="45">
        <v>0.2</v>
      </c>
      <c r="N28" s="47" t="str">
        <f t="shared" si="2"/>
        <v>---</v>
      </c>
      <c r="O28" t="str">
        <f>IF(B28="---","---",HYPERLINK(racine&amp;"/"&amp; SUBSTITUTE(RIGHT(D28,7),"/","-")&amp;"-"&amp;left(J28,5)&amp;"-"&amp;I28&amp;"-"&amp;LEFT(F28,3)&amp;"."&amp;P28,(A28&amp;"-"&amp;SUBSTITUTE(RIGHT(D28,7),"/","-")&amp;"-"&amp;left(J28,5)&amp;"-"&amp;I28&amp;"-"&amp;LEFT(F28,3)&amp;"."&amp; P28)))</f>
        <v>---</v>
      </c>
      <c r="P28" s="40" t="s">
        <v>96</v>
      </c>
      <c r="Q28" s="52" t="str">
        <f t="shared" si="7"/>
        <v>---</v>
      </c>
      <c r="R28" s="53" t="str">
        <f t="shared" si="4"/>
        <v>---</v>
      </c>
      <c r="S28" s="40" t="s">
        <v>95</v>
      </c>
    </row>
    <row r="29">
      <c r="A29" s="15" t="s">
        <v>192</v>
      </c>
      <c r="B29" s="37" t="s">
        <v>95</v>
      </c>
      <c r="C29" s="37" t="s">
        <v>95</v>
      </c>
      <c r="D29" s="37" t="s">
        <v>95</v>
      </c>
      <c r="E29" s="40" t="s">
        <v>95</v>
      </c>
      <c r="F29" s="40" t="s">
        <v>95</v>
      </c>
      <c r="G29" s="40" t="s">
        <v>95</v>
      </c>
      <c r="H29" s="40"/>
      <c r="I29" s="40" t="s">
        <v>95</v>
      </c>
      <c r="J29" s="40" t="s">
        <v>95</v>
      </c>
      <c r="K29" s="40" t="s">
        <v>95</v>
      </c>
      <c r="L29" s="40" t="str">
        <f t="shared" si="8"/>
        <v>---</v>
      </c>
      <c r="M29" s="45">
        <v>0.2</v>
      </c>
      <c r="N29" s="47" t="str">
        <f t="shared" si="2"/>
        <v>---</v>
      </c>
      <c r="O29" t="str">
        <f>IF(B29="---","---",HYPERLINK(racine&amp;"/"&amp; SUBSTITUTE(RIGHT(D29,7),"/","-")&amp;"-"&amp;left(J29,5)&amp;"-"&amp;I29&amp;"-"&amp;LEFT(F29,3)&amp;"."&amp;P29,(A29&amp;"-"&amp;SUBSTITUTE(RIGHT(D29,7),"/","-")&amp;"-"&amp;left(J29,5)&amp;"-"&amp;I29&amp;"-"&amp;LEFT(F29,3)&amp;"."&amp; P29)))</f>
        <v>---</v>
      </c>
      <c r="P29" s="40" t="s">
        <v>96</v>
      </c>
      <c r="Q29" s="52" t="str">
        <f t="shared" si="7"/>
        <v>---</v>
      </c>
      <c r="R29" s="53" t="str">
        <f t="shared" si="4"/>
        <v>---</v>
      </c>
      <c r="S29" s="40" t="s">
        <v>95</v>
      </c>
    </row>
    <row r="30">
      <c r="A30" s="15" t="s">
        <v>194</v>
      </c>
      <c r="B30" s="37" t="s">
        <v>95</v>
      </c>
      <c r="C30" s="37" t="s">
        <v>95</v>
      </c>
      <c r="D30" s="37" t="s">
        <v>95</v>
      </c>
      <c r="E30" s="40" t="s">
        <v>95</v>
      </c>
      <c r="F30" s="40" t="s">
        <v>95</v>
      </c>
      <c r="G30" s="40" t="s">
        <v>95</v>
      </c>
      <c r="H30" s="40"/>
      <c r="I30" s="40" t="s">
        <v>95</v>
      </c>
      <c r="J30" s="40" t="s">
        <v>95</v>
      </c>
      <c r="K30" s="40" t="s">
        <v>95</v>
      </c>
      <c r="L30" s="40" t="str">
        <f t="shared" si="8"/>
        <v>---</v>
      </c>
      <c r="M30" s="45">
        <v>0.2</v>
      </c>
      <c r="N30" s="47" t="str">
        <f t="shared" si="2"/>
        <v>---</v>
      </c>
      <c r="O30" t="str">
        <f>IF(B30="---","---",HYPERLINK(racine&amp;"/"&amp; SUBSTITUTE(RIGHT(D30,7),"/","-")&amp;"-"&amp;left(J30,5)&amp;"-"&amp;I30&amp;"-"&amp;LEFT(F30,3)&amp;"."&amp;P30,(A30&amp;"-"&amp;SUBSTITUTE(RIGHT(D30,7),"/","-")&amp;"-"&amp;left(J30,5)&amp;"-"&amp;I30&amp;"-"&amp;LEFT(F30,3)&amp;"."&amp; P30)))</f>
        <v>---</v>
      </c>
      <c r="P30" s="40" t="s">
        <v>96</v>
      </c>
      <c r="Q30" s="52" t="str">
        <f t="shared" si="7"/>
        <v>---</v>
      </c>
      <c r="R30" s="53" t="str">
        <f t="shared" si="4"/>
        <v>---</v>
      </c>
      <c r="S30" s="40" t="s">
        <v>95</v>
      </c>
    </row>
    <row r="31">
      <c r="A31" s="15" t="s">
        <v>197</v>
      </c>
      <c r="B31" s="37" t="s">
        <v>95</v>
      </c>
      <c r="C31" s="37" t="s">
        <v>95</v>
      </c>
      <c r="D31" s="37" t="s">
        <v>95</v>
      </c>
      <c r="E31" s="40" t="s">
        <v>95</v>
      </c>
      <c r="F31" s="40" t="s">
        <v>95</v>
      </c>
      <c r="G31" s="40" t="s">
        <v>95</v>
      </c>
      <c r="H31" s="40"/>
      <c r="I31" s="40" t="s">
        <v>95</v>
      </c>
      <c r="J31" s="40" t="s">
        <v>95</v>
      </c>
      <c r="K31" s="40" t="s">
        <v>95</v>
      </c>
      <c r="L31" s="40" t="str">
        <f t="shared" si="8"/>
        <v>---</v>
      </c>
      <c r="M31" s="45">
        <v>0.2</v>
      </c>
      <c r="N31" s="47" t="str">
        <f t="shared" si="2"/>
        <v>---</v>
      </c>
      <c r="O31" t="str">
        <f>IF(B31="---","---",HYPERLINK(racine&amp;"/"&amp; SUBSTITUTE(RIGHT(D31,7),"/","-")&amp;"-"&amp;left(J31,5)&amp;"-"&amp;I31&amp;"-"&amp;LEFT(F31,3)&amp;"."&amp;P31,(A31&amp;"-"&amp;SUBSTITUTE(RIGHT(D31,7),"/","-")&amp;"-"&amp;left(J31,5)&amp;"-"&amp;I31&amp;"-"&amp;LEFT(F31,3)&amp;"."&amp; P31)))</f>
        <v>---</v>
      </c>
      <c r="P31" s="40" t="s">
        <v>96</v>
      </c>
      <c r="Q31" s="52" t="str">
        <f t="shared" si="7"/>
        <v>---</v>
      </c>
      <c r="R31" s="53" t="str">
        <f t="shared" si="4"/>
        <v>---</v>
      </c>
      <c r="S31" s="40" t="s">
        <v>95</v>
      </c>
    </row>
    <row r="32">
      <c r="A32" s="15" t="s">
        <v>198</v>
      </c>
      <c r="B32" s="37" t="s">
        <v>95</v>
      </c>
      <c r="C32" s="37" t="s">
        <v>95</v>
      </c>
      <c r="D32" s="37" t="s">
        <v>95</v>
      </c>
      <c r="E32" s="40" t="s">
        <v>95</v>
      </c>
      <c r="F32" s="40" t="s">
        <v>95</v>
      </c>
      <c r="G32" s="40" t="s">
        <v>95</v>
      </c>
      <c r="H32" s="40"/>
      <c r="I32" s="40" t="s">
        <v>95</v>
      </c>
      <c r="J32" s="40" t="s">
        <v>95</v>
      </c>
      <c r="K32" s="40" t="s">
        <v>95</v>
      </c>
      <c r="L32" s="40" t="str">
        <f t="shared" si="8"/>
        <v>---</v>
      </c>
      <c r="M32" s="45">
        <v>0.2</v>
      </c>
      <c r="N32" s="47" t="str">
        <f t="shared" si="2"/>
        <v>---</v>
      </c>
      <c r="O32" t="str">
        <f>IF(B32="---","---",HYPERLINK(racine&amp;"/"&amp; SUBSTITUTE(RIGHT(D32,7),"/","-")&amp;"-"&amp;left(J32,5)&amp;"-"&amp;I32&amp;"-"&amp;LEFT(F32,3)&amp;"."&amp;P32,(A32&amp;"-"&amp;SUBSTITUTE(RIGHT(D32,7),"/","-")&amp;"-"&amp;left(J32,5)&amp;"-"&amp;I32&amp;"-"&amp;LEFT(F32,3)&amp;"."&amp; P32)))</f>
        <v>---</v>
      </c>
      <c r="P32" s="40" t="s">
        <v>96</v>
      </c>
      <c r="Q32" s="52" t="str">
        <f t="shared" si="7"/>
        <v>---</v>
      </c>
      <c r="R32" s="53" t="str">
        <f t="shared" si="4"/>
        <v>---</v>
      </c>
      <c r="S32" s="40" t="s">
        <v>95</v>
      </c>
    </row>
    <row r="33">
      <c r="A33" s="15" t="s">
        <v>200</v>
      </c>
      <c r="B33" s="37" t="s">
        <v>95</v>
      </c>
      <c r="C33" s="37" t="s">
        <v>95</v>
      </c>
      <c r="D33" s="37" t="s">
        <v>95</v>
      </c>
      <c r="E33" s="40" t="s">
        <v>95</v>
      </c>
      <c r="F33" s="40" t="s">
        <v>95</v>
      </c>
      <c r="G33" s="40" t="s">
        <v>95</v>
      </c>
      <c r="H33" s="40"/>
      <c r="I33" s="40" t="s">
        <v>95</v>
      </c>
      <c r="J33" s="40" t="s">
        <v>95</v>
      </c>
      <c r="K33" s="40" t="s">
        <v>95</v>
      </c>
      <c r="L33" s="40" t="str">
        <f t="shared" si="8"/>
        <v>---</v>
      </c>
      <c r="M33" s="45">
        <v>0.2</v>
      </c>
      <c r="N33" s="47" t="str">
        <f t="shared" si="2"/>
        <v>---</v>
      </c>
      <c r="O33" t="str">
        <f>IF(B33="---","---",HYPERLINK(racine&amp;"/"&amp; SUBSTITUTE(RIGHT(D33,7),"/","-")&amp;"-"&amp;left(J33,5)&amp;"-"&amp;I33&amp;"-"&amp;LEFT(F33,3)&amp;"."&amp;P33,(A33&amp;"-"&amp;SUBSTITUTE(RIGHT(D33,7),"/","-")&amp;"-"&amp;left(J33,5)&amp;"-"&amp;I33&amp;"-"&amp;LEFT(F33,3)&amp;"."&amp; P33)))</f>
        <v>---</v>
      </c>
      <c r="P33" s="40" t="s">
        <v>96</v>
      </c>
      <c r="Q33" s="52" t="str">
        <f t="shared" si="7"/>
        <v>---</v>
      </c>
      <c r="R33" s="53" t="str">
        <f t="shared" si="4"/>
        <v>---</v>
      </c>
      <c r="S33" s="40" t="s">
        <v>95</v>
      </c>
    </row>
    <row r="34">
      <c r="A34" s="15" t="s">
        <v>202</v>
      </c>
      <c r="B34" s="37" t="s">
        <v>95</v>
      </c>
      <c r="C34" s="37" t="s">
        <v>95</v>
      </c>
      <c r="D34" s="37" t="s">
        <v>95</v>
      </c>
      <c r="E34" s="40" t="s">
        <v>95</v>
      </c>
      <c r="F34" s="40" t="s">
        <v>95</v>
      </c>
      <c r="G34" s="40" t="s">
        <v>95</v>
      </c>
      <c r="H34" s="40"/>
      <c r="I34" s="40" t="s">
        <v>95</v>
      </c>
      <c r="J34" s="40" t="s">
        <v>95</v>
      </c>
      <c r="K34" s="40" t="s">
        <v>95</v>
      </c>
      <c r="L34" s="40" t="str">
        <f t="shared" si="8"/>
        <v>---</v>
      </c>
      <c r="M34" s="45">
        <v>0.2</v>
      </c>
      <c r="N34" s="47" t="str">
        <f t="shared" si="2"/>
        <v>---</v>
      </c>
      <c r="O34" t="str">
        <f>IF(B34="---","---",HYPERLINK(racine&amp;"/"&amp; SUBSTITUTE(RIGHT(D34,7),"/","-")&amp;"-"&amp;left(J34,5)&amp;"-"&amp;I34&amp;"-"&amp;LEFT(F34,3)&amp;"."&amp;P34,(A34&amp;"-"&amp;SUBSTITUTE(RIGHT(D34,7),"/","-")&amp;"-"&amp;left(J34,5)&amp;"-"&amp;I34&amp;"-"&amp;LEFT(F34,3)&amp;"."&amp; P34)))</f>
        <v>---</v>
      </c>
      <c r="P34" s="40" t="s">
        <v>96</v>
      </c>
      <c r="Q34" s="52" t="str">
        <f t="shared" si="7"/>
        <v>---</v>
      </c>
      <c r="R34" s="53" t="str">
        <f t="shared" si="4"/>
        <v>---</v>
      </c>
      <c r="S34" s="40" t="s">
        <v>95</v>
      </c>
    </row>
    <row r="35">
      <c r="A35" s="15" t="s">
        <v>203</v>
      </c>
      <c r="B35" s="37" t="s">
        <v>95</v>
      </c>
      <c r="C35" s="37" t="s">
        <v>95</v>
      </c>
      <c r="D35" s="37" t="s">
        <v>95</v>
      </c>
      <c r="E35" s="40" t="s">
        <v>95</v>
      </c>
      <c r="F35" s="40" t="s">
        <v>95</v>
      </c>
      <c r="G35" s="40" t="s">
        <v>95</v>
      </c>
      <c r="H35" s="40"/>
      <c r="I35" s="40" t="s">
        <v>95</v>
      </c>
      <c r="J35" s="40" t="s">
        <v>95</v>
      </c>
      <c r="K35" s="40" t="s">
        <v>95</v>
      </c>
      <c r="L35" s="40" t="str">
        <f t="shared" si="8"/>
        <v>---</v>
      </c>
      <c r="M35" s="45">
        <v>0.2</v>
      </c>
      <c r="N35" s="47" t="str">
        <f t="shared" si="2"/>
        <v>---</v>
      </c>
      <c r="O35" t="str">
        <f>IF(B35="---","---",HYPERLINK(racine&amp;"/"&amp; SUBSTITUTE(RIGHT(D35,7),"/","-")&amp;"-"&amp;left(J35,5)&amp;"-"&amp;I35&amp;"-"&amp;LEFT(F35,3)&amp;"."&amp;P35,(A35&amp;"-"&amp;SUBSTITUTE(RIGHT(D35,7),"/","-")&amp;"-"&amp;left(J35,5)&amp;"-"&amp;I35&amp;"-"&amp;LEFT(F35,3)&amp;"."&amp; P35)))</f>
        <v>---</v>
      </c>
      <c r="P35" s="40" t="s">
        <v>96</v>
      </c>
      <c r="Q35" s="52" t="str">
        <f t="shared" si="7"/>
        <v>---</v>
      </c>
      <c r="R35" s="53" t="str">
        <f t="shared" si="4"/>
        <v>---</v>
      </c>
      <c r="S35" s="40" t="s">
        <v>95</v>
      </c>
    </row>
    <row r="36">
      <c r="A36" s="15" t="s">
        <v>205</v>
      </c>
      <c r="B36" s="37" t="s">
        <v>95</v>
      </c>
      <c r="C36" s="37" t="s">
        <v>95</v>
      </c>
      <c r="D36" s="37" t="s">
        <v>95</v>
      </c>
      <c r="E36" s="40" t="s">
        <v>95</v>
      </c>
      <c r="F36" s="40" t="s">
        <v>95</v>
      </c>
      <c r="G36" s="40" t="s">
        <v>95</v>
      </c>
      <c r="H36" s="40"/>
      <c r="I36" s="40" t="s">
        <v>95</v>
      </c>
      <c r="J36" s="40" t="s">
        <v>95</v>
      </c>
      <c r="K36" s="40" t="s">
        <v>95</v>
      </c>
      <c r="L36" s="40" t="str">
        <f t="shared" si="8"/>
        <v>---</v>
      </c>
      <c r="M36" s="45">
        <v>0.2</v>
      </c>
      <c r="N36" s="47" t="str">
        <f t="shared" si="2"/>
        <v>---</v>
      </c>
      <c r="O36" t="str">
        <f>IF(B36="---","---",HYPERLINK(racine&amp;"/"&amp; SUBSTITUTE(RIGHT(D36,7),"/","-")&amp;"-"&amp;left(J36,5)&amp;"-"&amp;I36&amp;"-"&amp;LEFT(F36,3)&amp;"."&amp;P36,(A36&amp;"-"&amp;SUBSTITUTE(RIGHT(D36,7),"/","-")&amp;"-"&amp;left(J36,5)&amp;"-"&amp;I36&amp;"-"&amp;LEFT(F36,3)&amp;"."&amp; P36)))</f>
        <v>---</v>
      </c>
      <c r="P36" s="40" t="s">
        <v>96</v>
      </c>
      <c r="Q36" s="52" t="str">
        <f t="shared" si="7"/>
        <v>---</v>
      </c>
      <c r="R36" s="53" t="str">
        <f t="shared" si="4"/>
        <v>---</v>
      </c>
      <c r="S36" s="40" t="s">
        <v>95</v>
      </c>
    </row>
    <row r="37">
      <c r="A37" s="15" t="s">
        <v>206</v>
      </c>
      <c r="B37" s="37" t="s">
        <v>95</v>
      </c>
      <c r="C37" s="37" t="s">
        <v>95</v>
      </c>
      <c r="D37" s="37" t="s">
        <v>95</v>
      </c>
      <c r="E37" s="40" t="s">
        <v>95</v>
      </c>
      <c r="F37" s="40" t="s">
        <v>95</v>
      </c>
      <c r="G37" s="40" t="s">
        <v>95</v>
      </c>
      <c r="H37" s="40"/>
      <c r="I37" s="40" t="s">
        <v>95</v>
      </c>
      <c r="J37" s="40" t="s">
        <v>95</v>
      </c>
      <c r="K37" s="40" t="s">
        <v>95</v>
      </c>
      <c r="L37" s="40" t="str">
        <f t="shared" si="8"/>
        <v>---</v>
      </c>
      <c r="M37" s="45">
        <v>0.2</v>
      </c>
      <c r="N37" s="47" t="str">
        <f t="shared" si="2"/>
        <v>---</v>
      </c>
      <c r="O37" t="str">
        <f>IF(B37="---","---",HYPERLINK(racine&amp;"/"&amp; SUBSTITUTE(RIGHT(D37,7),"/","-")&amp;"-"&amp;left(J37,5)&amp;"-"&amp;I37&amp;"-"&amp;LEFT(F37,3)&amp;"."&amp;P37,(A37&amp;"-"&amp;SUBSTITUTE(RIGHT(D37,7),"/","-")&amp;"-"&amp;left(J37,5)&amp;"-"&amp;I37&amp;"-"&amp;LEFT(F37,3)&amp;"."&amp; P37)))</f>
        <v>---</v>
      </c>
      <c r="P37" s="40" t="s">
        <v>96</v>
      </c>
      <c r="Q37" s="52" t="str">
        <f t="shared" si="7"/>
        <v>---</v>
      </c>
      <c r="R37" s="53" t="str">
        <f t="shared" si="4"/>
        <v>---</v>
      </c>
      <c r="S37" s="40" t="s">
        <v>95</v>
      </c>
    </row>
    <row r="38">
      <c r="A38" s="15" t="s">
        <v>208</v>
      </c>
      <c r="B38" s="37" t="s">
        <v>95</v>
      </c>
      <c r="C38" s="37" t="s">
        <v>95</v>
      </c>
      <c r="D38" s="37" t="s">
        <v>95</v>
      </c>
      <c r="E38" s="40" t="s">
        <v>95</v>
      </c>
      <c r="F38" s="40" t="s">
        <v>95</v>
      </c>
      <c r="G38" s="40" t="s">
        <v>95</v>
      </c>
      <c r="H38" s="40"/>
      <c r="I38" s="40" t="s">
        <v>95</v>
      </c>
      <c r="J38" s="40" t="s">
        <v>95</v>
      </c>
      <c r="K38" s="40" t="s">
        <v>95</v>
      </c>
      <c r="L38" s="40" t="str">
        <f t="shared" si="8"/>
        <v>---</v>
      </c>
      <c r="M38" s="45">
        <v>0.2</v>
      </c>
      <c r="N38" s="47" t="str">
        <f t="shared" si="2"/>
        <v>---</v>
      </c>
      <c r="O38" t="str">
        <f>IF(B38="---","---",HYPERLINK(racine&amp;"/"&amp; SUBSTITUTE(RIGHT(D38,7),"/","-")&amp;"-"&amp;left(J38,5)&amp;"-"&amp;I38&amp;"-"&amp;LEFT(F38,3)&amp;"."&amp;P38,(A38&amp;"-"&amp;SUBSTITUTE(RIGHT(D38,7),"/","-")&amp;"-"&amp;left(J38,5)&amp;"-"&amp;I38&amp;"-"&amp;LEFT(F38,3)&amp;"."&amp; P38)))</f>
        <v>---</v>
      </c>
      <c r="P38" s="40" t="s">
        <v>96</v>
      </c>
      <c r="Q38" s="52" t="str">
        <f t="shared" si="7"/>
        <v>---</v>
      </c>
      <c r="R38" s="53" t="str">
        <f t="shared" si="4"/>
        <v>---</v>
      </c>
      <c r="S38" s="40" t="s">
        <v>95</v>
      </c>
    </row>
    <row r="39">
      <c r="A39" s="15" t="s">
        <v>210</v>
      </c>
      <c r="B39" s="37" t="s">
        <v>95</v>
      </c>
      <c r="C39" s="37" t="s">
        <v>95</v>
      </c>
      <c r="D39" s="37" t="s">
        <v>95</v>
      </c>
      <c r="E39" s="40" t="s">
        <v>95</v>
      </c>
      <c r="F39" s="40" t="s">
        <v>95</v>
      </c>
      <c r="G39" s="40" t="s">
        <v>95</v>
      </c>
      <c r="H39" s="40"/>
      <c r="I39" s="40" t="s">
        <v>95</v>
      </c>
      <c r="J39" s="40" t="s">
        <v>95</v>
      </c>
      <c r="K39" s="40" t="s">
        <v>95</v>
      </c>
      <c r="L39" s="40" t="str">
        <f t="shared" si="8"/>
        <v>---</v>
      </c>
      <c r="M39" s="45">
        <v>0.2</v>
      </c>
      <c r="N39" s="47" t="str">
        <f t="shared" si="2"/>
        <v>---</v>
      </c>
      <c r="O39" t="str">
        <f>IF(B39="---","---",HYPERLINK(racine&amp;"/"&amp; SUBSTITUTE(RIGHT(D39,7),"/","-")&amp;"-"&amp;left(J39,5)&amp;"-"&amp;I39&amp;"-"&amp;LEFT(F39,3)&amp;"."&amp;P39,(A39&amp;"-"&amp;SUBSTITUTE(RIGHT(D39,7),"/","-")&amp;"-"&amp;left(J39,5)&amp;"-"&amp;I39&amp;"-"&amp;LEFT(F39,3)&amp;"."&amp; P39)))</f>
        <v>---</v>
      </c>
      <c r="P39" s="40" t="s">
        <v>96</v>
      </c>
      <c r="Q39" s="52" t="str">
        <f t="shared" si="7"/>
        <v>---</v>
      </c>
      <c r="R39" s="53" t="str">
        <f t="shared" si="4"/>
        <v>---</v>
      </c>
      <c r="S39" s="40" t="s">
        <v>95</v>
      </c>
    </row>
    <row r="40">
      <c r="A40" s="15" t="s">
        <v>211</v>
      </c>
      <c r="B40" s="37" t="s">
        <v>95</v>
      </c>
      <c r="C40" s="37" t="s">
        <v>95</v>
      </c>
      <c r="D40" s="37" t="s">
        <v>95</v>
      </c>
      <c r="E40" s="40" t="s">
        <v>95</v>
      </c>
      <c r="F40" s="40" t="s">
        <v>95</v>
      </c>
      <c r="G40" s="40" t="s">
        <v>95</v>
      </c>
      <c r="H40" s="40"/>
      <c r="I40" s="40" t="s">
        <v>95</v>
      </c>
      <c r="J40" s="40" t="s">
        <v>95</v>
      </c>
      <c r="K40" s="40" t="s">
        <v>95</v>
      </c>
      <c r="L40" s="40" t="str">
        <f t="shared" si="8"/>
        <v>---</v>
      </c>
      <c r="M40" s="45">
        <v>0.2</v>
      </c>
      <c r="N40" s="47" t="str">
        <f t="shared" si="2"/>
        <v>---</v>
      </c>
      <c r="O40" t="str">
        <f>IF(B40="---","---",HYPERLINK(racine&amp;"/"&amp; SUBSTITUTE(RIGHT(D40,7),"/","-")&amp;"-"&amp;left(J40,5)&amp;"-"&amp;I40&amp;"-"&amp;LEFT(F40,3)&amp;"."&amp;P40,(A40&amp;"-"&amp;SUBSTITUTE(RIGHT(D40,7),"/","-")&amp;"-"&amp;left(J40,5)&amp;"-"&amp;I40&amp;"-"&amp;LEFT(F40,3)&amp;"."&amp; P40)))</f>
        <v>---</v>
      </c>
      <c r="P40" s="40" t="s">
        <v>96</v>
      </c>
      <c r="Q40" s="52" t="str">
        <f t="shared" si="7"/>
        <v>---</v>
      </c>
      <c r="R40" s="53" t="str">
        <f t="shared" si="4"/>
        <v>---</v>
      </c>
      <c r="S40" s="40" t="s">
        <v>95</v>
      </c>
    </row>
    <row r="41">
      <c r="A41" s="15" t="s">
        <v>213</v>
      </c>
      <c r="B41" s="37" t="s">
        <v>95</v>
      </c>
      <c r="C41" s="37" t="s">
        <v>95</v>
      </c>
      <c r="D41" s="37" t="s">
        <v>95</v>
      </c>
      <c r="E41" s="40" t="s">
        <v>95</v>
      </c>
      <c r="F41" s="40" t="s">
        <v>95</v>
      </c>
      <c r="G41" s="40" t="s">
        <v>95</v>
      </c>
      <c r="H41" s="40"/>
      <c r="I41" s="40" t="s">
        <v>95</v>
      </c>
      <c r="J41" s="40" t="s">
        <v>95</v>
      </c>
      <c r="K41" s="40" t="s">
        <v>95</v>
      </c>
      <c r="L41" s="40" t="str">
        <f t="shared" si="8"/>
        <v>---</v>
      </c>
      <c r="M41" s="45">
        <v>0.2</v>
      </c>
      <c r="N41" s="47" t="str">
        <f t="shared" si="2"/>
        <v>---</v>
      </c>
      <c r="O41" t="str">
        <f>IF(B41="---","---",HYPERLINK(racine&amp;"/"&amp; SUBSTITUTE(RIGHT(D41,7),"/","-")&amp;"-"&amp;left(J41,5)&amp;"-"&amp;I41&amp;"-"&amp;LEFT(F41,3)&amp;"."&amp;P41,(A41&amp;"-"&amp;SUBSTITUTE(RIGHT(D41,7),"/","-")&amp;"-"&amp;left(J41,5)&amp;"-"&amp;I41&amp;"-"&amp;LEFT(F41,3)&amp;"."&amp; P41)))</f>
        <v>---</v>
      </c>
      <c r="P41" s="40" t="s">
        <v>96</v>
      </c>
      <c r="Q41" s="52" t="str">
        <f t="shared" si="7"/>
        <v>---</v>
      </c>
      <c r="R41" s="53" t="str">
        <f t="shared" si="4"/>
        <v>---</v>
      </c>
      <c r="S41" s="40" t="s">
        <v>95</v>
      </c>
    </row>
    <row r="42">
      <c r="A42" s="15" t="s">
        <v>214</v>
      </c>
      <c r="B42" s="37" t="s">
        <v>95</v>
      </c>
      <c r="C42" s="37" t="s">
        <v>95</v>
      </c>
      <c r="D42" s="37" t="s">
        <v>95</v>
      </c>
      <c r="E42" s="40" t="s">
        <v>95</v>
      </c>
      <c r="F42" s="40" t="s">
        <v>95</v>
      </c>
      <c r="G42" s="40" t="s">
        <v>95</v>
      </c>
      <c r="H42" s="40"/>
      <c r="I42" s="40" t="s">
        <v>95</v>
      </c>
      <c r="J42" s="40" t="s">
        <v>95</v>
      </c>
      <c r="K42" s="40" t="s">
        <v>95</v>
      </c>
      <c r="L42" s="40" t="str">
        <f t="shared" si="8"/>
        <v>---</v>
      </c>
      <c r="M42" s="45">
        <v>0.2</v>
      </c>
      <c r="N42" s="47" t="str">
        <f t="shared" si="2"/>
        <v>---</v>
      </c>
      <c r="O42" t="str">
        <f>IF(B42="---","---",HYPERLINK(racine&amp;"/"&amp; SUBSTITUTE(RIGHT(D42,7),"/","-")&amp;"-"&amp;left(J42,5)&amp;"-"&amp;I42&amp;"-"&amp;LEFT(F42,3)&amp;"."&amp;P42,(A42&amp;"-"&amp;SUBSTITUTE(RIGHT(D42,7),"/","-")&amp;"-"&amp;left(J42,5)&amp;"-"&amp;I42&amp;"-"&amp;LEFT(F42,3)&amp;"."&amp; P42)))</f>
        <v>---</v>
      </c>
      <c r="P42" s="40" t="s">
        <v>96</v>
      </c>
      <c r="Q42" s="52" t="str">
        <f t="shared" si="7"/>
        <v>---</v>
      </c>
      <c r="R42" s="53" t="str">
        <f t="shared" si="4"/>
        <v>---</v>
      </c>
      <c r="S42" s="40" t="s">
        <v>95</v>
      </c>
    </row>
    <row r="43">
      <c r="A43" s="15" t="s">
        <v>215</v>
      </c>
      <c r="B43" s="37" t="s">
        <v>95</v>
      </c>
      <c r="C43" s="37" t="s">
        <v>95</v>
      </c>
      <c r="D43" s="37" t="s">
        <v>95</v>
      </c>
      <c r="E43" s="40" t="s">
        <v>95</v>
      </c>
      <c r="F43" s="40" t="s">
        <v>95</v>
      </c>
      <c r="G43" s="40" t="s">
        <v>95</v>
      </c>
      <c r="H43" s="40"/>
      <c r="I43" s="40" t="s">
        <v>95</v>
      </c>
      <c r="J43" s="40" t="s">
        <v>95</v>
      </c>
      <c r="K43" s="40" t="s">
        <v>95</v>
      </c>
      <c r="L43" s="40" t="str">
        <f t="shared" si="8"/>
        <v>---</v>
      </c>
      <c r="M43" s="45">
        <v>0.2</v>
      </c>
      <c r="N43" s="47" t="str">
        <f t="shared" si="2"/>
        <v>---</v>
      </c>
      <c r="O43" t="str">
        <f>IF(B43="---","---",HYPERLINK(racine&amp;"/"&amp; SUBSTITUTE(RIGHT(D43,7),"/","-")&amp;"-"&amp;left(J43,5)&amp;"-"&amp;I43&amp;"-"&amp;LEFT(F43,3)&amp;"."&amp;P43,(A43&amp;"-"&amp;SUBSTITUTE(RIGHT(D43,7),"/","-")&amp;"-"&amp;left(J43,5)&amp;"-"&amp;I43&amp;"-"&amp;LEFT(F43,3)&amp;"."&amp; P43)))</f>
        <v>---</v>
      </c>
      <c r="P43" s="40" t="s">
        <v>96</v>
      </c>
      <c r="Q43" s="52" t="str">
        <f t="shared" si="7"/>
        <v>---</v>
      </c>
      <c r="R43" s="53" t="str">
        <f t="shared" si="4"/>
        <v>---</v>
      </c>
      <c r="S43" s="40" t="s">
        <v>95</v>
      </c>
    </row>
    <row r="44">
      <c r="A44" s="15" t="s">
        <v>216</v>
      </c>
      <c r="B44" s="37" t="s">
        <v>95</v>
      </c>
      <c r="C44" s="37" t="s">
        <v>95</v>
      </c>
      <c r="D44" s="37" t="s">
        <v>95</v>
      </c>
      <c r="E44" s="40" t="s">
        <v>95</v>
      </c>
      <c r="F44" s="40" t="s">
        <v>95</v>
      </c>
      <c r="G44" s="40" t="s">
        <v>95</v>
      </c>
      <c r="H44" s="40"/>
      <c r="I44" s="40" t="s">
        <v>95</v>
      </c>
      <c r="J44" s="40" t="s">
        <v>95</v>
      </c>
      <c r="K44" s="40" t="s">
        <v>95</v>
      </c>
      <c r="L44" s="40" t="str">
        <f t="shared" si="8"/>
        <v>---</v>
      </c>
      <c r="M44" s="45">
        <v>0.2</v>
      </c>
      <c r="N44" s="47" t="str">
        <f t="shared" si="2"/>
        <v>---</v>
      </c>
      <c r="O44" t="str">
        <f>IF(B44="---","---",HYPERLINK(racine&amp;"/"&amp; SUBSTITUTE(RIGHT(D44,7),"/","-")&amp;"-"&amp;left(J44,5)&amp;"-"&amp;I44&amp;"-"&amp;LEFT(F44,3)&amp;"."&amp;P44,(A44&amp;"-"&amp;SUBSTITUTE(RIGHT(D44,7),"/","-")&amp;"-"&amp;left(J44,5)&amp;"-"&amp;I44&amp;"-"&amp;LEFT(F44,3)&amp;"."&amp; P44)))</f>
        <v>---</v>
      </c>
      <c r="P44" s="40" t="s">
        <v>96</v>
      </c>
      <c r="Q44" s="52" t="str">
        <f t="shared" si="7"/>
        <v>---</v>
      </c>
      <c r="R44" s="53" t="str">
        <f t="shared" si="4"/>
        <v>---</v>
      </c>
      <c r="S44" s="40" t="s">
        <v>95</v>
      </c>
    </row>
    <row r="45">
      <c r="A45" s="15" t="s">
        <v>218</v>
      </c>
      <c r="B45" s="37" t="s">
        <v>95</v>
      </c>
      <c r="C45" s="37" t="s">
        <v>95</v>
      </c>
      <c r="D45" s="37" t="s">
        <v>95</v>
      </c>
      <c r="E45" s="40" t="s">
        <v>95</v>
      </c>
      <c r="F45" s="40" t="s">
        <v>95</v>
      </c>
      <c r="G45" s="40" t="s">
        <v>95</v>
      </c>
      <c r="H45" s="40"/>
      <c r="I45" s="40" t="s">
        <v>95</v>
      </c>
      <c r="J45" s="40" t="s">
        <v>95</v>
      </c>
      <c r="K45" s="40" t="s">
        <v>95</v>
      </c>
      <c r="L45" s="40" t="str">
        <f t="shared" si="8"/>
        <v>---</v>
      </c>
      <c r="M45" s="45">
        <v>0.2</v>
      </c>
      <c r="N45" s="47" t="str">
        <f t="shared" si="2"/>
        <v>---</v>
      </c>
      <c r="O45" t="str">
        <f>IF(B45="---","---",HYPERLINK(racine&amp;"/"&amp; SUBSTITUTE(RIGHT(D45,7),"/","-")&amp;"-"&amp;left(J45,5)&amp;"-"&amp;I45&amp;"-"&amp;LEFT(F45,3)&amp;"."&amp;P45,(A45&amp;"-"&amp;SUBSTITUTE(RIGHT(D45,7),"/","-")&amp;"-"&amp;left(J45,5)&amp;"-"&amp;I45&amp;"-"&amp;LEFT(F45,3)&amp;"."&amp; P45)))</f>
        <v>---</v>
      </c>
      <c r="P45" s="40" t="s">
        <v>96</v>
      </c>
      <c r="Q45" s="52" t="str">
        <f t="shared" si="7"/>
        <v>---</v>
      </c>
      <c r="R45" s="53" t="str">
        <f t="shared" si="4"/>
        <v>---</v>
      </c>
      <c r="S45" s="40" t="s">
        <v>95</v>
      </c>
    </row>
    <row r="46">
      <c r="A46" s="15" t="s">
        <v>219</v>
      </c>
      <c r="B46" s="37" t="s">
        <v>95</v>
      </c>
      <c r="C46" s="37" t="s">
        <v>95</v>
      </c>
      <c r="D46" s="37" t="s">
        <v>95</v>
      </c>
      <c r="E46" s="40" t="s">
        <v>95</v>
      </c>
      <c r="F46" s="40" t="s">
        <v>95</v>
      </c>
      <c r="G46" s="40" t="s">
        <v>95</v>
      </c>
      <c r="H46" s="40"/>
      <c r="I46" s="40" t="s">
        <v>95</v>
      </c>
      <c r="J46" s="40" t="s">
        <v>95</v>
      </c>
      <c r="K46" s="40" t="s">
        <v>95</v>
      </c>
      <c r="L46" s="40" t="str">
        <f t="shared" si="8"/>
        <v>---</v>
      </c>
      <c r="M46" s="45">
        <v>0.2</v>
      </c>
      <c r="N46" s="47" t="str">
        <f t="shared" si="2"/>
        <v>---</v>
      </c>
      <c r="O46" t="str">
        <f>IF(B46="---","---",HYPERLINK(racine&amp;"/"&amp; SUBSTITUTE(RIGHT(D46,7),"/","-")&amp;"-"&amp;left(J46,5)&amp;"-"&amp;I46&amp;"-"&amp;LEFT(F46,3)&amp;"."&amp;P46,(A46&amp;"-"&amp;SUBSTITUTE(RIGHT(D46,7),"/","-")&amp;"-"&amp;left(J46,5)&amp;"-"&amp;I46&amp;"-"&amp;LEFT(F46,3)&amp;"."&amp; P46)))</f>
        <v>---</v>
      </c>
      <c r="P46" s="40" t="s">
        <v>96</v>
      </c>
      <c r="Q46" s="52" t="str">
        <f t="shared" si="7"/>
        <v>---</v>
      </c>
      <c r="R46" s="53" t="str">
        <f t="shared" si="4"/>
        <v>---</v>
      </c>
      <c r="S46" s="40" t="s">
        <v>95</v>
      </c>
    </row>
    <row r="47">
      <c r="A47" s="15" t="s">
        <v>223</v>
      </c>
      <c r="B47" s="37" t="s">
        <v>95</v>
      </c>
      <c r="C47" s="37" t="s">
        <v>95</v>
      </c>
      <c r="D47" s="37" t="s">
        <v>95</v>
      </c>
      <c r="E47" s="40" t="s">
        <v>95</v>
      </c>
      <c r="F47" s="40" t="s">
        <v>95</v>
      </c>
      <c r="G47" s="40" t="s">
        <v>95</v>
      </c>
      <c r="H47" s="40"/>
      <c r="I47" s="40" t="s">
        <v>95</v>
      </c>
      <c r="J47" s="40" t="s">
        <v>95</v>
      </c>
      <c r="K47" s="40" t="s">
        <v>95</v>
      </c>
      <c r="L47" s="40" t="str">
        <f t="shared" si="8"/>
        <v>---</v>
      </c>
      <c r="M47" s="45">
        <v>0.2</v>
      </c>
      <c r="N47" s="47" t="str">
        <f t="shared" si="2"/>
        <v>---</v>
      </c>
      <c r="O47" t="str">
        <f>IF(B47="---","---",HYPERLINK(racine&amp;"/"&amp; SUBSTITUTE(RIGHT(D47,7),"/","-")&amp;"-"&amp;left(J47,5)&amp;"-"&amp;I47&amp;"-"&amp;LEFT(F47,3)&amp;"."&amp;P47,(A47&amp;"-"&amp;SUBSTITUTE(RIGHT(D47,7),"/","-")&amp;"-"&amp;left(J47,5)&amp;"-"&amp;I47&amp;"-"&amp;LEFT(F47,3)&amp;"."&amp; P47)))</f>
        <v>---</v>
      </c>
      <c r="P47" s="40" t="s">
        <v>96</v>
      </c>
      <c r="Q47" s="52" t="str">
        <f t="shared" si="7"/>
        <v>---</v>
      </c>
      <c r="R47" s="53" t="str">
        <f t="shared" si="4"/>
        <v>---</v>
      </c>
      <c r="S47" s="40" t="s">
        <v>95</v>
      </c>
    </row>
    <row r="48">
      <c r="A48" s="15" t="s">
        <v>224</v>
      </c>
      <c r="B48" s="37" t="s">
        <v>95</v>
      </c>
      <c r="C48" s="37" t="s">
        <v>95</v>
      </c>
      <c r="D48" s="37" t="s">
        <v>95</v>
      </c>
      <c r="E48" s="40" t="s">
        <v>95</v>
      </c>
      <c r="F48" s="40" t="s">
        <v>95</v>
      </c>
      <c r="G48" s="40" t="s">
        <v>95</v>
      </c>
      <c r="H48" s="40"/>
      <c r="I48" s="40" t="s">
        <v>95</v>
      </c>
      <c r="J48" s="40" t="s">
        <v>95</v>
      </c>
      <c r="K48" s="40" t="s">
        <v>95</v>
      </c>
      <c r="L48" s="40" t="str">
        <f t="shared" si="8"/>
        <v>---</v>
      </c>
      <c r="M48" s="45">
        <v>0.2</v>
      </c>
      <c r="N48" s="47" t="str">
        <f t="shared" si="2"/>
        <v>---</v>
      </c>
      <c r="O48" t="str">
        <f>IF(B48="---","---",HYPERLINK(racine&amp;"/"&amp; SUBSTITUTE(RIGHT(D48,7),"/","-")&amp;"-"&amp;left(J48,5)&amp;"-"&amp;I48&amp;"-"&amp;LEFT(F48,3)&amp;"."&amp;P48,(A48&amp;"-"&amp;SUBSTITUTE(RIGHT(D48,7),"/","-")&amp;"-"&amp;left(J48,5)&amp;"-"&amp;I48&amp;"-"&amp;LEFT(F48,3)&amp;"."&amp; P48)))</f>
        <v>---</v>
      </c>
      <c r="P48" s="40" t="s">
        <v>96</v>
      </c>
      <c r="Q48" s="52" t="str">
        <f t="shared" si="7"/>
        <v>---</v>
      </c>
      <c r="R48" s="53" t="str">
        <f t="shared" si="4"/>
        <v>---</v>
      </c>
      <c r="S48" s="40" t="s">
        <v>95</v>
      </c>
    </row>
    <row r="49">
      <c r="A49" s="15" t="s">
        <v>225</v>
      </c>
      <c r="B49" s="37" t="s">
        <v>95</v>
      </c>
      <c r="C49" s="37" t="s">
        <v>95</v>
      </c>
      <c r="D49" s="37" t="s">
        <v>95</v>
      </c>
      <c r="E49" s="40" t="s">
        <v>95</v>
      </c>
      <c r="F49" s="40" t="s">
        <v>95</v>
      </c>
      <c r="G49" s="40" t="s">
        <v>95</v>
      </c>
      <c r="H49" s="40"/>
      <c r="I49" s="40" t="s">
        <v>95</v>
      </c>
      <c r="J49" s="40" t="s">
        <v>95</v>
      </c>
      <c r="K49" s="40" t="s">
        <v>95</v>
      </c>
      <c r="L49" s="40" t="str">
        <f t="shared" si="8"/>
        <v>---</v>
      </c>
      <c r="M49" s="45">
        <v>0.2</v>
      </c>
      <c r="N49" s="47" t="str">
        <f t="shared" si="2"/>
        <v>---</v>
      </c>
      <c r="O49" t="str">
        <f>IF(B49="---","---",HYPERLINK(racine&amp;"/"&amp; SUBSTITUTE(RIGHT(D49,7),"/","-")&amp;"-"&amp;left(J49,5)&amp;"-"&amp;I49&amp;"-"&amp;LEFT(F49,3)&amp;"."&amp;P49,(A49&amp;"-"&amp;SUBSTITUTE(RIGHT(D49,7),"/","-")&amp;"-"&amp;left(J49,5)&amp;"-"&amp;I49&amp;"-"&amp;LEFT(F49,3)&amp;"."&amp; P49)))</f>
        <v>---</v>
      </c>
      <c r="P49" s="40" t="s">
        <v>96</v>
      </c>
      <c r="Q49" s="52" t="str">
        <f t="shared" si="7"/>
        <v>---</v>
      </c>
      <c r="R49" s="53" t="str">
        <f t="shared" si="4"/>
        <v>---</v>
      </c>
      <c r="S49" s="40" t="s">
        <v>95</v>
      </c>
    </row>
    <row r="50">
      <c r="A50" s="15" t="s">
        <v>226</v>
      </c>
      <c r="B50" s="37" t="s">
        <v>95</v>
      </c>
      <c r="C50" s="37" t="s">
        <v>95</v>
      </c>
      <c r="D50" s="37" t="s">
        <v>95</v>
      </c>
      <c r="E50" s="40" t="s">
        <v>95</v>
      </c>
      <c r="F50" s="40" t="s">
        <v>95</v>
      </c>
      <c r="G50" s="40" t="s">
        <v>95</v>
      </c>
      <c r="H50" s="40"/>
      <c r="I50" s="40" t="s">
        <v>95</v>
      </c>
      <c r="J50" s="40" t="s">
        <v>95</v>
      </c>
      <c r="K50" s="40" t="s">
        <v>95</v>
      </c>
      <c r="L50" s="40" t="str">
        <f t="shared" si="8"/>
        <v>---</v>
      </c>
      <c r="M50" s="45">
        <v>0.2</v>
      </c>
      <c r="N50" s="47" t="str">
        <f t="shared" si="2"/>
        <v>---</v>
      </c>
      <c r="O50" t="str">
        <f>IF(B50="---","---",HYPERLINK(racine&amp;"/"&amp; SUBSTITUTE(RIGHT(D50,7),"/","-")&amp;"-"&amp;left(J50,5)&amp;"-"&amp;I50&amp;"-"&amp;LEFT(F50,3)&amp;"."&amp;P50,(A50&amp;"-"&amp;SUBSTITUTE(RIGHT(D50,7),"/","-")&amp;"-"&amp;left(J50,5)&amp;"-"&amp;I50&amp;"-"&amp;LEFT(F50,3)&amp;"."&amp; P50)))</f>
        <v>---</v>
      </c>
      <c r="P50" s="40" t="s">
        <v>96</v>
      </c>
      <c r="Q50" s="52" t="str">
        <f t="shared" si="7"/>
        <v>---</v>
      </c>
      <c r="R50" s="53" t="str">
        <f t="shared" si="4"/>
        <v>---</v>
      </c>
      <c r="S50" s="40" t="s">
        <v>95</v>
      </c>
    </row>
    <row r="51">
      <c r="A51" s="15" t="s">
        <v>227</v>
      </c>
      <c r="B51" s="37" t="s">
        <v>95</v>
      </c>
      <c r="C51" s="37" t="s">
        <v>95</v>
      </c>
      <c r="D51" s="37"/>
      <c r="E51" s="40" t="s">
        <v>95</v>
      </c>
      <c r="F51" s="40" t="s">
        <v>95</v>
      </c>
      <c r="G51" s="40" t="s">
        <v>95</v>
      </c>
      <c r="H51" s="40"/>
      <c r="I51" s="40" t="s">
        <v>95</v>
      </c>
      <c r="J51" s="40" t="s">
        <v>95</v>
      </c>
      <c r="K51" s="40" t="s">
        <v>95</v>
      </c>
      <c r="L51" s="40" t="str">
        <f t="shared" si="8"/>
        <v>---</v>
      </c>
      <c r="M51" s="45">
        <v>0.2</v>
      </c>
      <c r="N51" s="47" t="str">
        <f t="shared" si="2"/>
        <v>---</v>
      </c>
      <c r="O51" t="str">
        <f>IF(B51="---","---",HYPERLINK(racine&amp;"/"&amp; SUBSTITUTE(RIGHT(D51,7),"/","-")&amp;"-"&amp;left(J51,5)&amp;"-"&amp;I51&amp;"-"&amp;LEFT(F51,3)&amp;"."&amp;P51,(A51&amp;"-"&amp;SUBSTITUTE(RIGHT(D51,7),"/","-")&amp;"-"&amp;left(J51,5)&amp;"-"&amp;I51&amp;"-"&amp;LEFT(F51,3)&amp;"."&amp; P51)))</f>
        <v>---</v>
      </c>
      <c r="P51" s="40" t="s">
        <v>96</v>
      </c>
      <c r="Q51" s="52" t="str">
        <f t="shared" si="7"/>
        <v>---</v>
      </c>
      <c r="R51" s="53" t="str">
        <f t="shared" si="4"/>
        <v>---</v>
      </c>
      <c r="S51" s="40" t="s">
        <v>95</v>
      </c>
    </row>
  </sheetData>
  <autoFilter ref="$A$1:$AB$51"/>
  <conditionalFormatting sqref="D2:D51">
    <cfRule type="expression" dxfId="0" priority="1">
      <formula>AND(ISNUMBER(D2),TRUNC(D2)&gt;TODAY())</formula>
    </cfRule>
  </conditionalFormatting>
  <conditionalFormatting sqref="D2:D51">
    <cfRule type="expression" dxfId="1" priority="2">
      <formula>AND(ISNUMBER(D2),TRUNC(D2)&lt;TODAY())</formula>
    </cfRule>
  </conditionalFormatting>
  <conditionalFormatting sqref="I5">
    <cfRule type="notContainsBlanks" dxfId="1" priority="3">
      <formula>LEN(TRIM(I5))&gt;0</formula>
    </cfRule>
  </conditionalFormatting>
  <dataValidations>
    <dataValidation type="list" allowBlank="1" sqref="S2:S51">
      <formula1>variables!$B$5:$G$5</formula1>
    </dataValidation>
    <dataValidation type="list" allowBlank="1" showInputMessage="1" prompt="Cliquez ici et saisissez une des valeurs de la plage 'Copie de variables'!C3:C9" sqref="G2:G51">
      <formula1>'Copie de variables'!$C$3:$C$9</formula1>
    </dataValidation>
    <dataValidation type="list" allowBlank="1" showInputMessage="1" prompt="Cliquez ici et saisissez une des valeurs de la plage 'Copie de variables'!B3:B10" sqref="I2:I51">
      <formula1>'Copie de variables'!$B$3:$B$10</formula1>
    </dataValidation>
    <dataValidation type="list" allowBlank="1" showInputMessage="1" prompt="a été payé" sqref="E2:E51">
      <formula1>"---,OUI,NON"</formula1>
    </dataValidation>
    <dataValidation type="list" allowBlank="1" showInputMessage="1" prompt="Cliquez ici et saisissez une des valeurs de la plage 'Copie de variables'!A3:A9" sqref="F2:F51">
      <formula1>'Copie de variables'!$A$3:$A$8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8.0" ySplit="1.0" topLeftCell="I2" activePane="bottomRight" state="frozen"/>
      <selection activeCell="I1" sqref="I1" pane="topRight"/>
      <selection activeCell="A2" sqref="A2" pane="bottomLeft"/>
      <selection activeCell="I2" sqref="I2" pane="bottomRight"/>
    </sheetView>
  </sheetViews>
  <sheetFormatPr customHeight="1" defaultColWidth="14.43" defaultRowHeight="15.75"/>
  <cols>
    <col customWidth="1" min="1" max="1" width="6.43"/>
    <col customWidth="1" min="2" max="2" width="11.14"/>
    <col customWidth="1" min="3" max="3" width="10.86"/>
    <col customWidth="1" min="4" max="4" width="10.57"/>
    <col customWidth="1" min="5" max="8" width="10.43"/>
    <col customWidth="1" min="9" max="9" width="7.29"/>
    <col customWidth="1" min="10" max="10" width="9.0"/>
    <col customWidth="1" min="11" max="11" width="8.71"/>
    <col customWidth="1" min="15" max="15" width="14.14"/>
    <col customWidth="1" min="16" max="17" width="7.86"/>
    <col customWidth="1" min="18" max="18" width="8.0"/>
    <col customWidth="1" min="19" max="19" width="7.29"/>
    <col customWidth="1" min="20" max="23" width="10.57"/>
    <col customWidth="1" min="24" max="24" width="8.29"/>
    <col customWidth="1" min="25" max="26" width="36.71"/>
    <col customWidth="1" min="27" max="27" width="39.0"/>
    <col customWidth="1" min="28" max="28" width="70.14"/>
    <col customWidth="1" min="29" max="29" width="19.14"/>
    <col customWidth="1" min="30" max="30" width="33.86"/>
    <col customWidth="1" min="31" max="31" width="20.14"/>
    <col customWidth="1" min="32" max="32" width="11.57"/>
    <col customWidth="1" min="33" max="33" width="5.29"/>
    <col customWidth="1" min="34" max="34" width="18.57"/>
    <col customWidth="1" min="35" max="38" width="63.71"/>
  </cols>
  <sheetData>
    <row r="1">
      <c r="A1" s="1" t="s">
        <v>0</v>
      </c>
      <c r="B1" s="1" t="s">
        <v>3</v>
      </c>
      <c r="C1" s="3" t="s">
        <v>1</v>
      </c>
      <c r="D1" s="3" t="s">
        <v>2</v>
      </c>
      <c r="E1" s="5" t="s">
        <v>6</v>
      </c>
      <c r="F1" s="5" t="s">
        <v>17</v>
      </c>
      <c r="G1" s="5" t="s">
        <v>18</v>
      </c>
      <c r="H1" s="5" t="s">
        <v>19</v>
      </c>
      <c r="I1" s="7" t="s">
        <v>5</v>
      </c>
      <c r="J1" s="7" t="s">
        <v>20</v>
      </c>
      <c r="K1" s="7" t="s">
        <v>42</v>
      </c>
      <c r="L1" s="7" t="s">
        <v>43</v>
      </c>
      <c r="M1" s="7" t="s">
        <v>44</v>
      </c>
      <c r="N1" s="7" t="s">
        <v>23</v>
      </c>
      <c r="O1" s="17" t="s">
        <v>24</v>
      </c>
      <c r="P1" s="19" t="s">
        <v>45</v>
      </c>
      <c r="Q1" s="19" t="s">
        <v>46</v>
      </c>
      <c r="R1" s="21" t="s">
        <v>47</v>
      </c>
      <c r="S1" s="7" t="s">
        <v>50</v>
      </c>
      <c r="T1" s="22" t="s">
        <v>51</v>
      </c>
      <c r="U1" s="22" t="s">
        <v>52</v>
      </c>
      <c r="V1" s="22" t="s">
        <v>53</v>
      </c>
      <c r="W1" s="24" t="s">
        <v>54</v>
      </c>
      <c r="X1" s="25" t="s">
        <v>55</v>
      </c>
      <c r="Y1" s="10" t="s">
        <v>56</v>
      </c>
      <c r="Z1" s="10" t="s">
        <v>57</v>
      </c>
      <c r="AA1" s="26" t="s">
        <v>58</v>
      </c>
      <c r="AB1" s="26" t="s">
        <v>59</v>
      </c>
      <c r="AC1" s="26" t="s">
        <v>28</v>
      </c>
      <c r="AD1" s="1" t="s">
        <v>35</v>
      </c>
      <c r="AE1" s="1" t="s">
        <v>36</v>
      </c>
      <c r="AF1" s="11" t="s">
        <v>37</v>
      </c>
      <c r="AG1" s="11" t="s">
        <v>38</v>
      </c>
      <c r="AH1" s="1" t="s">
        <v>39</v>
      </c>
      <c r="AI1" s="13"/>
      <c r="AJ1" s="13"/>
      <c r="AK1" s="13"/>
      <c r="AL1" s="13"/>
      <c r="AM1" s="13"/>
      <c r="AN1" s="13"/>
      <c r="AO1" s="13"/>
      <c r="AP1" s="13"/>
      <c r="AQ1" s="13"/>
    </row>
    <row r="2">
      <c r="A2" s="15">
        <v>639.0</v>
      </c>
      <c r="B2" s="15" t="str">
        <f t="shared" ref="B2:B51" si="1">IF(E2="---","","FA"&amp;TEXT(E2, "yymm")&amp;"-"&amp;A2)</f>
        <v>FA1709-639</v>
      </c>
      <c r="C2" s="37">
        <v>43037.0</v>
      </c>
      <c r="D2" s="38">
        <v>43008.0</v>
      </c>
      <c r="E2" s="37">
        <v>43008.0</v>
      </c>
      <c r="F2" s="39"/>
      <c r="G2" s="41"/>
      <c r="H2" s="41"/>
      <c r="I2" s="40" t="s">
        <v>83</v>
      </c>
      <c r="J2" s="40" t="s">
        <v>84</v>
      </c>
      <c r="K2" s="40" t="s">
        <v>88</v>
      </c>
      <c r="L2" s="40"/>
      <c r="M2" s="40" t="s">
        <v>89</v>
      </c>
      <c r="N2" s="42" t="s">
        <v>90</v>
      </c>
      <c r="O2" s="43" t="s">
        <v>91</v>
      </c>
      <c r="P2" s="44">
        <v>1.0</v>
      </c>
      <c r="Q2" s="46">
        <v>80.0</v>
      </c>
      <c r="R2" s="46">
        <f t="shared" ref="R2:R51" si="2">IF(C2="---","---",INT(100*(Q2/(1+S2)))/100)</f>
        <v>66.66</v>
      </c>
      <c r="S2" s="45">
        <v>0.2</v>
      </c>
      <c r="T2" s="46">
        <f t="shared" ref="T2:T51" si="3">IF(C2="---","---",R2*P2)</f>
        <v>66.66</v>
      </c>
      <c r="U2" s="46">
        <f t="shared" ref="U2:U51" si="4">IF(C2="---","---",Q2*P2)</f>
        <v>80</v>
      </c>
      <c r="V2" s="46">
        <f t="shared" ref="V2:V51" si="5">IF(C2="---","---",U2-T2)</f>
        <v>13.34</v>
      </c>
      <c r="W2" s="37">
        <v>43040.0</v>
      </c>
      <c r="X2" s="15">
        <f t="shared" ref="X2:X50" si="6">COUNTA(E2:H2)</f>
        <v>1</v>
      </c>
      <c r="Y2" s="50" t="str">
        <f t="shared" ref="Y2:Y29" si="7">proper(L2&amp;M2)</f>
        <v>Vrillaux Quentin</v>
      </c>
      <c r="Z2" s="50" t="str">
        <f>IF(Y2="","",IF(ISNA(VLOOKUP(Y2,'Copie de variables'!K$3:L$200,2,0)),VLOOKUP(Y2,'Copie de variables'!M$3:N$200,2,0),VLOOKUP(Y2,'Copie de variables'!K$3:L$200,2,0)))</f>
        <v>quentin.vrilliaux@gmail.com</v>
      </c>
      <c r="AA2" s="55" t="str">
        <f t="shared" ref="AA2:AA50" si="8">IF(X2=1," le "&amp;TEXT(E2, "dd/mm/yyyy")," en "&amp;X2&amp;" fois les "&amp;TEXT(E2, "dd/mm/yyyy")&amp;", "&amp;TEXT(F2, "dd/mm/yyyy")&amp;IF (X2&gt;=3,", "&amp;TEXT(G2, "dd/mm/yyyy"),"")&amp;IF( X2=4,", "&amp;TEXT(H2, "dd/mm/yyyy"),""))</f>
        <v> le 30/09/2017</v>
      </c>
      <c r="AB2" s="57" t="str">
        <f t="shared" ref="AB2:AB50" si="9">IF(E2&lt;=W2,"Cette facture à déjà été réglée par "&amp;N2&amp;AA2,"Cette facture sera réglée par "&amp;N2&amp;AA2)</f>
        <v>Cette facture à déjà été réglée par Chèque le 30/09/2017</v>
      </c>
      <c r="AC2" s="59" t="str">
        <f t="shared" ref="AC2:AC51" si="10">IF(C2="---","---",(A2&amp;"-"&amp;SUBSTITUTE(RIGHT(E2,7),"/","-")&amp;"-"&amp;Q2&amp;"€-"&amp;IF(K2="---",L2,K2)&amp;"-"&amp;N2&amp;"-"&amp;LEFT(J2,3)&amp;"."&amp;AE2))</f>
        <v>639-09-2017-80€-consultations-Chèque-Eve.PDF</v>
      </c>
      <c r="AD2" s="49" t="str">
        <f>IF(C2="---","---",HYPERLINK(racine&amp;"/"&amp; SUBSTITUTE(RIGHT(E2,7),"/","-")&amp;"-"&amp;left(O2,5)&amp;"-"&amp;N2&amp;"-"&amp;LEFT(J2,3)&amp;"."&amp;AE2,(A2&amp;"-"&amp;SUBSTITUTE(RIGHT(E2,7),"/","-")&amp;"-"&amp;left(O2,5)&amp;"-"&amp;N2&amp;"-"&amp;LEFT(J2,3)&amp;"."&amp; AE2)))</f>
        <v>639-09-2017-Consu-Chèque-Eve.PDF</v>
      </c>
      <c r="AE2" s="40" t="s">
        <v>96</v>
      </c>
      <c r="AF2" s="52">
        <f t="shared" ref="AF2:AF4" si="11">IF(R2="---","---",(IF(R2="TTC",Q2/(1+S2),Q2)))</f>
        <v>80</v>
      </c>
      <c r="AG2" s="53">
        <f t="shared" ref="AG2:AG51" si="12">IF(AF2="---","---",AF2*(1+S2))</f>
        <v>96</v>
      </c>
      <c r="AH2" s="40" t="s">
        <v>95</v>
      </c>
    </row>
    <row r="3">
      <c r="A3" s="15">
        <f t="shared" ref="A3:A19" si="13">A2+1</f>
        <v>640</v>
      </c>
      <c r="B3" s="15" t="str">
        <f t="shared" si="1"/>
        <v>FA1710-640</v>
      </c>
      <c r="C3" s="37">
        <v>43037.0</v>
      </c>
      <c r="D3" s="38">
        <v>43022.0</v>
      </c>
      <c r="E3" s="41">
        <v>43022.0</v>
      </c>
      <c r="F3" s="41"/>
      <c r="G3" s="41"/>
      <c r="H3" s="41"/>
      <c r="I3" s="40" t="s">
        <v>83</v>
      </c>
      <c r="J3" s="40" t="s">
        <v>84</v>
      </c>
      <c r="K3" s="40" t="s">
        <v>88</v>
      </c>
      <c r="L3" s="40"/>
      <c r="M3" s="40" t="s">
        <v>89</v>
      </c>
      <c r="N3" s="42" t="s">
        <v>90</v>
      </c>
      <c r="O3" s="43" t="s">
        <v>91</v>
      </c>
      <c r="P3" s="44">
        <v>1.0</v>
      </c>
      <c r="Q3" s="46">
        <v>80.0</v>
      </c>
      <c r="R3" s="46">
        <f t="shared" si="2"/>
        <v>66.66</v>
      </c>
      <c r="S3" s="45">
        <v>0.2</v>
      </c>
      <c r="T3" s="46">
        <f t="shared" si="3"/>
        <v>66.66</v>
      </c>
      <c r="U3" s="46">
        <f t="shared" si="4"/>
        <v>80</v>
      </c>
      <c r="V3" s="46">
        <f t="shared" si="5"/>
        <v>13.34</v>
      </c>
      <c r="W3" s="37">
        <v>43040.0</v>
      </c>
      <c r="X3" s="15">
        <f t="shared" si="6"/>
        <v>1</v>
      </c>
      <c r="Y3" s="50" t="str">
        <f t="shared" si="7"/>
        <v>Vrillaux Quentin</v>
      </c>
      <c r="Z3" s="50" t="str">
        <f>IF(Y3="","",IF(ISNA(VLOOKUP(Y3,'Copie de variables'!K$3:L$200,2,0)),VLOOKUP(Y3,'Copie de variables'!M$3:N$200,2,0),VLOOKUP(Y3,'Copie de variables'!K$3:L$200,2,0)))</f>
        <v>quentin.vrilliaux@gmail.com</v>
      </c>
      <c r="AA3" s="55" t="str">
        <f t="shared" si="8"/>
        <v> le 14/10/2017</v>
      </c>
      <c r="AB3" s="57" t="str">
        <f t="shared" si="9"/>
        <v>Cette facture à déjà été réglée par Chèque le 14/10/2017</v>
      </c>
      <c r="AC3" s="59" t="str">
        <f t="shared" si="10"/>
        <v>640-10-2017-80€-consultations-Chèque-Eve.PDF</v>
      </c>
      <c r="AD3" s="49" t="str">
        <f>IF(C3="---","---",HYPERLINK(racine&amp;"/"&amp; SUBSTITUTE(RIGHT(E3,7),"/","-")&amp;"-"&amp;left(O3,5)&amp;"-"&amp;N3&amp;"-"&amp;LEFT(J3,3)&amp;"."&amp;AE3,(A3&amp;"-"&amp;SUBSTITUTE(RIGHT(E3,7),"/","-")&amp;"-"&amp;left(O3,5)&amp;"-"&amp;N3&amp;"-"&amp;LEFT(J3,3)&amp;"."&amp; AE3)))</f>
        <v>640-10-2017-Consu-Chèque-Eve.PDF</v>
      </c>
      <c r="AE3" s="40" t="s">
        <v>96</v>
      </c>
      <c r="AF3" s="52">
        <f t="shared" si="11"/>
        <v>80</v>
      </c>
      <c r="AG3" s="53">
        <f t="shared" si="12"/>
        <v>96</v>
      </c>
      <c r="AH3" s="40" t="s">
        <v>95</v>
      </c>
    </row>
    <row r="4">
      <c r="A4" s="15">
        <f t="shared" si="13"/>
        <v>641</v>
      </c>
      <c r="B4" s="15" t="str">
        <f t="shared" si="1"/>
        <v>FA1710-641</v>
      </c>
      <c r="C4" s="37">
        <v>43037.0</v>
      </c>
      <c r="D4" s="38">
        <v>43026.0</v>
      </c>
      <c r="E4" s="41">
        <v>43026.0</v>
      </c>
      <c r="F4" s="41"/>
      <c r="G4" s="41"/>
      <c r="H4" s="41"/>
      <c r="I4" s="40" t="s">
        <v>83</v>
      </c>
      <c r="J4" s="40" t="s">
        <v>84</v>
      </c>
      <c r="K4" s="40" t="s">
        <v>88</v>
      </c>
      <c r="L4" s="40"/>
      <c r="M4" s="40" t="s">
        <v>109</v>
      </c>
      <c r="N4" s="42" t="s">
        <v>110</v>
      </c>
      <c r="O4" s="43" t="s">
        <v>91</v>
      </c>
      <c r="P4" s="44">
        <v>1.0</v>
      </c>
      <c r="Q4" s="46">
        <v>50.0</v>
      </c>
      <c r="R4" s="46">
        <f t="shared" si="2"/>
        <v>41.66</v>
      </c>
      <c r="S4" s="45">
        <v>0.2</v>
      </c>
      <c r="T4" s="46">
        <f t="shared" si="3"/>
        <v>41.66</v>
      </c>
      <c r="U4" s="46">
        <f t="shared" si="4"/>
        <v>50</v>
      </c>
      <c r="V4" s="46">
        <f t="shared" si="5"/>
        <v>8.34</v>
      </c>
      <c r="W4" s="37">
        <v>43040.0</v>
      </c>
      <c r="X4" s="15">
        <f t="shared" si="6"/>
        <v>1</v>
      </c>
      <c r="Y4" s="50" t="str">
        <f t="shared" si="7"/>
        <v>San Martin Charlotte</v>
      </c>
      <c r="Z4" s="50" t="str">
        <f>IF(Y4="","",IF(ISNA(VLOOKUP(Y4,'Copie de variables'!K$3:L$200,2,0)),VLOOKUP(Y4,'Copie de variables'!M$3:N$200,2,0),VLOOKUP(Y4,'Copie de variables'!K$3:L$200,2,0)))</f>
        <v>sanmartin.charlotte@live.fr</v>
      </c>
      <c r="AA4" s="55" t="str">
        <f t="shared" si="8"/>
        <v> le 18/10/2017</v>
      </c>
      <c r="AB4" s="57" t="str">
        <f t="shared" si="9"/>
        <v>Cette facture à déjà été réglée par Espèce le 18/10/2017</v>
      </c>
      <c r="AC4" s="59" t="str">
        <f t="shared" si="10"/>
        <v>641-10-2017-50€-consultations-Espèce-Eve.PDF</v>
      </c>
      <c r="AD4" s="49" t="str">
        <f>IF(C4="---","---",HYPERLINK(racine&amp;"/"&amp; SUBSTITUTE(RIGHT(E4,7),"/","-")&amp;"-"&amp;left(O4,5)&amp;"-"&amp;N4&amp;"-"&amp;LEFT(J4,3)&amp;"."&amp;AE4,(A4&amp;"-"&amp;SUBSTITUTE(RIGHT(E4,7),"/","-")&amp;"-"&amp;left(O4,5)&amp;"-"&amp;N4&amp;"-"&amp;LEFT(J4,3)&amp;"."&amp; AE4)))</f>
        <v>641-10-2017-Consu-Espèce-Eve.PDF</v>
      </c>
      <c r="AE4" s="40" t="s">
        <v>96</v>
      </c>
      <c r="AF4" s="52">
        <f t="shared" si="11"/>
        <v>50</v>
      </c>
      <c r="AG4" s="53">
        <f t="shared" si="12"/>
        <v>60</v>
      </c>
      <c r="AH4" s="40" t="s">
        <v>95</v>
      </c>
    </row>
    <row r="5">
      <c r="A5" s="15">
        <f t="shared" si="13"/>
        <v>642</v>
      </c>
      <c r="B5" s="15" t="str">
        <f t="shared" si="1"/>
        <v>FA1710-642</v>
      </c>
      <c r="C5" s="37">
        <v>43037.0</v>
      </c>
      <c r="D5" s="38">
        <v>43012.0</v>
      </c>
      <c r="E5" s="41">
        <v>43012.0</v>
      </c>
      <c r="F5" s="41"/>
      <c r="G5" s="41"/>
      <c r="H5" s="41"/>
      <c r="I5" s="40" t="s">
        <v>83</v>
      </c>
      <c r="J5" s="40" t="s">
        <v>84</v>
      </c>
      <c r="K5" s="40" t="s">
        <v>88</v>
      </c>
      <c r="L5" s="40"/>
      <c r="M5" s="40" t="s">
        <v>120</v>
      </c>
      <c r="N5" s="40" t="s">
        <v>121</v>
      </c>
      <c r="O5" s="43" t="s">
        <v>91</v>
      </c>
      <c r="P5" s="44">
        <v>4.0</v>
      </c>
      <c r="Q5" s="46">
        <v>50.0</v>
      </c>
      <c r="R5" s="46">
        <f t="shared" si="2"/>
        <v>41.66</v>
      </c>
      <c r="S5" s="45">
        <v>0.2</v>
      </c>
      <c r="T5" s="46">
        <f t="shared" si="3"/>
        <v>166.64</v>
      </c>
      <c r="U5" s="46">
        <f t="shared" si="4"/>
        <v>200</v>
      </c>
      <c r="V5" s="46">
        <f t="shared" si="5"/>
        <v>33.36</v>
      </c>
      <c r="W5" s="37">
        <v>43040.0</v>
      </c>
      <c r="X5" s="15">
        <f t="shared" si="6"/>
        <v>1</v>
      </c>
      <c r="Y5" s="50" t="str">
        <f t="shared" si="7"/>
        <v>Lemdani Mehdi</v>
      </c>
      <c r="Z5" s="50" t="str">
        <f>IF(Y5="","",IF(ISNA(VLOOKUP(Y5,'Copie de variables'!K$3:L$200,2,0)),VLOOKUP(Y5,'Copie de variables'!M$3:N$200,2,0),VLOOKUP(Y5,'Copie de variables'!K$3:L$200,2,0)))</f>
        <v>mitch94@hotmail.fr</v>
      </c>
      <c r="AA5" s="55" t="str">
        <f t="shared" si="8"/>
        <v> le 04/10/2017</v>
      </c>
      <c r="AB5" s="57" t="str">
        <f t="shared" si="9"/>
        <v>Cette facture à déjà été réglée par STRIPE CB le 04/10/2017</v>
      </c>
      <c r="AC5" s="59" t="str">
        <f t="shared" si="10"/>
        <v>642-10-2017-50€-consultations-STRIPE CB-Eve.PDF</v>
      </c>
      <c r="AD5" s="49" t="str">
        <f>IF(C5="---","---",HYPERLINK(racine&amp;"/"&amp; SUBSTITUTE(RIGHT(E5,7),"/","-")&amp;"-"&amp;left(O5,5)&amp;"-"&amp;N5&amp;"-"&amp;LEFT(J5,3)&amp;"."&amp;AE5,(A5&amp;"-"&amp;SUBSTITUTE(RIGHT(E5,7),"/","-")&amp;"-"&amp;left(O5,5)&amp;"-"&amp;N5&amp;"-"&amp;LEFT(J5,3)&amp;"."&amp; AE5)))</f>
        <v>642-10-2017-Consu-STRIPE CB-Eve.PDF</v>
      </c>
      <c r="AE5" s="40" t="s">
        <v>96</v>
      </c>
      <c r="AF5" s="52">
        <f>IF(R5="---","---",(Q5/(1+S5)))</f>
        <v>41.66666667</v>
      </c>
      <c r="AG5" s="53">
        <f t="shared" si="12"/>
        <v>50</v>
      </c>
      <c r="AH5" s="40" t="s">
        <v>95</v>
      </c>
    </row>
    <row r="6">
      <c r="A6" s="15">
        <f t="shared" si="13"/>
        <v>643</v>
      </c>
      <c r="B6" s="15" t="str">
        <f t="shared" si="1"/>
        <v>FA1710-643</v>
      </c>
      <c r="C6" s="37">
        <v>43037.0</v>
      </c>
      <c r="D6" s="38">
        <v>43014.0</v>
      </c>
      <c r="E6" s="41">
        <v>43014.0</v>
      </c>
      <c r="F6" s="39"/>
      <c r="G6" s="41"/>
      <c r="H6" s="41"/>
      <c r="I6" s="40" t="s">
        <v>83</v>
      </c>
      <c r="J6" s="40" t="s">
        <v>84</v>
      </c>
      <c r="K6" s="40" t="s">
        <v>88</v>
      </c>
      <c r="L6" s="40"/>
      <c r="M6" s="40" t="s">
        <v>126</v>
      </c>
      <c r="N6" s="42" t="s">
        <v>90</v>
      </c>
      <c r="O6" s="43" t="s">
        <v>91</v>
      </c>
      <c r="P6" s="44">
        <v>1.0</v>
      </c>
      <c r="Q6" s="46">
        <v>70.0</v>
      </c>
      <c r="R6" s="46">
        <f t="shared" si="2"/>
        <v>58.33</v>
      </c>
      <c r="S6" s="45">
        <v>0.2</v>
      </c>
      <c r="T6" s="46">
        <f t="shared" si="3"/>
        <v>58.33</v>
      </c>
      <c r="U6" s="46">
        <f t="shared" si="4"/>
        <v>70</v>
      </c>
      <c r="V6" s="46">
        <f t="shared" si="5"/>
        <v>11.67</v>
      </c>
      <c r="W6" s="37">
        <v>43040.0</v>
      </c>
      <c r="X6" s="15">
        <f t="shared" si="6"/>
        <v>1</v>
      </c>
      <c r="Y6" s="50" t="str">
        <f t="shared" si="7"/>
        <v>Ryckelynck Carole</v>
      </c>
      <c r="Z6" s="50" t="str">
        <f>IF(Y6="","",IF(ISNA(VLOOKUP(Y6,'Copie de variables'!K$3:L$200,2,0)),VLOOKUP(Y6,'Copie de variables'!M$3:N$200,2,0),VLOOKUP(Y6,'Copie de variables'!K$3:L$200,2,0)))</f>
        <v>carole.ryckelynck@gmail.com</v>
      </c>
      <c r="AA6" s="55" t="str">
        <f t="shared" si="8"/>
        <v> le 06/10/2017</v>
      </c>
      <c r="AB6" s="57" t="str">
        <f t="shared" si="9"/>
        <v>Cette facture à déjà été réglée par Chèque le 06/10/2017</v>
      </c>
      <c r="AC6" s="59" t="str">
        <f t="shared" si="10"/>
        <v>643-10-2017-70€-consultations-Chèque-Eve.PDF</v>
      </c>
      <c r="AD6" s="49" t="str">
        <f>IF(C6="---","---",HYPERLINK(racine&amp;"/"&amp; SUBSTITUTE(RIGHT(E6,7),"/","-")&amp;"-"&amp;left(O6,5)&amp;"-"&amp;N6&amp;"-"&amp;LEFT(J6,3)&amp;"."&amp;AE6,(A6&amp;"-"&amp;SUBSTITUTE(RIGHT(E6,7),"/","-")&amp;"-"&amp;left(O6,5)&amp;"-"&amp;N6&amp;"-"&amp;LEFT(J6,3)&amp;"."&amp; AE6)))</f>
        <v>643-10-2017-Consu-Chèque-Eve.PDF</v>
      </c>
      <c r="AE6" s="40" t="s">
        <v>96</v>
      </c>
      <c r="AF6" s="52">
        <f t="shared" ref="AF6:AF7" si="14">IF(R6="---","---",(IF(R6="TTC",Q6/(1+S6),Q6)))</f>
        <v>70</v>
      </c>
      <c r="AG6" s="53">
        <f t="shared" si="12"/>
        <v>84</v>
      </c>
      <c r="AH6" s="40" t="s">
        <v>95</v>
      </c>
    </row>
    <row r="7">
      <c r="A7" s="15">
        <f t="shared" si="13"/>
        <v>644</v>
      </c>
      <c r="B7" s="15" t="str">
        <f t="shared" si="1"/>
        <v>FA1710-644</v>
      </c>
      <c r="C7" s="37">
        <v>43037.0</v>
      </c>
      <c r="D7" s="38">
        <v>43022.0</v>
      </c>
      <c r="E7" s="41">
        <v>43022.0</v>
      </c>
      <c r="F7" s="41"/>
      <c r="G7" s="41"/>
      <c r="H7" s="41"/>
      <c r="I7" s="40" t="s">
        <v>83</v>
      </c>
      <c r="J7" s="40" t="s">
        <v>84</v>
      </c>
      <c r="K7" s="40" t="s">
        <v>88</v>
      </c>
      <c r="L7" s="40"/>
      <c r="M7" s="40" t="s">
        <v>89</v>
      </c>
      <c r="N7" s="42" t="s">
        <v>90</v>
      </c>
      <c r="O7" s="43" t="s">
        <v>91</v>
      </c>
      <c r="P7" s="44">
        <v>1.0</v>
      </c>
      <c r="Q7" s="46">
        <v>80.0</v>
      </c>
      <c r="R7" s="46">
        <f t="shared" si="2"/>
        <v>66.66</v>
      </c>
      <c r="S7" s="45">
        <v>0.2</v>
      </c>
      <c r="T7" s="46">
        <f t="shared" si="3"/>
        <v>66.66</v>
      </c>
      <c r="U7" s="46">
        <f t="shared" si="4"/>
        <v>80</v>
      </c>
      <c r="V7" s="46">
        <f t="shared" si="5"/>
        <v>13.34</v>
      </c>
      <c r="W7" s="37">
        <v>43040.0</v>
      </c>
      <c r="X7" s="15">
        <f t="shared" si="6"/>
        <v>1</v>
      </c>
      <c r="Y7" s="50" t="str">
        <f t="shared" si="7"/>
        <v>Vrillaux Quentin</v>
      </c>
      <c r="Z7" s="50" t="str">
        <f>IF(Y7="","",IF(ISNA(VLOOKUP(Y7,'Copie de variables'!K$3:L$200,2,0)),VLOOKUP(Y7,'Copie de variables'!M$3:N$200,2,0),VLOOKUP(Y7,'Copie de variables'!K$3:L$200,2,0)))</f>
        <v>quentin.vrilliaux@gmail.com</v>
      </c>
      <c r="AA7" s="55" t="str">
        <f t="shared" si="8"/>
        <v> le 14/10/2017</v>
      </c>
      <c r="AB7" s="57" t="str">
        <f t="shared" si="9"/>
        <v>Cette facture à déjà été réglée par Chèque le 14/10/2017</v>
      </c>
      <c r="AC7" s="59" t="str">
        <f t="shared" si="10"/>
        <v>644-10-2017-80€-consultations-Chèque-Eve.PDF</v>
      </c>
      <c r="AD7" s="49" t="str">
        <f>IF(C7="---","---",HYPERLINK(racine&amp;"/"&amp; SUBSTITUTE(RIGHT(E7,7),"/","-")&amp;"-"&amp;left(O7,5)&amp;"-"&amp;N7&amp;"-"&amp;LEFT(J7,3)&amp;"."&amp;AE7,(A7&amp;"-"&amp;SUBSTITUTE(RIGHT(E7,7),"/","-")&amp;"-"&amp;left(O7,5)&amp;"-"&amp;N7&amp;"-"&amp;LEFT(J7,3)&amp;"."&amp; AE7)))</f>
        <v>644-10-2017-Consu-Chèque-Eve.PDF</v>
      </c>
      <c r="AE7" s="40" t="s">
        <v>96</v>
      </c>
      <c r="AF7" s="52">
        <f t="shared" si="14"/>
        <v>80</v>
      </c>
      <c r="AG7" s="53">
        <f t="shared" si="12"/>
        <v>96</v>
      </c>
      <c r="AH7" s="40" t="s">
        <v>95</v>
      </c>
    </row>
    <row r="8">
      <c r="A8" s="15">
        <f t="shared" si="13"/>
        <v>645</v>
      </c>
      <c r="B8" s="15" t="str">
        <f t="shared" si="1"/>
        <v>FA1710-645</v>
      </c>
      <c r="C8" s="37">
        <v>43037.0</v>
      </c>
      <c r="D8" s="38">
        <v>43026.0</v>
      </c>
      <c r="E8" s="41">
        <v>43026.0</v>
      </c>
      <c r="F8" s="41"/>
      <c r="G8" s="41"/>
      <c r="H8" s="41"/>
      <c r="I8" s="40" t="s">
        <v>83</v>
      </c>
      <c r="J8" s="40" t="s">
        <v>84</v>
      </c>
      <c r="K8" s="40" t="s">
        <v>88</v>
      </c>
      <c r="L8" s="40"/>
      <c r="M8" s="40" t="s">
        <v>109</v>
      </c>
      <c r="N8" s="42" t="s">
        <v>110</v>
      </c>
      <c r="O8" s="43" t="s">
        <v>91</v>
      </c>
      <c r="P8" s="44">
        <v>1.0</v>
      </c>
      <c r="Q8" s="46">
        <v>50.0</v>
      </c>
      <c r="R8" s="46">
        <f t="shared" si="2"/>
        <v>41.66</v>
      </c>
      <c r="S8" s="45">
        <v>0.2</v>
      </c>
      <c r="T8" s="46">
        <f t="shared" si="3"/>
        <v>41.66</v>
      </c>
      <c r="U8" s="46">
        <f t="shared" si="4"/>
        <v>50</v>
      </c>
      <c r="V8" s="46">
        <f t="shared" si="5"/>
        <v>8.34</v>
      </c>
      <c r="W8" s="37">
        <v>43040.0</v>
      </c>
      <c r="X8" s="15">
        <f t="shared" si="6"/>
        <v>1</v>
      </c>
      <c r="Y8" s="50" t="str">
        <f t="shared" si="7"/>
        <v>San Martin Charlotte</v>
      </c>
      <c r="Z8" s="50" t="str">
        <f>IF(Y8="","",IF(ISNA(VLOOKUP(Y8,'Copie de variables'!K$3:L$200,2,0)),VLOOKUP(Y8,'Copie de variables'!M$3:N$200,2,0),VLOOKUP(Y8,'Copie de variables'!K$3:L$200,2,0)))</f>
        <v>sanmartin.charlotte@live.fr</v>
      </c>
      <c r="AA8" s="55" t="str">
        <f t="shared" si="8"/>
        <v> le 18/10/2017</v>
      </c>
      <c r="AB8" s="57" t="str">
        <f t="shared" si="9"/>
        <v>Cette facture à déjà été réglée par Espèce le 18/10/2017</v>
      </c>
      <c r="AC8" s="59" t="str">
        <f t="shared" si="10"/>
        <v>645-10-2017-50€-consultations-Espèce-Eve.PDF</v>
      </c>
      <c r="AD8" s="49" t="str">
        <f>IF(C8="---","---",HYPERLINK(racine&amp;"/"&amp; AC8,(A8&amp;"-"&amp;SUBSTITUTE(RIGHT(E8,7),"/","-")&amp;"-"&amp;left(O8,5)&amp;"-"&amp;N8&amp;"-"&amp;LEFT(J8,3)&amp;"."&amp; AE8)))</f>
        <v>645-10-2017-Consu-Espèce-Eve.PDF</v>
      </c>
      <c r="AE8" s="40" t="s">
        <v>96</v>
      </c>
      <c r="AF8" s="52">
        <f>IF(R8="---","---",(Q8/(1+S8)))</f>
        <v>41.66666667</v>
      </c>
      <c r="AG8" s="53">
        <f t="shared" si="12"/>
        <v>50</v>
      </c>
      <c r="AH8" s="40" t="s">
        <v>122</v>
      </c>
    </row>
    <row r="9">
      <c r="A9" s="15">
        <f t="shared" si="13"/>
        <v>646</v>
      </c>
      <c r="B9" s="15" t="str">
        <f t="shared" si="1"/>
        <v>FA1710-646</v>
      </c>
      <c r="C9" s="37">
        <v>43037.0</v>
      </c>
      <c r="D9" s="38">
        <v>43035.0</v>
      </c>
      <c r="E9" s="41">
        <v>43035.0</v>
      </c>
      <c r="F9" s="41"/>
      <c r="G9" s="41"/>
      <c r="H9" s="41"/>
      <c r="I9" s="40" t="s">
        <v>83</v>
      </c>
      <c r="J9" s="40" t="s">
        <v>84</v>
      </c>
      <c r="K9" s="40" t="s">
        <v>88</v>
      </c>
      <c r="L9" s="40"/>
      <c r="M9" s="40" t="s">
        <v>126</v>
      </c>
      <c r="N9" s="42" t="s">
        <v>90</v>
      </c>
      <c r="O9" s="43" t="s">
        <v>91</v>
      </c>
      <c r="P9" s="44">
        <v>1.0</v>
      </c>
      <c r="Q9" s="46">
        <v>70.0</v>
      </c>
      <c r="R9" s="46">
        <f t="shared" si="2"/>
        <v>58.33</v>
      </c>
      <c r="S9" s="45">
        <v>0.2</v>
      </c>
      <c r="T9" s="46">
        <f t="shared" si="3"/>
        <v>58.33</v>
      </c>
      <c r="U9" s="46">
        <f t="shared" si="4"/>
        <v>70</v>
      </c>
      <c r="V9" s="46">
        <f t="shared" si="5"/>
        <v>11.67</v>
      </c>
      <c r="W9" s="37">
        <v>43040.0</v>
      </c>
      <c r="X9" s="15">
        <f t="shared" si="6"/>
        <v>1</v>
      </c>
      <c r="Y9" s="50" t="str">
        <f t="shared" si="7"/>
        <v>Ryckelynck Carole</v>
      </c>
      <c r="Z9" s="50" t="str">
        <f>VLOOKUP(Y9,'Copie de variables'!M$3:N$200,2,0)</f>
        <v>carole.ryckelynck@gmail.com</v>
      </c>
      <c r="AA9" s="55" t="str">
        <f t="shared" si="8"/>
        <v> le 27/10/2017</v>
      </c>
      <c r="AB9" s="57" t="str">
        <f t="shared" si="9"/>
        <v>Cette facture à déjà été réglée par Chèque le 27/10/2017</v>
      </c>
      <c r="AC9" s="59" t="str">
        <f t="shared" si="10"/>
        <v>646-10-2017-70€-consultations-Chèque-Eve.PDF</v>
      </c>
      <c r="AD9" s="49" t="str">
        <f>IF(C9="---","---",HYPERLINK(racine&amp;"/"&amp; SUBSTITUTE(RIGHT(E9,7),"/","-")&amp;"-"&amp;left(O9,5)&amp;"-"&amp;N9&amp;"-"&amp;LEFT(J9,3)&amp;"."&amp;AE9,(A9&amp;"-"&amp;SUBSTITUTE(RIGHT(E9,7),"/","-")&amp;"-"&amp;left(O9,5)&amp;"-"&amp;N9&amp;"-"&amp;LEFT(J9,3)&amp;"."&amp; AE9)))</f>
        <v>646-10-2017-Consu-Chèque-Eve.PDF</v>
      </c>
      <c r="AE9" s="40" t="s">
        <v>96</v>
      </c>
      <c r="AF9" s="52">
        <f>IF(R9="---","---",(IF(R9="TTC",Q9/(1+S9),Q9)))</f>
        <v>70</v>
      </c>
      <c r="AG9" s="53">
        <f t="shared" si="12"/>
        <v>84</v>
      </c>
      <c r="AH9" s="40" t="s">
        <v>95</v>
      </c>
    </row>
    <row r="10">
      <c r="A10" s="15">
        <f t="shared" si="13"/>
        <v>647</v>
      </c>
      <c r="B10" s="15" t="str">
        <f t="shared" si="1"/>
        <v>FA1710-647</v>
      </c>
      <c r="C10" s="37">
        <v>43037.0</v>
      </c>
      <c r="D10" s="38">
        <v>43036.0</v>
      </c>
      <c r="E10" s="41">
        <v>43036.0</v>
      </c>
      <c r="F10" s="41"/>
      <c r="G10" s="39"/>
      <c r="H10" s="41"/>
      <c r="I10" s="40" t="s">
        <v>83</v>
      </c>
      <c r="J10" s="40" t="s">
        <v>84</v>
      </c>
      <c r="K10" s="40" t="s">
        <v>88</v>
      </c>
      <c r="L10" s="40"/>
      <c r="M10" s="40" t="s">
        <v>89</v>
      </c>
      <c r="N10" s="42" t="s">
        <v>90</v>
      </c>
      <c r="O10" s="43" t="s">
        <v>91</v>
      </c>
      <c r="P10" s="44">
        <v>1.0</v>
      </c>
      <c r="Q10" s="46">
        <v>80.0</v>
      </c>
      <c r="R10" s="46">
        <f t="shared" si="2"/>
        <v>66.66</v>
      </c>
      <c r="S10" s="45">
        <v>0.2</v>
      </c>
      <c r="T10" s="46">
        <f t="shared" si="3"/>
        <v>66.66</v>
      </c>
      <c r="U10" s="46">
        <f t="shared" si="4"/>
        <v>80</v>
      </c>
      <c r="V10" s="46">
        <f t="shared" si="5"/>
        <v>13.34</v>
      </c>
      <c r="W10" s="37">
        <v>43040.0</v>
      </c>
      <c r="X10" s="15">
        <f t="shared" si="6"/>
        <v>1</v>
      </c>
      <c r="Y10" s="50" t="str">
        <f t="shared" si="7"/>
        <v>Vrillaux Quentin</v>
      </c>
      <c r="Z10" s="50" t="str">
        <f>IF(Y10="","",IF(ISNA(VLOOKUP(Y10,'Copie de variables'!K$3:L$200,2,0)),VLOOKUP(Y10,'Copie de variables'!M$3:N$200,2,0),VLOOKUP(Y10,'Copie de variables'!K$3:L$200,2,0)))</f>
        <v>quentin.vrilliaux@gmail.com</v>
      </c>
      <c r="AA10" s="55" t="str">
        <f t="shared" si="8"/>
        <v> le 28/10/2017</v>
      </c>
      <c r="AB10" s="57" t="str">
        <f t="shared" si="9"/>
        <v>Cette facture à déjà été réglée par Chèque le 28/10/2017</v>
      </c>
      <c r="AC10" s="59" t="str">
        <f t="shared" si="10"/>
        <v>647-10-2017-80€-consultations-Chèque-Eve.PDF</v>
      </c>
      <c r="AD10" s="49" t="str">
        <f>IF(C10="---","---",HYPERLINK(racine&amp;"/"&amp; SUBSTITUTE(RIGHT(E10,7),"/","-")&amp;"-"&amp;left(O10,5)&amp;"-"&amp;N10&amp;"-"&amp;LEFT(J10,3)&amp;"."&amp;AE10,(A10&amp;"-"&amp;SUBSTITUTE(RIGHT(E10,7),"/","-")&amp;"-"&amp;left(O10,5)&amp;"-"&amp;N10&amp;"-"&amp;LEFT(J10,3)&amp;"."&amp; AE10)))</f>
        <v>647-10-2017-Consu-Chèque-Eve.PDF</v>
      </c>
      <c r="AE10" s="40" t="s">
        <v>96</v>
      </c>
      <c r="AF10" s="52">
        <f>IF(R10="---","---",(Q10/(1+S10)))</f>
        <v>66.66666667</v>
      </c>
      <c r="AG10" s="53">
        <f t="shared" si="12"/>
        <v>80</v>
      </c>
      <c r="AH10" s="40" t="s">
        <v>122</v>
      </c>
    </row>
    <row r="11">
      <c r="A11" s="15">
        <f t="shared" si="13"/>
        <v>648</v>
      </c>
      <c r="B11" s="15" t="str">
        <f t="shared" si="1"/>
        <v>FA1709-648</v>
      </c>
      <c r="C11" s="37">
        <v>43037.0</v>
      </c>
      <c r="D11" s="37">
        <v>42982.0</v>
      </c>
      <c r="E11" s="39">
        <v>42982.0</v>
      </c>
      <c r="F11" s="39"/>
      <c r="G11" s="39"/>
      <c r="H11" s="39"/>
      <c r="I11" s="40" t="s">
        <v>83</v>
      </c>
      <c r="J11" s="40" t="s">
        <v>84</v>
      </c>
      <c r="K11" s="40" t="s">
        <v>137</v>
      </c>
      <c r="L11" s="40" t="s">
        <v>138</v>
      </c>
      <c r="M11" s="40"/>
      <c r="N11" s="40" t="s">
        <v>121</v>
      </c>
      <c r="O11" s="43" t="s">
        <v>139</v>
      </c>
      <c r="P11" s="44">
        <v>1.0</v>
      </c>
      <c r="Q11" s="46">
        <v>180.0</v>
      </c>
      <c r="R11" s="46">
        <f t="shared" si="2"/>
        <v>150</v>
      </c>
      <c r="S11" s="45">
        <v>0.2</v>
      </c>
      <c r="T11" s="46">
        <f t="shared" si="3"/>
        <v>150</v>
      </c>
      <c r="U11" s="46">
        <f t="shared" si="4"/>
        <v>180</v>
      </c>
      <c r="V11" s="46">
        <f t="shared" si="5"/>
        <v>30</v>
      </c>
      <c r="W11" s="37">
        <v>43040.0</v>
      </c>
      <c r="X11" s="15">
        <f t="shared" si="6"/>
        <v>1</v>
      </c>
      <c r="Y11" s="50" t="str">
        <f t="shared" si="7"/>
        <v>Soussy Caroline</v>
      </c>
      <c r="Z11" s="50" t="str">
        <f>IF(Y11="","",IF(ISNA(VLOOKUP(Y11,'Copie de variables'!K$3:L$200,2,0)),VLOOKUP(Y11,'Copie de variables'!M$3:N$200,2,0),VLOOKUP(Y11,'Copie de variables'!K$3:L$200,2,0)))</f>
        <v>caroline.soussy@kheprisante.fr</v>
      </c>
      <c r="AA11" s="55" t="str">
        <f t="shared" si="8"/>
        <v> le 04/09/2017</v>
      </c>
      <c r="AB11" s="57" t="str">
        <f t="shared" si="9"/>
        <v>Cette facture à déjà été réglée par STRIPE CB le 04/09/2017</v>
      </c>
      <c r="AC11" s="59" t="str">
        <f t="shared" si="10"/>
        <v>648-09-2017-180€-forfaits-STRIPE CB-Eve.PDF</v>
      </c>
      <c r="AD11" s="49" t="str">
        <f>IF(C11="---","---",HYPERLINK(racine&amp;"/"&amp; SUBSTITUTE(RIGHT(E11,7),"/","-")&amp;"-"&amp;left(O11,5)&amp;"-"&amp;N11&amp;"-"&amp;LEFT(J11,3)&amp;"."&amp;AE11,(A11&amp;"-"&amp;SUBSTITUTE(RIGHT(E11,7),"/","-")&amp;"-"&amp;left(O11,5)&amp;"-"&amp;N11&amp;"-"&amp;LEFT(J11,3)&amp;"."&amp; AE11)))</f>
        <v>648-09-2017-Forfa-STRIPE CB-Eve.PDF</v>
      </c>
      <c r="AE11" s="40" t="s">
        <v>96</v>
      </c>
      <c r="AF11" s="52">
        <f>IF(R11="---","---",(IF(R11="TTC",Q11/(1+S11),Q11)))</f>
        <v>180</v>
      </c>
      <c r="AG11" s="53">
        <f t="shared" si="12"/>
        <v>216</v>
      </c>
      <c r="AH11" s="40" t="s">
        <v>95</v>
      </c>
    </row>
    <row r="12">
      <c r="A12" s="15">
        <f t="shared" si="13"/>
        <v>649</v>
      </c>
      <c r="B12" s="15" t="str">
        <f t="shared" si="1"/>
        <v>FA1709-649</v>
      </c>
      <c r="C12" s="37">
        <v>43037.0</v>
      </c>
      <c r="D12" s="37">
        <v>42980.0</v>
      </c>
      <c r="E12" s="39">
        <v>42980.0</v>
      </c>
      <c r="F12" s="39"/>
      <c r="G12" s="39"/>
      <c r="H12" s="39"/>
      <c r="I12" s="40" t="s">
        <v>83</v>
      </c>
      <c r="J12" s="40" t="s">
        <v>84</v>
      </c>
      <c r="K12" s="40" t="s">
        <v>137</v>
      </c>
      <c r="L12" s="40" t="s">
        <v>144</v>
      </c>
      <c r="M12" s="40"/>
      <c r="N12" s="40" t="s">
        <v>121</v>
      </c>
      <c r="O12" s="43" t="s">
        <v>139</v>
      </c>
      <c r="P12" s="44">
        <v>1.0</v>
      </c>
      <c r="Q12" s="46">
        <v>180.0</v>
      </c>
      <c r="R12" s="46">
        <f t="shared" si="2"/>
        <v>150</v>
      </c>
      <c r="S12" s="45">
        <v>0.2</v>
      </c>
      <c r="T12" s="46">
        <f t="shared" si="3"/>
        <v>150</v>
      </c>
      <c r="U12" s="46">
        <f t="shared" si="4"/>
        <v>180</v>
      </c>
      <c r="V12" s="46">
        <f t="shared" si="5"/>
        <v>30</v>
      </c>
      <c r="W12" s="37">
        <v>43040.0</v>
      </c>
      <c r="X12" s="15">
        <f t="shared" si="6"/>
        <v>1</v>
      </c>
      <c r="Y12" s="50" t="str">
        <f t="shared" si="7"/>
        <v>Lievoux Nathalie</v>
      </c>
      <c r="Z12" s="50" t="str">
        <f>IF(Y12="","",IF(ISNA(VLOOKUP(Y12,'Copie de variables'!K$3:L$200,2,0)),VLOOKUP(Y12,'Copie de variables'!M$3:N$200,2,0),VLOOKUP(Y12,'Copie de variables'!K$3:L$200,2,0)))</f>
        <v>nathalie.lievoux@kheprisante.fr</v>
      </c>
      <c r="AA12" s="55" t="str">
        <f t="shared" si="8"/>
        <v> le 02/09/2017</v>
      </c>
      <c r="AB12" s="57" t="str">
        <f t="shared" si="9"/>
        <v>Cette facture à déjà été réglée par STRIPE CB le 02/09/2017</v>
      </c>
      <c r="AC12" s="59" t="str">
        <f t="shared" si="10"/>
        <v>649-09-2017-180€-forfaits-STRIPE CB-Eve.PDF</v>
      </c>
      <c r="AD12" s="49" t="str">
        <f>IF(C12="---","---",HYPERLINK(racine&amp;"/"&amp; SUBSTITUTE(RIGHT(E12,7),"/","-")&amp;"-"&amp;left(O12,5)&amp;"-"&amp;N12&amp;"-"&amp;LEFT(J12,3)&amp;"."&amp;AE12,(A12&amp;"-"&amp;SUBSTITUTE(RIGHT(E12,7),"/","-")&amp;"-"&amp;left(O12,5)&amp;"-"&amp;N12&amp;"-"&amp;LEFT(J12,3)&amp;"."&amp; AE12)))</f>
        <v>649-09-2017-Forfa-STRIPE CB-Eve.PDF</v>
      </c>
      <c r="AE12" s="40" t="s">
        <v>96</v>
      </c>
      <c r="AF12" s="52">
        <f>IF(R12="---","---",(Q12/(1+S12)))</f>
        <v>150</v>
      </c>
      <c r="AG12" s="53">
        <f t="shared" si="12"/>
        <v>180</v>
      </c>
      <c r="AH12" s="40" t="s">
        <v>95</v>
      </c>
    </row>
    <row r="13">
      <c r="A13" s="15">
        <f t="shared" si="13"/>
        <v>650</v>
      </c>
      <c r="B13" s="15" t="str">
        <f t="shared" si="1"/>
        <v>FA1709-650</v>
      </c>
      <c r="C13" s="37">
        <v>43037.0</v>
      </c>
      <c r="D13" s="37">
        <v>42982.0</v>
      </c>
      <c r="E13" s="39">
        <v>42982.0</v>
      </c>
      <c r="F13" s="39"/>
      <c r="G13" s="39"/>
      <c r="H13" s="39"/>
      <c r="I13" s="40" t="s">
        <v>83</v>
      </c>
      <c r="J13" s="40" t="s">
        <v>84</v>
      </c>
      <c r="K13" s="40" t="s">
        <v>137</v>
      </c>
      <c r="L13" s="40" t="s">
        <v>149</v>
      </c>
      <c r="M13" s="40"/>
      <c r="N13" s="40" t="s">
        <v>121</v>
      </c>
      <c r="O13" s="43" t="s">
        <v>150</v>
      </c>
      <c r="P13" s="44">
        <v>1.0</v>
      </c>
      <c r="Q13" s="46">
        <v>201.82</v>
      </c>
      <c r="R13" s="46">
        <f t="shared" si="2"/>
        <v>168.18</v>
      </c>
      <c r="S13" s="45">
        <v>0.2</v>
      </c>
      <c r="T13" s="46">
        <f t="shared" si="3"/>
        <v>168.18</v>
      </c>
      <c r="U13" s="46">
        <f t="shared" si="4"/>
        <v>201.82</v>
      </c>
      <c r="V13" s="46">
        <f t="shared" si="5"/>
        <v>33.64</v>
      </c>
      <c r="W13" s="37">
        <v>43040.0</v>
      </c>
      <c r="X13" s="15">
        <f t="shared" si="6"/>
        <v>1</v>
      </c>
      <c r="Y13" s="50" t="str">
        <f t="shared" si="7"/>
        <v>Honore Margaux</v>
      </c>
      <c r="Z13" s="50" t="str">
        <f>IF(Y13="","",IF(ISNA(VLOOKUP(Y13,'Copie de variables'!K$3:L$200,2,0)),VLOOKUP(Y13,'Copie de variables'!M$3:N$200,2,0),VLOOKUP(Y13,'Copie de variables'!K$3:L$200,2,0)))</f>
        <v>margaux.honore@kheprisante.fr</v>
      </c>
      <c r="AA13" s="55" t="str">
        <f t="shared" si="8"/>
        <v> le 04/09/2017</v>
      </c>
      <c r="AB13" s="57" t="str">
        <f t="shared" si="9"/>
        <v>Cette facture à déjà été réglée par STRIPE CB le 04/09/2017</v>
      </c>
      <c r="AC13" s="59" t="str">
        <f t="shared" si="10"/>
        <v>650-09-2017-201,82€-forfaits-STRIPE CB-Eve.PDF</v>
      </c>
      <c r="AD13" s="49" t="str">
        <f>IF(C13="---","---",HYPERLINK(racine&amp;"/"&amp; SUBSTITUTE(RIGHT(E13,7),"/","-")&amp;"-"&amp;left(O13,5)&amp;"-"&amp;N13&amp;"-"&amp;LEFT(J13,3)&amp;"."&amp;AE13,(A13&amp;"-"&amp;SUBSTITUTE(RIGHT(E13,7),"/","-")&amp;"-"&amp;left(O13,5)&amp;"-"&amp;N13&amp;"-"&amp;LEFT(J13,3)&amp;"."&amp; AE13)))</f>
        <v>650-09-2017-Mise -STRIPE CB-Eve.PDF</v>
      </c>
      <c r="AE13" s="40" t="s">
        <v>96</v>
      </c>
      <c r="AF13" s="52">
        <f t="shared" ref="AF13:AF51" si="15">IF(R13="---","---",(IF(R13="TTC",Q13/(1+S13),Q13)))</f>
        <v>201.82</v>
      </c>
      <c r="AG13" s="53">
        <f t="shared" si="12"/>
        <v>242.184</v>
      </c>
      <c r="AH13" s="40" t="s">
        <v>95</v>
      </c>
    </row>
    <row r="14">
      <c r="A14" s="15">
        <f t="shared" si="13"/>
        <v>651</v>
      </c>
      <c r="B14" s="15" t="str">
        <f t="shared" si="1"/>
        <v>FA1709-651</v>
      </c>
      <c r="C14" s="37">
        <v>43037.0</v>
      </c>
      <c r="D14" s="37">
        <v>42980.0</v>
      </c>
      <c r="E14" s="39">
        <v>42980.0</v>
      </c>
      <c r="F14" s="39"/>
      <c r="G14" s="39"/>
      <c r="H14" s="39"/>
      <c r="I14" s="40" t="s">
        <v>83</v>
      </c>
      <c r="J14" s="40" t="s">
        <v>84</v>
      </c>
      <c r="K14" s="40" t="s">
        <v>137</v>
      </c>
      <c r="L14" s="40" t="s">
        <v>156</v>
      </c>
      <c r="M14" s="40"/>
      <c r="N14" s="40" t="s">
        <v>90</v>
      </c>
      <c r="O14" s="43" t="s">
        <v>139</v>
      </c>
      <c r="P14" s="44">
        <v>1.0</v>
      </c>
      <c r="Q14" s="46">
        <v>180.0</v>
      </c>
      <c r="R14" s="46">
        <f t="shared" si="2"/>
        <v>150</v>
      </c>
      <c r="S14" s="45">
        <v>0.2</v>
      </c>
      <c r="T14" s="46">
        <f t="shared" si="3"/>
        <v>150</v>
      </c>
      <c r="U14" s="46">
        <f t="shared" si="4"/>
        <v>180</v>
      </c>
      <c r="V14" s="46">
        <f t="shared" si="5"/>
        <v>30</v>
      </c>
      <c r="W14" s="37">
        <v>43040.0</v>
      </c>
      <c r="X14" s="15">
        <f t="shared" si="6"/>
        <v>1</v>
      </c>
      <c r="Y14" s="50" t="str">
        <f t="shared" si="7"/>
        <v>Tsobgny Louise-Laurie</v>
      </c>
      <c r="Z14" s="50" t="str">
        <f>IF(Y14="","",IF(ISNA(VLOOKUP(Y14,'Copie de variables'!K$3:L$200,2,0)),VLOOKUP(Y14,'Copie de variables'!M$3:N$200,2,0),VLOOKUP(Y14,'Copie de variables'!K$3:L$200,2,0)))</f>
        <v>louise-laurie.tsobgny@kheprisante.fr</v>
      </c>
      <c r="AA14" s="55" t="str">
        <f t="shared" si="8"/>
        <v> le 02/09/2017</v>
      </c>
      <c r="AB14" s="57" t="str">
        <f t="shared" si="9"/>
        <v>Cette facture à déjà été réglée par Chèque le 02/09/2017</v>
      </c>
      <c r="AC14" s="59" t="str">
        <f t="shared" si="10"/>
        <v>651-09-2017-180€-forfaits-Chèque-Eve.PDF</v>
      </c>
      <c r="AD14" s="49" t="str">
        <f>IF(C14="---","---",HYPERLINK(racine&amp;"/"&amp; SUBSTITUTE(RIGHT(E14,7),"/","-")&amp;"-"&amp;left(O14,5)&amp;"-"&amp;N14&amp;"-"&amp;LEFT(J14,3)&amp;"."&amp;AE14,(A14&amp;"-"&amp;SUBSTITUTE(RIGHT(E14,7),"/","-")&amp;"-"&amp;left(O14,5)&amp;"-"&amp;N14&amp;"-"&amp;LEFT(J14,3)&amp;"."&amp; AE14)))</f>
        <v>651-09-2017-Forfa-Chèque-Eve.PDF</v>
      </c>
      <c r="AE14" s="40" t="s">
        <v>96</v>
      </c>
      <c r="AF14" s="52">
        <f t="shared" si="15"/>
        <v>180</v>
      </c>
      <c r="AG14" s="53">
        <f t="shared" si="12"/>
        <v>216</v>
      </c>
      <c r="AH14" s="40" t="s">
        <v>95</v>
      </c>
    </row>
    <row r="15">
      <c r="A15" s="15">
        <f t="shared" si="13"/>
        <v>652</v>
      </c>
      <c r="B15" s="15" t="str">
        <f t="shared" si="1"/>
        <v>FA1709-652</v>
      </c>
      <c r="C15" s="37">
        <v>43037.0</v>
      </c>
      <c r="D15" s="37">
        <v>42983.0</v>
      </c>
      <c r="E15" s="39">
        <v>42983.0</v>
      </c>
      <c r="F15" s="39">
        <v>43013.0</v>
      </c>
      <c r="G15" s="39"/>
      <c r="H15" s="39"/>
      <c r="I15" s="40" t="s">
        <v>83</v>
      </c>
      <c r="J15" s="40" t="s">
        <v>84</v>
      </c>
      <c r="K15" s="40" t="s">
        <v>137</v>
      </c>
      <c r="L15" s="40" t="s">
        <v>159</v>
      </c>
      <c r="M15" s="40"/>
      <c r="N15" s="40" t="s">
        <v>90</v>
      </c>
      <c r="O15" s="43" t="s">
        <v>160</v>
      </c>
      <c r="P15" s="44">
        <v>1.0</v>
      </c>
      <c r="Q15" s="46">
        <v>428.0</v>
      </c>
      <c r="R15" s="46">
        <f t="shared" si="2"/>
        <v>356.66</v>
      </c>
      <c r="S15" s="45">
        <v>0.2</v>
      </c>
      <c r="T15" s="46">
        <f t="shared" si="3"/>
        <v>356.66</v>
      </c>
      <c r="U15" s="46">
        <f t="shared" si="4"/>
        <v>428</v>
      </c>
      <c r="V15" s="46">
        <f t="shared" si="5"/>
        <v>71.34</v>
      </c>
      <c r="W15" s="37">
        <v>43040.0</v>
      </c>
      <c r="X15" s="15">
        <f t="shared" si="6"/>
        <v>2</v>
      </c>
      <c r="Y15" s="50" t="str">
        <f t="shared" si="7"/>
        <v>Soulat Claudine</v>
      </c>
      <c r="Z15" s="50" t="str">
        <f>IF(Y15="","",IF(ISNA(VLOOKUP(Y15,'Copie de variables'!K$3:L$200,2,0)),VLOOKUP(Y15,'Copie de variables'!M$3:N$200,2,0),VLOOKUP(Y15,'Copie de variables'!K$3:L$200,2,0)))</f>
        <v>claudine.soulat@kheprisante.fr</v>
      </c>
      <c r="AA15" s="55" t="str">
        <f t="shared" si="8"/>
        <v> en 2 fois les 05/09/2017, 05/10/2017</v>
      </c>
      <c r="AB15" s="57" t="str">
        <f t="shared" si="9"/>
        <v>Cette facture à déjà été réglée par Chèque en 2 fois les 05/09/2017, 05/10/2017</v>
      </c>
      <c r="AC15" s="59" t="str">
        <f t="shared" si="10"/>
        <v>652-09-2017-428€-forfaits-Chèque-Eve.PDF</v>
      </c>
      <c r="AD15" s="49" t="str">
        <f>IF(C15="---","---",HYPERLINK(racine&amp;"/"&amp; SUBSTITUTE(RIGHT(E15,7),"/","-")&amp;"-"&amp;left(O15,5)&amp;"-"&amp;N15&amp;"-"&amp;LEFT(J15,3)&amp;"."&amp;AE15,(A15&amp;"-"&amp;SUBSTITUTE(RIGHT(E15,7),"/","-")&amp;"-"&amp;left(O15,5)&amp;"-"&amp;N15&amp;"-"&amp;LEFT(J15,3)&amp;"."&amp; AE15)))</f>
        <v>652-09-2017-Forfa-Chèque-Eve.PDF</v>
      </c>
      <c r="AE15" s="40" t="s">
        <v>96</v>
      </c>
      <c r="AF15" s="52">
        <f t="shared" si="15"/>
        <v>428</v>
      </c>
      <c r="AG15" s="53">
        <f t="shared" si="12"/>
        <v>513.6</v>
      </c>
      <c r="AH15" s="40" t="s">
        <v>95</v>
      </c>
    </row>
    <row r="16">
      <c r="A16" s="15">
        <f t="shared" si="13"/>
        <v>653</v>
      </c>
      <c r="B16" s="15" t="str">
        <f t="shared" si="1"/>
        <v>FA1709-653</v>
      </c>
      <c r="C16" s="37">
        <v>43037.0</v>
      </c>
      <c r="D16" s="37">
        <v>43001.0</v>
      </c>
      <c r="E16" s="39">
        <v>43001.0</v>
      </c>
      <c r="F16" s="39"/>
      <c r="G16" s="39"/>
      <c r="H16" s="39"/>
      <c r="I16" s="40" t="s">
        <v>83</v>
      </c>
      <c r="J16" s="40" t="s">
        <v>84</v>
      </c>
      <c r="K16" s="40" t="s">
        <v>137</v>
      </c>
      <c r="L16" s="40" t="s">
        <v>163</v>
      </c>
      <c r="M16" s="40"/>
      <c r="N16" s="40" t="s">
        <v>121</v>
      </c>
      <c r="O16" s="43" t="s">
        <v>160</v>
      </c>
      <c r="P16" s="44">
        <v>1.0</v>
      </c>
      <c r="Q16" s="46">
        <v>428.0</v>
      </c>
      <c r="R16" s="46">
        <f t="shared" si="2"/>
        <v>356.66</v>
      </c>
      <c r="S16" s="45">
        <v>0.2</v>
      </c>
      <c r="T16" s="46">
        <f t="shared" si="3"/>
        <v>356.66</v>
      </c>
      <c r="U16" s="46">
        <f t="shared" si="4"/>
        <v>428</v>
      </c>
      <c r="V16" s="46">
        <f t="shared" si="5"/>
        <v>71.34</v>
      </c>
      <c r="W16" s="37">
        <v>43040.0</v>
      </c>
      <c r="X16" s="15">
        <f t="shared" si="6"/>
        <v>1</v>
      </c>
      <c r="Y16" s="50" t="str">
        <f t="shared" si="7"/>
        <v>Dericquebourg Christelle</v>
      </c>
      <c r="Z16" s="50" t="str">
        <f>IF(Y16="","",IF(ISNA(VLOOKUP(Y16,'Copie de variables'!K$3:L$200,2,0)),VLOOKUP(Y16,'Copie de variables'!M$3:N$200,2,0),VLOOKUP(Y16,'Copie de variables'!K$3:L$200,2,0)))</f>
        <v>christelle.dericquebourg@kheprisante.fr</v>
      </c>
      <c r="AA16" s="55" t="str">
        <f t="shared" si="8"/>
        <v> le 23/09/2017</v>
      </c>
      <c r="AB16" s="57" t="str">
        <f t="shared" si="9"/>
        <v>Cette facture à déjà été réglée par STRIPE CB le 23/09/2017</v>
      </c>
      <c r="AC16" s="59" t="str">
        <f t="shared" si="10"/>
        <v>653-09-2017-428€-forfaits-STRIPE CB-Eve.PDF</v>
      </c>
      <c r="AD16" s="49" t="str">
        <f>IF(C16="---","---",HYPERLINK(racine&amp;"/"&amp; SUBSTITUTE(RIGHT(E16,7),"/","-")&amp;"-"&amp;left(O16,5)&amp;"-"&amp;N16&amp;"-"&amp;LEFT(J16,3)&amp;"."&amp;AE16,(A16&amp;"-"&amp;SUBSTITUTE(RIGHT(E16,7),"/","-")&amp;"-"&amp;left(O16,5)&amp;"-"&amp;N16&amp;"-"&amp;LEFT(J16,3)&amp;"."&amp; AE16)))</f>
        <v>653-09-2017-Forfa-STRIPE CB-Eve.PDF</v>
      </c>
      <c r="AE16" s="40" t="s">
        <v>96</v>
      </c>
      <c r="AF16" s="52">
        <f t="shared" si="15"/>
        <v>428</v>
      </c>
      <c r="AG16" s="53">
        <f t="shared" si="12"/>
        <v>513.6</v>
      </c>
      <c r="AH16" s="40" t="s">
        <v>95</v>
      </c>
    </row>
    <row r="17">
      <c r="A17" s="15">
        <f t="shared" si="13"/>
        <v>654</v>
      </c>
      <c r="B17" s="15" t="str">
        <f t="shared" si="1"/>
        <v>FA1709-654</v>
      </c>
      <c r="C17" s="37">
        <v>43037.0</v>
      </c>
      <c r="D17" s="37">
        <v>42996.0</v>
      </c>
      <c r="E17" s="39">
        <v>42996.0</v>
      </c>
      <c r="F17" s="39"/>
      <c r="G17" s="39"/>
      <c r="H17" s="39"/>
      <c r="I17" s="40" t="s">
        <v>83</v>
      </c>
      <c r="J17" s="40" t="s">
        <v>84</v>
      </c>
      <c r="K17" s="40" t="s">
        <v>137</v>
      </c>
      <c r="L17" s="40" t="s">
        <v>166</v>
      </c>
      <c r="M17" s="40"/>
      <c r="N17" s="40" t="s">
        <v>167</v>
      </c>
      <c r="O17" s="43" t="s">
        <v>139</v>
      </c>
      <c r="P17" s="44">
        <v>1.0</v>
      </c>
      <c r="Q17" s="46">
        <v>180.0</v>
      </c>
      <c r="R17" s="46">
        <f t="shared" si="2"/>
        <v>150</v>
      </c>
      <c r="S17" s="45">
        <v>0.2</v>
      </c>
      <c r="T17" s="46">
        <f t="shared" si="3"/>
        <v>150</v>
      </c>
      <c r="U17" s="46">
        <f t="shared" si="4"/>
        <v>180</v>
      </c>
      <c r="V17" s="46">
        <f t="shared" si="5"/>
        <v>30</v>
      </c>
      <c r="W17" s="37">
        <v>43040.0</v>
      </c>
      <c r="X17" s="15">
        <f t="shared" si="6"/>
        <v>1</v>
      </c>
      <c r="Y17" s="50" t="str">
        <f t="shared" si="7"/>
        <v>Maillet Aurélie</v>
      </c>
      <c r="Z17" s="50" t="str">
        <f>IF(Y17="","",IF(ISNA(VLOOKUP(Y17,'Copie de variables'!K$3:L$200,2,0)),VLOOKUP(Y17,'Copie de variables'!M$3:N$200,2,0),VLOOKUP(Y17,'Copie de variables'!K$3:L$200,2,0)))</f>
        <v>aurelie.maillet@kheprisante.fr</v>
      </c>
      <c r="AA17" s="55" t="str">
        <f t="shared" si="8"/>
        <v> le 18/09/2017</v>
      </c>
      <c r="AB17" s="57" t="str">
        <f t="shared" si="9"/>
        <v>Cette facture à déjà été réglée par Virement le 18/09/2017</v>
      </c>
      <c r="AC17" s="59" t="str">
        <f t="shared" si="10"/>
        <v>654-09-2017-180€-forfaits-Virement-Eve.PDF</v>
      </c>
      <c r="AD17" s="49" t="str">
        <f>IF(C17="---","---",HYPERLINK(racine&amp;"/"&amp; SUBSTITUTE(RIGHT(E17,7),"/","-")&amp;"-"&amp;left(O17,5)&amp;"-"&amp;N17&amp;"-"&amp;LEFT(J17,3)&amp;"."&amp;AE17,(A17&amp;"-"&amp;SUBSTITUTE(RIGHT(E17,7),"/","-")&amp;"-"&amp;left(O17,5)&amp;"-"&amp;N17&amp;"-"&amp;LEFT(J17,3)&amp;"."&amp; AE17)))</f>
        <v>654-09-2017-Forfa-Virement-Eve.PDF</v>
      </c>
      <c r="AE17" s="40" t="s">
        <v>96</v>
      </c>
      <c r="AF17" s="52">
        <f t="shared" si="15"/>
        <v>180</v>
      </c>
      <c r="AG17" s="53">
        <f t="shared" si="12"/>
        <v>216</v>
      </c>
      <c r="AH17" s="40" t="s">
        <v>95</v>
      </c>
    </row>
    <row r="18">
      <c r="A18" s="15">
        <f t="shared" si="13"/>
        <v>655</v>
      </c>
      <c r="B18" s="15" t="str">
        <f t="shared" si="1"/>
        <v>FA1709-655</v>
      </c>
      <c r="C18" s="37">
        <v>43037.0</v>
      </c>
      <c r="D18" s="37">
        <v>43008.0</v>
      </c>
      <c r="E18" s="39">
        <v>43008.0</v>
      </c>
      <c r="F18" s="39"/>
      <c r="G18" s="39"/>
      <c r="H18" s="39"/>
      <c r="I18" s="40" t="s">
        <v>83</v>
      </c>
      <c r="J18" s="40" t="s">
        <v>84</v>
      </c>
      <c r="K18" s="40" t="s">
        <v>137</v>
      </c>
      <c r="L18" s="40" t="s">
        <v>170</v>
      </c>
      <c r="M18" s="40"/>
      <c r="N18" s="40" t="s">
        <v>167</v>
      </c>
      <c r="O18" s="43" t="s">
        <v>139</v>
      </c>
      <c r="P18" s="44">
        <v>1.0</v>
      </c>
      <c r="Q18" s="46">
        <v>180.0</v>
      </c>
      <c r="R18" s="46">
        <f t="shared" si="2"/>
        <v>150</v>
      </c>
      <c r="S18" s="45">
        <v>0.2</v>
      </c>
      <c r="T18" s="46">
        <f t="shared" si="3"/>
        <v>150</v>
      </c>
      <c r="U18" s="46">
        <f t="shared" si="4"/>
        <v>180</v>
      </c>
      <c r="V18" s="46">
        <f t="shared" si="5"/>
        <v>30</v>
      </c>
      <c r="W18" s="37">
        <v>43040.0</v>
      </c>
      <c r="X18" s="15">
        <f t="shared" si="6"/>
        <v>1</v>
      </c>
      <c r="Y18" s="50" t="str">
        <f t="shared" si="7"/>
        <v>Benhayoun Jean-Jacques</v>
      </c>
      <c r="Z18" s="50" t="str">
        <f>IF(Y18="","",IF(ISNA(VLOOKUP(Y18,'Copie de variables'!K$3:L$200,2,0)),VLOOKUP(Y18,'Copie de variables'!M$3:N$200,2,0),VLOOKUP(Y18,'Copie de variables'!K$3:L$200,2,0)))</f>
        <v>jean-jacques.benhayoun@kheprisante.fr</v>
      </c>
      <c r="AA18" s="55" t="str">
        <f t="shared" si="8"/>
        <v> le 30/09/2017</v>
      </c>
      <c r="AB18" s="57" t="str">
        <f t="shared" si="9"/>
        <v>Cette facture à déjà été réglée par Virement le 30/09/2017</v>
      </c>
      <c r="AC18" s="59" t="str">
        <f t="shared" si="10"/>
        <v>655-09-2017-180€-forfaits-Virement-Eve.PDF</v>
      </c>
      <c r="AD18" s="49" t="str">
        <f>IF(C18="---","---",HYPERLINK(racine&amp;"/"&amp; SUBSTITUTE(RIGHT(E18,7),"/","-")&amp;"-"&amp;left(O18,5)&amp;"-"&amp;N18&amp;"-"&amp;LEFT(J18,3)&amp;"."&amp;AE18,(A18&amp;"-"&amp;SUBSTITUTE(RIGHT(E18,7),"/","-")&amp;"-"&amp;left(O18,5)&amp;"-"&amp;N18&amp;"-"&amp;LEFT(J18,3)&amp;"."&amp; AE18)))</f>
        <v>655-09-2017-Forfa-Virement-Eve.PDF</v>
      </c>
      <c r="AE18" s="40" t="s">
        <v>96</v>
      </c>
      <c r="AF18" s="52">
        <f t="shared" si="15"/>
        <v>180</v>
      </c>
      <c r="AG18" s="53">
        <f t="shared" si="12"/>
        <v>216</v>
      </c>
      <c r="AH18" s="40" t="s">
        <v>95</v>
      </c>
    </row>
    <row r="19">
      <c r="A19" s="15">
        <f t="shared" si="13"/>
        <v>656</v>
      </c>
      <c r="B19" s="15" t="str">
        <f t="shared" si="1"/>
        <v>FA1709-656</v>
      </c>
      <c r="C19" s="37">
        <v>43037.0</v>
      </c>
      <c r="D19" s="37">
        <v>43008.0</v>
      </c>
      <c r="E19" s="39">
        <v>43008.0</v>
      </c>
      <c r="F19" s="39"/>
      <c r="G19" s="39"/>
      <c r="H19" s="39"/>
      <c r="I19" s="40" t="s">
        <v>83</v>
      </c>
      <c r="J19" s="40" t="s">
        <v>84</v>
      </c>
      <c r="K19" s="40" t="s">
        <v>137</v>
      </c>
      <c r="L19" s="40" t="s">
        <v>172</v>
      </c>
      <c r="M19" s="40"/>
      <c r="N19" s="40" t="s">
        <v>121</v>
      </c>
      <c r="O19" s="43" t="s">
        <v>139</v>
      </c>
      <c r="P19" s="44">
        <v>1.0</v>
      </c>
      <c r="Q19" s="46">
        <v>180.0</v>
      </c>
      <c r="R19" s="46">
        <f t="shared" si="2"/>
        <v>150</v>
      </c>
      <c r="S19" s="45">
        <v>0.2</v>
      </c>
      <c r="T19" s="46">
        <f t="shared" si="3"/>
        <v>150</v>
      </c>
      <c r="U19" s="46">
        <f t="shared" si="4"/>
        <v>180</v>
      </c>
      <c r="V19" s="46">
        <f t="shared" si="5"/>
        <v>30</v>
      </c>
      <c r="W19" s="37">
        <v>43040.0</v>
      </c>
      <c r="X19" s="15">
        <f t="shared" si="6"/>
        <v>1</v>
      </c>
      <c r="Y19" s="50" t="str">
        <f t="shared" si="7"/>
        <v>Brossard Amélie</v>
      </c>
      <c r="Z19" s="50" t="str">
        <f>IF(Y19="","",IF(ISNA(VLOOKUP(Y19,'Copie de variables'!K$3:L$200,2,0)),VLOOKUP(Y19,'Copie de variables'!M$3:N$200,2,0),VLOOKUP(Y19,'Copie de variables'!K$3:L$200,2,0)))</f>
        <v>amelie.brossard@kheprisante.fr</v>
      </c>
      <c r="AA19" s="55" t="str">
        <f t="shared" si="8"/>
        <v> le 30/09/2017</v>
      </c>
      <c r="AB19" s="57" t="str">
        <f t="shared" si="9"/>
        <v>Cette facture à déjà été réglée par STRIPE CB le 30/09/2017</v>
      </c>
      <c r="AC19" s="59" t="str">
        <f t="shared" si="10"/>
        <v>656-09-2017-180€-forfaits-STRIPE CB-Eve.PDF</v>
      </c>
      <c r="AD19" s="49" t="str">
        <f>IF(C19="---","---",HYPERLINK(racine&amp;"/"&amp; SUBSTITUTE(RIGHT(E19,7),"/","-")&amp;"-"&amp;left(O19,5)&amp;"-"&amp;N19&amp;"-"&amp;LEFT(J19,3)&amp;"."&amp;AE19,(A19&amp;"-"&amp;SUBSTITUTE(RIGHT(E19,7),"/","-")&amp;"-"&amp;left(O19,5)&amp;"-"&amp;N19&amp;"-"&amp;LEFT(J19,3)&amp;"."&amp; AE19)))</f>
        <v>656-09-2017-Forfa-STRIPE CB-Eve.PDF</v>
      </c>
      <c r="AE19" s="40" t="s">
        <v>96</v>
      </c>
      <c r="AF19" s="52">
        <f t="shared" si="15"/>
        <v>180</v>
      </c>
      <c r="AG19" s="53">
        <f t="shared" si="12"/>
        <v>216</v>
      </c>
      <c r="AH19" s="40" t="s">
        <v>95</v>
      </c>
    </row>
    <row r="20">
      <c r="A20" s="15">
        <v>800.0</v>
      </c>
      <c r="B20" s="15" t="str">
        <f t="shared" si="1"/>
        <v>FA1710-800</v>
      </c>
      <c r="C20" s="37">
        <v>43037.0</v>
      </c>
      <c r="D20" s="37">
        <v>43014.0</v>
      </c>
      <c r="E20" s="39">
        <v>43014.0</v>
      </c>
      <c r="F20" s="39">
        <v>43045.0</v>
      </c>
      <c r="G20" s="39">
        <v>43075.0</v>
      </c>
      <c r="H20" s="39"/>
      <c r="I20" s="40" t="s">
        <v>83</v>
      </c>
      <c r="J20" s="40" t="s">
        <v>84</v>
      </c>
      <c r="K20" s="40" t="s">
        <v>137</v>
      </c>
      <c r="L20" s="40" t="s">
        <v>185</v>
      </c>
      <c r="M20" s="40"/>
      <c r="N20" s="40" t="s">
        <v>90</v>
      </c>
      <c r="O20" s="43" t="s">
        <v>186</v>
      </c>
      <c r="P20" s="44">
        <v>1.0</v>
      </c>
      <c r="Q20" s="46">
        <v>810.0</v>
      </c>
      <c r="R20" s="46">
        <f t="shared" si="2"/>
        <v>675</v>
      </c>
      <c r="S20" s="45">
        <v>0.2</v>
      </c>
      <c r="T20" s="46">
        <f t="shared" si="3"/>
        <v>675</v>
      </c>
      <c r="U20" s="46">
        <f t="shared" si="4"/>
        <v>810</v>
      </c>
      <c r="V20" s="46">
        <f t="shared" si="5"/>
        <v>135</v>
      </c>
      <c r="W20" s="37">
        <v>43040.0</v>
      </c>
      <c r="X20" s="15">
        <f t="shared" si="6"/>
        <v>3</v>
      </c>
      <c r="Y20" s="50" t="str">
        <f t="shared" si="7"/>
        <v>Lecusson Lydia</v>
      </c>
      <c r="Z20" s="50" t="str">
        <f>IF(Y20="","",IF(ISNA(VLOOKUP(Y20,'Copie de variables'!K$3:L$200,2,0)),VLOOKUP(Y20,'Copie de variables'!M$3:N$200,2,0),VLOOKUP(Y20,'Copie de variables'!K$3:L$200,2,0)))</f>
        <v>lydia.lecusson@kheprisante.fr</v>
      </c>
      <c r="AA20" s="55" t="str">
        <f t="shared" si="8"/>
        <v> en 3 fois les 06/10/2017, 06/11/2017, 06/12/2017</v>
      </c>
      <c r="AB20" s="57" t="str">
        <f t="shared" si="9"/>
        <v>Cette facture à déjà été réglée par Chèque en 3 fois les 06/10/2017, 06/11/2017, 06/12/2017</v>
      </c>
      <c r="AC20" s="59" t="str">
        <f t="shared" si="10"/>
        <v>800-10-2017-810€-forfaits-Chèque-Eve.PDF</v>
      </c>
      <c r="AD20" s="49" t="str">
        <f>IF(C20="---","---",HYPERLINK(racine&amp;"/"&amp; SUBSTITUTE(RIGHT(E20,7),"/","-")&amp;"-"&amp;left(O20,5)&amp;"-"&amp;N20&amp;"-"&amp;LEFT(J20,3)&amp;"."&amp;AE20,(A20&amp;"-"&amp;SUBSTITUTE(RIGHT(E20,7),"/","-")&amp;"-"&amp;left(O20,5)&amp;"-"&amp;N20&amp;"-"&amp;LEFT(J20,3)&amp;"."&amp; AE20)))</f>
        <v>800-10-2017-Forfa-Chèque-Eve.PDF</v>
      </c>
      <c r="AE20" s="40" t="s">
        <v>96</v>
      </c>
      <c r="AF20" s="52">
        <f t="shared" si="15"/>
        <v>810</v>
      </c>
      <c r="AG20" s="53">
        <f t="shared" si="12"/>
        <v>972</v>
      </c>
      <c r="AH20" s="40" t="s">
        <v>95</v>
      </c>
    </row>
    <row r="21">
      <c r="A21" s="15">
        <f t="shared" ref="A21:A51" si="16">A20+1</f>
        <v>801</v>
      </c>
      <c r="B21" s="15" t="str">
        <f t="shared" si="1"/>
        <v>FA1711-801</v>
      </c>
      <c r="C21" s="37">
        <v>43037.0</v>
      </c>
      <c r="D21" s="37">
        <v>43025.0</v>
      </c>
      <c r="E21" s="39">
        <v>43040.0</v>
      </c>
      <c r="F21" s="39">
        <v>43070.0</v>
      </c>
      <c r="G21" s="39">
        <v>43101.0</v>
      </c>
      <c r="H21" s="39">
        <v>43132.0</v>
      </c>
      <c r="I21" s="40" t="s">
        <v>83</v>
      </c>
      <c r="J21" s="40" t="s">
        <v>84</v>
      </c>
      <c r="K21" s="40" t="s">
        <v>137</v>
      </c>
      <c r="L21" s="40" t="s">
        <v>195</v>
      </c>
      <c r="M21" s="40"/>
      <c r="N21" s="40" t="s">
        <v>90</v>
      </c>
      <c r="O21" s="43" t="s">
        <v>196</v>
      </c>
      <c r="P21" s="44">
        <v>1.0</v>
      </c>
      <c r="Q21" s="46">
        <v>1530.0</v>
      </c>
      <c r="R21" s="46">
        <f t="shared" si="2"/>
        <v>1275</v>
      </c>
      <c r="S21" s="45">
        <v>0.2</v>
      </c>
      <c r="T21" s="46">
        <f t="shared" si="3"/>
        <v>1275</v>
      </c>
      <c r="U21" s="46">
        <f t="shared" si="4"/>
        <v>1530</v>
      </c>
      <c r="V21" s="46">
        <f t="shared" si="5"/>
        <v>255</v>
      </c>
      <c r="W21" s="37">
        <v>43040.0</v>
      </c>
      <c r="X21" s="15">
        <f t="shared" si="6"/>
        <v>4</v>
      </c>
      <c r="Y21" s="50" t="str">
        <f t="shared" si="7"/>
        <v>Bihannic Rodolphe</v>
      </c>
      <c r="Z21" s="50" t="str">
        <f>IF(Y21="","",IF(ISNA(VLOOKUP(Y21,'Copie de variables'!K$3:L$200,2,0)),VLOOKUP(Y21,'Copie de variables'!M$3:N$200,2,0),VLOOKUP(Y21,'Copie de variables'!K$3:L$200,2,0)))</f>
        <v>rodolphe.bihannic@kheprisante.fr</v>
      </c>
      <c r="AA21" s="55" t="str">
        <f t="shared" si="8"/>
        <v> en 4 fois les 01/11/2017, 01/12/2017, 01/01/2018, 01/02/2018</v>
      </c>
      <c r="AB21" s="57" t="str">
        <f t="shared" si="9"/>
        <v>Cette facture à déjà été réglée par Chèque en 4 fois les 01/11/2017, 01/12/2017, 01/01/2018, 01/02/2018</v>
      </c>
      <c r="AC21" s="59" t="str">
        <f t="shared" si="10"/>
        <v>801-11-2017-1530€-forfaits-Chèque-Eve.PDF</v>
      </c>
      <c r="AD21" s="49" t="str">
        <f>IF(C21="---","---",HYPERLINK(racine&amp;"/"&amp; SUBSTITUTE(RIGHT(E21,7),"/","-")&amp;"-"&amp;left(O21,5)&amp;"-"&amp;N21&amp;"-"&amp;LEFT(J21,3)&amp;"."&amp;AE21,(A21&amp;"-"&amp;SUBSTITUTE(RIGHT(E21,7),"/","-")&amp;"-"&amp;left(O21,5)&amp;"-"&amp;N21&amp;"-"&amp;LEFT(J21,3)&amp;"."&amp; AE21)))</f>
        <v>801-11-2017-Forfa-Chèque-Eve.PDF</v>
      </c>
      <c r="AE21" s="40" t="s">
        <v>96</v>
      </c>
      <c r="AF21" s="52">
        <f t="shared" si="15"/>
        <v>1530</v>
      </c>
      <c r="AG21" s="53">
        <f t="shared" si="12"/>
        <v>1836</v>
      </c>
      <c r="AH21" s="40" t="s">
        <v>95</v>
      </c>
    </row>
    <row r="22">
      <c r="A22" s="15">
        <f t="shared" si="16"/>
        <v>802</v>
      </c>
      <c r="B22" s="15" t="str">
        <f t="shared" si="1"/>
        <v>FA1710-802</v>
      </c>
      <c r="C22" s="37">
        <v>43037.0</v>
      </c>
      <c r="D22" s="37">
        <v>43028.0</v>
      </c>
      <c r="E22" s="39">
        <v>43028.0</v>
      </c>
      <c r="F22" s="39"/>
      <c r="G22" s="39"/>
      <c r="H22" s="39"/>
      <c r="I22" s="40" t="s">
        <v>83</v>
      </c>
      <c r="J22" s="40" t="s">
        <v>84</v>
      </c>
      <c r="K22" s="40" t="s">
        <v>137</v>
      </c>
      <c r="L22" s="40" t="s">
        <v>199</v>
      </c>
      <c r="M22" s="40"/>
      <c r="N22" s="40" t="s">
        <v>167</v>
      </c>
      <c r="O22" s="43" t="s">
        <v>160</v>
      </c>
      <c r="P22" s="44">
        <v>1.0</v>
      </c>
      <c r="Q22" s="46">
        <v>428.0</v>
      </c>
      <c r="R22" s="46">
        <f t="shared" si="2"/>
        <v>356.66</v>
      </c>
      <c r="S22" s="45">
        <v>0.2</v>
      </c>
      <c r="T22" s="46">
        <f t="shared" si="3"/>
        <v>356.66</v>
      </c>
      <c r="U22" s="46">
        <f t="shared" si="4"/>
        <v>428</v>
      </c>
      <c r="V22" s="46">
        <f t="shared" si="5"/>
        <v>71.34</v>
      </c>
      <c r="W22" s="37">
        <v>43040.0</v>
      </c>
      <c r="X22" s="15">
        <f t="shared" si="6"/>
        <v>1</v>
      </c>
      <c r="Y22" s="50" t="str">
        <f t="shared" si="7"/>
        <v>Brinster Nicolas</v>
      </c>
      <c r="Z22" s="50" t="str">
        <f>IF(Y22="","",IF(ISNA(VLOOKUP(Y22,'Copie de variables'!K$3:L$200,2,0)),VLOOKUP(Y22,'Copie de variables'!M$3:N$200,2,0),VLOOKUP(Y22,'Copie de variables'!K$3:L$200,2,0)))</f>
        <v>nicolas.brinster@kheprisante.fr</v>
      </c>
      <c r="AA22" s="55" t="str">
        <f t="shared" si="8"/>
        <v> le 20/10/2017</v>
      </c>
      <c r="AB22" s="57" t="str">
        <f t="shared" si="9"/>
        <v>Cette facture à déjà été réglée par Virement le 20/10/2017</v>
      </c>
      <c r="AC22" s="59" t="str">
        <f t="shared" si="10"/>
        <v>802-10-2017-428€-forfaits-Virement-Eve.PDF</v>
      </c>
      <c r="AD22" s="49" t="str">
        <f>IF(C22="---","---",HYPERLINK(racine&amp;"/"&amp; SUBSTITUTE(RIGHT(E22,7),"/","-")&amp;"-"&amp;left(O22,5)&amp;"-"&amp;N22&amp;"-"&amp;LEFT(J22,3)&amp;"."&amp;AE22,(A22&amp;"-"&amp;SUBSTITUTE(RIGHT(E22,7),"/","-")&amp;"-"&amp;left(O22,5)&amp;"-"&amp;N22&amp;"-"&amp;LEFT(J22,3)&amp;"."&amp; AE22)))</f>
        <v>802-10-2017-Forfa-Virement-Eve.PDF</v>
      </c>
      <c r="AE22" s="40" t="s">
        <v>96</v>
      </c>
      <c r="AF22" s="52">
        <f t="shared" si="15"/>
        <v>428</v>
      </c>
      <c r="AG22" s="53">
        <f t="shared" si="12"/>
        <v>513.6</v>
      </c>
      <c r="AH22" s="40" t="s">
        <v>95</v>
      </c>
    </row>
    <row r="23">
      <c r="A23" s="15">
        <f t="shared" si="16"/>
        <v>803</v>
      </c>
      <c r="B23" s="15" t="str">
        <f t="shared" si="1"/>
        <v>FA1710-803</v>
      </c>
      <c r="C23" s="37">
        <v>43037.0</v>
      </c>
      <c r="D23" s="37">
        <v>43020.0</v>
      </c>
      <c r="E23" s="39">
        <v>43020.0</v>
      </c>
      <c r="F23" s="39"/>
      <c r="G23" s="39"/>
      <c r="H23" s="39"/>
      <c r="I23" s="40" t="s">
        <v>83</v>
      </c>
      <c r="J23" s="40" t="s">
        <v>84</v>
      </c>
      <c r="K23" s="40" t="s">
        <v>137</v>
      </c>
      <c r="L23" s="40" t="s">
        <v>201</v>
      </c>
      <c r="M23" s="40"/>
      <c r="N23" s="40" t="s">
        <v>167</v>
      </c>
      <c r="O23" s="43" t="s">
        <v>160</v>
      </c>
      <c r="P23" s="44">
        <v>1.0</v>
      </c>
      <c r="Q23" s="46">
        <v>428.0</v>
      </c>
      <c r="R23" s="46">
        <f t="shared" si="2"/>
        <v>356.66</v>
      </c>
      <c r="S23" s="45">
        <v>0.2</v>
      </c>
      <c r="T23" s="46">
        <f t="shared" si="3"/>
        <v>356.66</v>
      </c>
      <c r="U23" s="46">
        <f t="shared" si="4"/>
        <v>428</v>
      </c>
      <c r="V23" s="46">
        <f t="shared" si="5"/>
        <v>71.34</v>
      </c>
      <c r="W23" s="37">
        <v>43040.0</v>
      </c>
      <c r="X23" s="15">
        <f t="shared" si="6"/>
        <v>1</v>
      </c>
      <c r="Y23" s="50" t="str">
        <f t="shared" si="7"/>
        <v>Contre Carole</v>
      </c>
      <c r="Z23" s="50" t="str">
        <f>IF(Y23="","",IF(ISNA(VLOOKUP(Y23,'Copie de variables'!K$3:L$200,2,0)),VLOOKUP(Y23,'Copie de variables'!M$3:N$200,2,0),VLOOKUP(Y23,'Copie de variables'!K$3:L$200,2,0)))</f>
        <v>carole.contre@kheprisante.fr</v>
      </c>
      <c r="AA23" s="55" t="str">
        <f t="shared" si="8"/>
        <v> le 12/10/2017</v>
      </c>
      <c r="AB23" s="57" t="str">
        <f t="shared" si="9"/>
        <v>Cette facture à déjà été réglée par Virement le 12/10/2017</v>
      </c>
      <c r="AC23" s="59" t="str">
        <f t="shared" si="10"/>
        <v>803-10-2017-428€-forfaits-Virement-Eve.PDF</v>
      </c>
      <c r="AD23" s="49" t="str">
        <f>IF(C23="---","---",HYPERLINK(racine&amp;"/"&amp; SUBSTITUTE(RIGHT(E23,7),"/","-")&amp;"-"&amp;left(O23,5)&amp;"-"&amp;N23&amp;"-"&amp;LEFT(J23,3)&amp;"."&amp;AE23,(A23&amp;"-"&amp;SUBSTITUTE(RIGHT(E23,7),"/","-")&amp;"-"&amp;left(O23,5)&amp;"-"&amp;N23&amp;"-"&amp;LEFT(J23,3)&amp;"."&amp; AE23)))</f>
        <v>803-10-2017-Forfa-Virement-Eve.PDF</v>
      </c>
      <c r="AE23" s="40" t="s">
        <v>96</v>
      </c>
      <c r="AF23" s="52">
        <f t="shared" si="15"/>
        <v>428</v>
      </c>
      <c r="AG23" s="53">
        <f t="shared" si="12"/>
        <v>513.6</v>
      </c>
      <c r="AH23" s="40" t="s">
        <v>95</v>
      </c>
    </row>
    <row r="24">
      <c r="A24" s="15">
        <f t="shared" si="16"/>
        <v>804</v>
      </c>
      <c r="B24" s="15" t="str">
        <f t="shared" si="1"/>
        <v>FA1710-804</v>
      </c>
      <c r="C24" s="37">
        <v>43037.0</v>
      </c>
      <c r="D24" s="37">
        <v>43031.0</v>
      </c>
      <c r="E24" s="39">
        <v>43031.0</v>
      </c>
      <c r="F24" s="39"/>
      <c r="G24" s="39"/>
      <c r="H24" s="39"/>
      <c r="I24" s="40" t="s">
        <v>83</v>
      </c>
      <c r="J24" s="40" t="s">
        <v>84</v>
      </c>
      <c r="K24" s="40" t="s">
        <v>137</v>
      </c>
      <c r="L24" s="40" t="s">
        <v>204</v>
      </c>
      <c r="M24" s="40"/>
      <c r="N24" s="40" t="s">
        <v>167</v>
      </c>
      <c r="O24" s="43" t="s">
        <v>139</v>
      </c>
      <c r="P24" s="44">
        <v>1.0</v>
      </c>
      <c r="Q24" s="46">
        <v>180.0</v>
      </c>
      <c r="R24" s="46">
        <f t="shared" si="2"/>
        <v>150</v>
      </c>
      <c r="S24" s="45">
        <v>0.2</v>
      </c>
      <c r="T24" s="46">
        <f t="shared" si="3"/>
        <v>150</v>
      </c>
      <c r="U24" s="46">
        <f t="shared" si="4"/>
        <v>180</v>
      </c>
      <c r="V24" s="46">
        <f t="shared" si="5"/>
        <v>30</v>
      </c>
      <c r="W24" s="37">
        <v>43040.0</v>
      </c>
      <c r="X24" s="15">
        <f t="shared" si="6"/>
        <v>1</v>
      </c>
      <c r="Y24" s="50" t="str">
        <f t="shared" si="7"/>
        <v>Font Jessica</v>
      </c>
      <c r="Z24" s="50" t="str">
        <f>IF(Y24="","",IF(ISNA(VLOOKUP(Y24,'Copie de variables'!K$3:L$200,2,0)),VLOOKUP(Y24,'Copie de variables'!M$3:N$200,2,0),VLOOKUP(Y24,'Copie de variables'!K$3:L$200,2,0)))</f>
        <v>jessica.font@kheprisante.fr</v>
      </c>
      <c r="AA24" s="55" t="str">
        <f t="shared" si="8"/>
        <v> le 23/10/2017</v>
      </c>
      <c r="AB24" s="57" t="str">
        <f t="shared" si="9"/>
        <v>Cette facture à déjà été réglée par Virement le 23/10/2017</v>
      </c>
      <c r="AC24" s="59" t="str">
        <f t="shared" si="10"/>
        <v>804-10-2017-180€-forfaits-Virement-Eve.PDF</v>
      </c>
      <c r="AD24" s="49" t="str">
        <f>IF(C24="---","---",HYPERLINK(racine&amp;"/"&amp; SUBSTITUTE(RIGHT(E24,7),"/","-")&amp;"-"&amp;left(O24,5)&amp;"-"&amp;N24&amp;"-"&amp;LEFT(J24,3)&amp;"."&amp;AE24,(A24&amp;"-"&amp;SUBSTITUTE(RIGHT(E24,7),"/","-")&amp;"-"&amp;left(O24,5)&amp;"-"&amp;N24&amp;"-"&amp;LEFT(J24,3)&amp;"."&amp; AE24)))</f>
        <v>804-10-2017-Forfa-Virement-Eve.PDF</v>
      </c>
      <c r="AE24" s="40" t="s">
        <v>96</v>
      </c>
      <c r="AF24" s="52">
        <f t="shared" si="15"/>
        <v>180</v>
      </c>
      <c r="AG24" s="53">
        <f t="shared" si="12"/>
        <v>216</v>
      </c>
      <c r="AH24" s="40" t="s">
        <v>95</v>
      </c>
    </row>
    <row r="25">
      <c r="A25" s="15">
        <f t="shared" si="16"/>
        <v>805</v>
      </c>
      <c r="B25" s="15" t="str">
        <f t="shared" si="1"/>
        <v>FA1710-805</v>
      </c>
      <c r="C25" s="37">
        <v>43037.0</v>
      </c>
      <c r="D25" s="37">
        <v>43013.0</v>
      </c>
      <c r="E25" s="39">
        <v>43013.0</v>
      </c>
      <c r="F25" s="39"/>
      <c r="G25" s="39"/>
      <c r="H25" s="39"/>
      <c r="I25" s="40" t="s">
        <v>83</v>
      </c>
      <c r="J25" s="40" t="s">
        <v>84</v>
      </c>
      <c r="K25" s="40" t="s">
        <v>137</v>
      </c>
      <c r="L25" s="40" t="s">
        <v>207</v>
      </c>
      <c r="M25" s="40"/>
      <c r="N25" s="40" t="s">
        <v>167</v>
      </c>
      <c r="O25" s="43" t="s">
        <v>150</v>
      </c>
      <c r="P25" s="44">
        <v>1.0</v>
      </c>
      <c r="Q25" s="46">
        <v>449.0</v>
      </c>
      <c r="R25" s="46">
        <f t="shared" si="2"/>
        <v>374.16</v>
      </c>
      <c r="S25" s="45">
        <v>0.2</v>
      </c>
      <c r="T25" s="46">
        <f t="shared" si="3"/>
        <v>374.16</v>
      </c>
      <c r="U25" s="46">
        <f t="shared" si="4"/>
        <v>449</v>
      </c>
      <c r="V25" s="46">
        <f t="shared" si="5"/>
        <v>74.84</v>
      </c>
      <c r="W25" s="37">
        <v>43040.0</v>
      </c>
      <c r="X25" s="15">
        <f t="shared" si="6"/>
        <v>1</v>
      </c>
      <c r="Y25" s="50" t="str">
        <f t="shared" si="7"/>
        <v>Mauchant-Renoult Pascale</v>
      </c>
      <c r="Z25" s="50" t="str">
        <f>IF(Y25="","",IF(ISNA(VLOOKUP(Y25,'Copie de variables'!K$3:L$200,2,0)),VLOOKUP(Y25,'Copie de variables'!M$3:N$200,2,0),VLOOKUP(Y25,'Copie de variables'!K$3:L$200,2,0)))</f>
        <v>pascale.mauchant-renoult@kheprisante.fr</v>
      </c>
      <c r="AA25" s="55" t="str">
        <f t="shared" si="8"/>
        <v> le 05/10/2017</v>
      </c>
      <c r="AB25" s="57" t="str">
        <f t="shared" si="9"/>
        <v>Cette facture à déjà été réglée par Virement le 05/10/2017</v>
      </c>
      <c r="AC25" s="59" t="str">
        <f t="shared" si="10"/>
        <v>805-10-2017-449€-forfaits-Virement-Eve.PDF</v>
      </c>
      <c r="AD25" s="49" t="str">
        <f>IF(C25="---","---",HYPERLINK(racine&amp;"/"&amp; SUBSTITUTE(RIGHT(E25,7),"/","-")&amp;"-"&amp;left(O25,5)&amp;"-"&amp;N25&amp;"-"&amp;LEFT(J25,3)&amp;"."&amp;AE25,(A25&amp;"-"&amp;SUBSTITUTE(RIGHT(E25,7),"/","-")&amp;"-"&amp;left(O25,5)&amp;"-"&amp;N25&amp;"-"&amp;LEFT(J25,3)&amp;"."&amp; AE25)))</f>
        <v>805-10-2017-Mise -Virement-Eve.PDF</v>
      </c>
      <c r="AE25" s="40" t="s">
        <v>96</v>
      </c>
      <c r="AF25" s="52">
        <f t="shared" si="15"/>
        <v>449</v>
      </c>
      <c r="AG25" s="53">
        <f t="shared" si="12"/>
        <v>538.8</v>
      </c>
      <c r="AH25" s="40" t="s">
        <v>95</v>
      </c>
    </row>
    <row r="26">
      <c r="A26" s="15">
        <f t="shared" si="16"/>
        <v>806</v>
      </c>
      <c r="B26" s="15" t="str">
        <f t="shared" si="1"/>
        <v>FA1710-806</v>
      </c>
      <c r="C26" s="37">
        <v>43037.0</v>
      </c>
      <c r="D26" s="37">
        <v>43013.0</v>
      </c>
      <c r="E26" s="39">
        <v>43013.0</v>
      </c>
      <c r="F26" s="39"/>
      <c r="G26" s="39"/>
      <c r="H26" s="39"/>
      <c r="I26" s="40" t="s">
        <v>83</v>
      </c>
      <c r="J26" s="40" t="s">
        <v>84</v>
      </c>
      <c r="K26" s="40" t="s">
        <v>137</v>
      </c>
      <c r="L26" s="40" t="s">
        <v>209</v>
      </c>
      <c r="M26" s="40"/>
      <c r="N26" s="40" t="s">
        <v>167</v>
      </c>
      <c r="O26" s="43" t="s">
        <v>150</v>
      </c>
      <c r="P26" s="44">
        <v>1.0</v>
      </c>
      <c r="Q26" s="46">
        <v>449.0</v>
      </c>
      <c r="R26" s="46">
        <f t="shared" si="2"/>
        <v>374.16</v>
      </c>
      <c r="S26" s="45">
        <v>0.2</v>
      </c>
      <c r="T26" s="46">
        <f t="shared" si="3"/>
        <v>374.16</v>
      </c>
      <c r="U26" s="46">
        <f t="shared" si="4"/>
        <v>449</v>
      </c>
      <c r="V26" s="46">
        <f t="shared" si="5"/>
        <v>74.84</v>
      </c>
      <c r="W26" s="37">
        <v>43040.0</v>
      </c>
      <c r="X26" s="15">
        <f t="shared" si="6"/>
        <v>1</v>
      </c>
      <c r="Y26" s="50" t="str">
        <f t="shared" si="7"/>
        <v>Comby Caroline</v>
      </c>
      <c r="Z26" s="50" t="str">
        <f>IF(Y26="","",IF(ISNA(VLOOKUP(Y26,'Copie de variables'!K$3:L$200,2,0)),VLOOKUP(Y26,'Copie de variables'!M$3:N$200,2,0),VLOOKUP(Y26,'Copie de variables'!K$3:L$200,2,0)))</f>
        <v>caroline.comby@kheprisante.fr</v>
      </c>
      <c r="AA26" s="55" t="str">
        <f t="shared" si="8"/>
        <v> le 05/10/2017</v>
      </c>
      <c r="AB26" s="57" t="str">
        <f t="shared" si="9"/>
        <v>Cette facture à déjà été réglée par Virement le 05/10/2017</v>
      </c>
      <c r="AC26" s="59" t="str">
        <f t="shared" si="10"/>
        <v>806-10-2017-449€-forfaits-Virement-Eve.PDF</v>
      </c>
      <c r="AD26" s="49" t="str">
        <f>IF(C26="---","---",HYPERLINK(racine&amp;"/"&amp; SUBSTITUTE(RIGHT(E26,7),"/","-")&amp;"-"&amp;left(O26,5)&amp;"-"&amp;N26&amp;"-"&amp;LEFT(J26,3)&amp;"."&amp;AE26,(A26&amp;"-"&amp;SUBSTITUTE(RIGHT(E26,7),"/","-")&amp;"-"&amp;left(O26,5)&amp;"-"&amp;N26&amp;"-"&amp;LEFT(J26,3)&amp;"."&amp; AE26)))</f>
        <v>806-10-2017-Mise -Virement-Eve.PDF</v>
      </c>
      <c r="AE26" s="40" t="s">
        <v>96</v>
      </c>
      <c r="AF26" s="52">
        <f t="shared" si="15"/>
        <v>449</v>
      </c>
      <c r="AG26" s="53">
        <f t="shared" si="12"/>
        <v>538.8</v>
      </c>
      <c r="AH26" s="40" t="s">
        <v>95</v>
      </c>
    </row>
    <row r="27">
      <c r="A27" s="15">
        <f t="shared" si="16"/>
        <v>807</v>
      </c>
      <c r="B27" s="15" t="str">
        <f t="shared" si="1"/>
        <v>FA1710-807</v>
      </c>
      <c r="C27" s="37">
        <v>43037.0</v>
      </c>
      <c r="D27" s="37">
        <v>43013.0</v>
      </c>
      <c r="E27" s="39">
        <v>43038.0</v>
      </c>
      <c r="F27" s="39"/>
      <c r="G27" s="39"/>
      <c r="H27" s="39"/>
      <c r="I27" s="40" t="s">
        <v>134</v>
      </c>
      <c r="J27" s="40" t="s">
        <v>84</v>
      </c>
      <c r="K27" s="40" t="s">
        <v>137</v>
      </c>
      <c r="L27" s="40" t="s">
        <v>212</v>
      </c>
      <c r="M27" s="40"/>
      <c r="N27" s="40" t="s">
        <v>90</v>
      </c>
      <c r="O27" s="43" t="s">
        <v>150</v>
      </c>
      <c r="P27" s="44">
        <v>1.0</v>
      </c>
      <c r="Q27" s="46">
        <v>1059.0</v>
      </c>
      <c r="R27" s="46">
        <f t="shared" si="2"/>
        <v>882.5</v>
      </c>
      <c r="S27" s="45">
        <v>0.2</v>
      </c>
      <c r="T27" s="46">
        <f t="shared" si="3"/>
        <v>882.5</v>
      </c>
      <c r="U27" s="46">
        <f t="shared" si="4"/>
        <v>1059</v>
      </c>
      <c r="V27" s="46">
        <f t="shared" si="5"/>
        <v>176.5</v>
      </c>
      <c r="W27" s="37">
        <v>43040.0</v>
      </c>
      <c r="X27" s="15">
        <f t="shared" si="6"/>
        <v>1</v>
      </c>
      <c r="Y27" s="50" t="str">
        <f t="shared" si="7"/>
        <v>Sayah Pascale</v>
      </c>
      <c r="Z27" s="50" t="str">
        <f>IF(Y27="","",IF(ISNA(VLOOKUP(Y27,'Copie de variables'!K$3:L$200,2,0)),VLOOKUP(Y27,'Copie de variables'!M$3:N$200,2,0),VLOOKUP(Y27,'Copie de variables'!K$3:L$200,2,0)))</f>
        <v>pascale.sayah@kheprisante.fr</v>
      </c>
      <c r="AA27" s="55" t="str">
        <f t="shared" si="8"/>
        <v> le 30/10/2017</v>
      </c>
      <c r="AB27" s="57" t="str">
        <f t="shared" si="9"/>
        <v>Cette facture à déjà été réglée par Chèque le 30/10/2017</v>
      </c>
      <c r="AC27" s="59" t="str">
        <f t="shared" si="10"/>
        <v>807-10-2017-1059€-forfaits-Chèque-Eve.PDF</v>
      </c>
      <c r="AD27" s="49" t="str">
        <f>IF(C27="---","---",HYPERLINK(racine&amp;"/"&amp; SUBSTITUTE(RIGHT(E27,7),"/","-")&amp;"-"&amp;left(O27,5)&amp;"-"&amp;N27&amp;"-"&amp;LEFT(J27,3)&amp;"."&amp;AE27,(A27&amp;"-"&amp;SUBSTITUTE(RIGHT(E27,7),"/","-")&amp;"-"&amp;left(O27,5)&amp;"-"&amp;N27&amp;"-"&amp;LEFT(J27,3)&amp;"."&amp; AE27)))</f>
        <v>807-10-2017-Mise -Chèque-Eve.PDF</v>
      </c>
      <c r="AE27" s="40" t="s">
        <v>96</v>
      </c>
      <c r="AF27" s="52">
        <f t="shared" si="15"/>
        <v>1059</v>
      </c>
      <c r="AG27" s="53">
        <f t="shared" si="12"/>
        <v>1270.8</v>
      </c>
      <c r="AH27" s="40" t="s">
        <v>95</v>
      </c>
    </row>
    <row r="28">
      <c r="A28" s="15">
        <f t="shared" si="16"/>
        <v>808</v>
      </c>
      <c r="B28" s="15" t="str">
        <f t="shared" si="1"/>
        <v>FA1710-808</v>
      </c>
      <c r="C28" s="37">
        <v>43037.0</v>
      </c>
      <c r="D28" s="37">
        <v>43013.0</v>
      </c>
      <c r="E28" s="39">
        <v>43014.0</v>
      </c>
      <c r="F28" s="39"/>
      <c r="G28" s="39"/>
      <c r="H28" s="39"/>
      <c r="I28" s="40" t="s">
        <v>83</v>
      </c>
      <c r="J28" s="40" t="s">
        <v>84</v>
      </c>
      <c r="K28" s="40" t="s">
        <v>137</v>
      </c>
      <c r="L28" s="40" t="s">
        <v>149</v>
      </c>
      <c r="M28" s="40"/>
      <c r="N28" s="40" t="s">
        <v>167</v>
      </c>
      <c r="O28" s="43" t="s">
        <v>150</v>
      </c>
      <c r="P28" s="44">
        <v>1.0</v>
      </c>
      <c r="Q28" s="46">
        <v>600.0</v>
      </c>
      <c r="R28" s="46">
        <f t="shared" si="2"/>
        <v>500</v>
      </c>
      <c r="S28" s="45">
        <v>0.2</v>
      </c>
      <c r="T28" s="46">
        <f t="shared" si="3"/>
        <v>500</v>
      </c>
      <c r="U28" s="46">
        <f t="shared" si="4"/>
        <v>600</v>
      </c>
      <c r="V28" s="46">
        <f t="shared" si="5"/>
        <v>100</v>
      </c>
      <c r="W28" s="37">
        <v>43040.0</v>
      </c>
      <c r="X28" s="15">
        <f t="shared" si="6"/>
        <v>1</v>
      </c>
      <c r="Y28" s="50" t="str">
        <f t="shared" si="7"/>
        <v>Honore Margaux</v>
      </c>
      <c r="Z28" s="50" t="str">
        <f>IF(Y28="","",IF(ISNA(VLOOKUP(Y28,'Copie de variables'!K$3:L$200,2,0)),VLOOKUP(Y28,'Copie de variables'!M$3:N$200,2,0),VLOOKUP(Y28,'Copie de variables'!K$3:L$200,2,0)))</f>
        <v>margaux.honore@kheprisante.fr</v>
      </c>
      <c r="AA28" s="55" t="str">
        <f t="shared" si="8"/>
        <v> le 06/10/2017</v>
      </c>
      <c r="AB28" s="57" t="str">
        <f t="shared" si="9"/>
        <v>Cette facture à déjà été réglée par Virement le 06/10/2017</v>
      </c>
      <c r="AC28" s="59" t="str">
        <f t="shared" si="10"/>
        <v>808-10-2017-600€-forfaits-Virement-Eve.PDF</v>
      </c>
      <c r="AD28" s="49" t="str">
        <f>IF(C28="---","---",HYPERLINK(racine&amp;"/"&amp; SUBSTITUTE(RIGHT(E28,7),"/","-")&amp;"-"&amp;left(O28,5)&amp;"-"&amp;N28&amp;"-"&amp;LEFT(J28,3)&amp;"."&amp;AE28,(A28&amp;"-"&amp;SUBSTITUTE(RIGHT(E28,7),"/","-")&amp;"-"&amp;left(O28,5)&amp;"-"&amp;N28&amp;"-"&amp;LEFT(J28,3)&amp;"."&amp; AE28)))</f>
        <v>808-10-2017-Mise -Virement-Eve.PDF</v>
      </c>
      <c r="AE28" s="40" t="s">
        <v>96</v>
      </c>
      <c r="AF28" s="52">
        <f t="shared" si="15"/>
        <v>600</v>
      </c>
      <c r="AG28" s="53">
        <f t="shared" si="12"/>
        <v>720</v>
      </c>
      <c r="AH28" s="40" t="s">
        <v>95</v>
      </c>
    </row>
    <row r="29">
      <c r="A29" s="15">
        <f t="shared" si="16"/>
        <v>809</v>
      </c>
      <c r="B29" s="15" t="str">
        <f t="shared" si="1"/>
        <v>FA1710-809</v>
      </c>
      <c r="C29" s="37">
        <v>43037.0</v>
      </c>
      <c r="D29" s="37">
        <v>43016.0</v>
      </c>
      <c r="E29" s="39">
        <v>43038.0</v>
      </c>
      <c r="F29" s="39"/>
      <c r="G29" s="39"/>
      <c r="H29" s="39"/>
      <c r="I29" s="40" t="s">
        <v>134</v>
      </c>
      <c r="J29" s="40" t="s">
        <v>84</v>
      </c>
      <c r="K29" s="40" t="s">
        <v>137</v>
      </c>
      <c r="L29" s="40" t="s">
        <v>217</v>
      </c>
      <c r="M29" s="40"/>
      <c r="N29" s="40" t="s">
        <v>90</v>
      </c>
      <c r="O29" s="43" t="s">
        <v>150</v>
      </c>
      <c r="P29" s="44">
        <v>1.0</v>
      </c>
      <c r="Q29" s="46">
        <v>101.46</v>
      </c>
      <c r="R29" s="46">
        <f t="shared" si="2"/>
        <v>84.55</v>
      </c>
      <c r="S29" s="45">
        <v>0.2</v>
      </c>
      <c r="T29" s="46">
        <f t="shared" si="3"/>
        <v>84.55</v>
      </c>
      <c r="U29" s="46">
        <f t="shared" si="4"/>
        <v>101.46</v>
      </c>
      <c r="V29" s="46">
        <f t="shared" si="5"/>
        <v>16.91</v>
      </c>
      <c r="W29" s="37">
        <v>43040.0</v>
      </c>
      <c r="X29" s="15">
        <f t="shared" si="6"/>
        <v>1</v>
      </c>
      <c r="Y29" s="50" t="str">
        <f t="shared" si="7"/>
        <v>Seve Papillon</v>
      </c>
      <c r="Z29" s="50" t="str">
        <f>IF(Y29="","",IF(ISNA(VLOOKUP(Y29,'Copie de variables'!K$3:L$200,2,0)),VLOOKUP(Y29,'Copie de variables'!M$3:N$200,2,0),VLOOKUP(Y29,'Copie de variables'!K$3:L$200,2,0)))</f>
        <v>resa@seveetpapillon.org</v>
      </c>
      <c r="AA29" s="55" t="str">
        <f t="shared" si="8"/>
        <v> le 30/10/2017</v>
      </c>
      <c r="AB29" s="57" t="str">
        <f t="shared" si="9"/>
        <v>Cette facture à déjà été réglée par Chèque le 30/10/2017</v>
      </c>
      <c r="AC29" s="59" t="str">
        <f t="shared" si="10"/>
        <v>809-10-2017-101,46€-forfaits-Chèque-Eve.PDF</v>
      </c>
      <c r="AD29" s="49" t="str">
        <f>IF(C29="---","---",HYPERLINK(racine&amp;"/"&amp; SUBSTITUTE(RIGHT(E29,7),"/","-")&amp;"-"&amp;left(O29,5)&amp;"-"&amp;N29&amp;"-"&amp;LEFT(J29,3)&amp;"."&amp;AE29,(A29&amp;"-"&amp;SUBSTITUTE(RIGHT(E29,7),"/","-")&amp;"-"&amp;left(O29,5)&amp;"-"&amp;N29&amp;"-"&amp;LEFT(J29,3)&amp;"."&amp; AE29)))</f>
        <v>809-10-2017-Mise -Chèque-Eve.PDF</v>
      </c>
      <c r="AE29" s="40" t="s">
        <v>96</v>
      </c>
      <c r="AF29" s="52">
        <f t="shared" si="15"/>
        <v>101.46</v>
      </c>
      <c r="AG29" s="53">
        <f t="shared" si="12"/>
        <v>121.752</v>
      </c>
      <c r="AH29" s="40" t="s">
        <v>95</v>
      </c>
    </row>
    <row r="30">
      <c r="A30" s="15">
        <f t="shared" si="16"/>
        <v>810</v>
      </c>
      <c r="B30" s="15" t="str">
        <f t="shared" si="1"/>
        <v>FA1710-810</v>
      </c>
      <c r="C30" s="37">
        <v>43038.0</v>
      </c>
      <c r="D30" s="37">
        <v>43017.0</v>
      </c>
      <c r="E30" s="39">
        <v>43039.0</v>
      </c>
      <c r="F30" s="39"/>
      <c r="G30" s="39"/>
      <c r="H30" s="39"/>
      <c r="I30" s="40" t="s">
        <v>134</v>
      </c>
      <c r="J30" s="40" t="s">
        <v>84</v>
      </c>
      <c r="K30" s="40" t="s">
        <v>137</v>
      </c>
      <c r="L30" s="40" t="s">
        <v>217</v>
      </c>
      <c r="M30" s="40"/>
      <c r="N30" s="40" t="s">
        <v>90</v>
      </c>
      <c r="O30" s="43" t="s">
        <v>220</v>
      </c>
      <c r="P30" s="44">
        <v>1.0</v>
      </c>
      <c r="Q30" s="46">
        <v>101.46</v>
      </c>
      <c r="R30" s="46">
        <f t="shared" si="2"/>
        <v>84.55</v>
      </c>
      <c r="S30" s="45">
        <v>0.2</v>
      </c>
      <c r="T30" s="46">
        <f t="shared" si="3"/>
        <v>84.55</v>
      </c>
      <c r="U30" s="46">
        <f t="shared" si="4"/>
        <v>101.46</v>
      </c>
      <c r="V30" s="46">
        <f t="shared" si="5"/>
        <v>16.91</v>
      </c>
      <c r="W30" s="37">
        <v>43041.0</v>
      </c>
      <c r="X30" s="15">
        <f t="shared" si="6"/>
        <v>1</v>
      </c>
      <c r="Y30" s="50" t="s">
        <v>221</v>
      </c>
      <c r="Z30" s="50" t="s">
        <v>222</v>
      </c>
      <c r="AA30" s="55" t="str">
        <f t="shared" si="8"/>
        <v> le 31/10/2017</v>
      </c>
      <c r="AB30" s="57" t="str">
        <f t="shared" si="9"/>
        <v>Cette facture à déjà été réglée par Chèque le 31/10/2017</v>
      </c>
      <c r="AC30" s="59" t="str">
        <f t="shared" si="10"/>
        <v>810-10-2017-101,46€-forfaits-Chèque-Eve.PDF</v>
      </c>
      <c r="AD30" s="49" t="str">
        <f>IF(C30="---","---",HYPERLINK(racine&amp;"/"&amp; SUBSTITUTE(RIGHT(E30,7),"/","-")&amp;"-"&amp;left(O30,5)&amp;"-"&amp;N30&amp;"-"&amp;LEFT(J30,3)&amp;"."&amp;AE30,(A30&amp;"-"&amp;SUBSTITUTE(RIGHT(E30,7),"/","-")&amp;"-"&amp;left(O30,5)&amp;"-"&amp;N30&amp;"-"&amp;LEFT(J30,3)&amp;"."&amp; AE30)))</f>
        <v>810-10-2017-bidon-Chèque-Eve.PDF</v>
      </c>
      <c r="AE30" s="40" t="s">
        <v>96</v>
      </c>
      <c r="AF30" s="52">
        <f t="shared" si="15"/>
        <v>101.46</v>
      </c>
      <c r="AG30" s="53">
        <f t="shared" si="12"/>
        <v>121.752</v>
      </c>
      <c r="AH30" s="40" t="s">
        <v>95</v>
      </c>
    </row>
    <row r="31">
      <c r="A31" s="15">
        <f t="shared" si="16"/>
        <v>811</v>
      </c>
      <c r="B31" s="15" t="str">
        <f t="shared" si="1"/>
        <v/>
      </c>
      <c r="C31" s="37" t="s">
        <v>95</v>
      </c>
      <c r="D31" s="37" t="s">
        <v>95</v>
      </c>
      <c r="E31" s="39" t="s">
        <v>95</v>
      </c>
      <c r="F31" s="39"/>
      <c r="G31" s="39"/>
      <c r="H31" s="39"/>
      <c r="I31" s="40" t="s">
        <v>95</v>
      </c>
      <c r="J31" s="40" t="s">
        <v>95</v>
      </c>
      <c r="K31" s="40" t="s">
        <v>95</v>
      </c>
      <c r="L31" s="40"/>
      <c r="M31" s="40"/>
      <c r="N31" s="40" t="s">
        <v>95</v>
      </c>
      <c r="O31" s="43" t="s">
        <v>95</v>
      </c>
      <c r="P31" s="44">
        <v>1.0</v>
      </c>
      <c r="Q31" s="46" t="s">
        <v>95</v>
      </c>
      <c r="R31" s="46" t="str">
        <f t="shared" si="2"/>
        <v>---</v>
      </c>
      <c r="S31" s="45">
        <v>0.2</v>
      </c>
      <c r="T31" s="46" t="str">
        <f t="shared" si="3"/>
        <v>---</v>
      </c>
      <c r="U31" s="46" t="str">
        <f t="shared" si="4"/>
        <v>---</v>
      </c>
      <c r="V31" s="46" t="str">
        <f t="shared" si="5"/>
        <v>---</v>
      </c>
      <c r="W31" s="41"/>
      <c r="X31" s="15">
        <f t="shared" si="6"/>
        <v>1</v>
      </c>
      <c r="Y31" s="50" t="str">
        <f t="shared" ref="Y31:Y51" si="17">proper(L31&amp;M31)</f>
        <v/>
      </c>
      <c r="Z31" s="50" t="str">
        <f>IF(Y31="","",IF(ISNA(VLOOKUP(Y31,'Copie de variables'!K$3:L$200,2,0)),VLOOKUP(Y31,'Copie de variables'!M$3:N$200,2,0),VLOOKUP(Y31,'Copie de variables'!K$3:L$200,2,0)))</f>
        <v/>
      </c>
      <c r="AA31" s="55" t="str">
        <f t="shared" si="8"/>
        <v> le ---</v>
      </c>
      <c r="AB31" s="57" t="str">
        <f t="shared" si="9"/>
        <v>Cette facture sera réglée par --- le ---</v>
      </c>
      <c r="AC31" s="59" t="str">
        <f t="shared" si="10"/>
        <v>---</v>
      </c>
      <c r="AD31" t="str">
        <f>IF(C31="---","---",HYPERLINK(racine&amp;"/"&amp; SUBSTITUTE(RIGHT(E31,7),"/","-")&amp;"-"&amp;left(O31,5)&amp;"-"&amp;N31&amp;"-"&amp;LEFT(J31,3)&amp;"."&amp;AE31,(A31&amp;"-"&amp;SUBSTITUTE(RIGHT(E31,7),"/","-")&amp;"-"&amp;left(O31,5)&amp;"-"&amp;N31&amp;"-"&amp;LEFT(J31,3)&amp;"."&amp; AE31)))</f>
        <v>---</v>
      </c>
      <c r="AE31" s="40" t="s">
        <v>96</v>
      </c>
      <c r="AF31" s="52" t="str">
        <f t="shared" si="15"/>
        <v>---</v>
      </c>
      <c r="AG31" s="53" t="str">
        <f t="shared" si="12"/>
        <v>---</v>
      </c>
      <c r="AH31" s="40" t="s">
        <v>95</v>
      </c>
    </row>
    <row r="32">
      <c r="A32" s="15">
        <f t="shared" si="16"/>
        <v>812</v>
      </c>
      <c r="B32" s="15" t="str">
        <f t="shared" si="1"/>
        <v/>
      </c>
      <c r="C32" s="37" t="s">
        <v>95</v>
      </c>
      <c r="D32" s="37" t="s">
        <v>95</v>
      </c>
      <c r="E32" s="39" t="s">
        <v>95</v>
      </c>
      <c r="F32" s="39"/>
      <c r="G32" s="39"/>
      <c r="H32" s="39"/>
      <c r="I32" s="40" t="s">
        <v>95</v>
      </c>
      <c r="J32" s="40" t="s">
        <v>95</v>
      </c>
      <c r="K32" s="40" t="s">
        <v>95</v>
      </c>
      <c r="L32" s="40"/>
      <c r="M32" s="40"/>
      <c r="N32" s="40" t="s">
        <v>95</v>
      </c>
      <c r="O32" s="43" t="s">
        <v>95</v>
      </c>
      <c r="P32" s="44">
        <v>1.0</v>
      </c>
      <c r="Q32" s="46" t="s">
        <v>95</v>
      </c>
      <c r="R32" s="46" t="str">
        <f t="shared" si="2"/>
        <v>---</v>
      </c>
      <c r="S32" s="45">
        <v>0.2</v>
      </c>
      <c r="T32" s="46" t="str">
        <f t="shared" si="3"/>
        <v>---</v>
      </c>
      <c r="U32" s="46" t="str">
        <f t="shared" si="4"/>
        <v>---</v>
      </c>
      <c r="V32" s="46" t="str">
        <f t="shared" si="5"/>
        <v>---</v>
      </c>
      <c r="W32" s="41"/>
      <c r="X32" s="15">
        <f t="shared" si="6"/>
        <v>1</v>
      </c>
      <c r="Y32" s="50" t="str">
        <f t="shared" si="17"/>
        <v/>
      </c>
      <c r="Z32" s="50" t="str">
        <f>IF(Y32="","",IF(ISNA(VLOOKUP(Y32,'Copie de variables'!K$3:L$200,2,0)),VLOOKUP(Y32,'Copie de variables'!M$3:N$200,2,0),VLOOKUP(Y32,'Copie de variables'!K$3:L$200,2,0)))</f>
        <v/>
      </c>
      <c r="AA32" s="55" t="str">
        <f t="shared" si="8"/>
        <v> le ---</v>
      </c>
      <c r="AB32" s="57" t="str">
        <f t="shared" si="9"/>
        <v>Cette facture sera réglée par --- le ---</v>
      </c>
      <c r="AC32" s="59" t="str">
        <f t="shared" si="10"/>
        <v>---</v>
      </c>
      <c r="AD32" t="str">
        <f>IF(C32="---","---",HYPERLINK(racine&amp;"/"&amp; SUBSTITUTE(RIGHT(E32,7),"/","-")&amp;"-"&amp;left(O32,5)&amp;"-"&amp;N32&amp;"-"&amp;LEFT(J32,3)&amp;"."&amp;AE32,(A32&amp;"-"&amp;SUBSTITUTE(RIGHT(E32,7),"/","-")&amp;"-"&amp;left(O32,5)&amp;"-"&amp;N32&amp;"-"&amp;LEFT(J32,3)&amp;"."&amp; AE32)))</f>
        <v>---</v>
      </c>
      <c r="AE32" s="40" t="s">
        <v>96</v>
      </c>
      <c r="AF32" s="52" t="str">
        <f t="shared" si="15"/>
        <v>---</v>
      </c>
      <c r="AG32" s="53" t="str">
        <f t="shared" si="12"/>
        <v>---</v>
      </c>
      <c r="AH32" s="40" t="s">
        <v>95</v>
      </c>
    </row>
    <row r="33">
      <c r="A33" s="15">
        <f t="shared" si="16"/>
        <v>813</v>
      </c>
      <c r="B33" s="15" t="str">
        <f t="shared" si="1"/>
        <v/>
      </c>
      <c r="C33" s="37" t="s">
        <v>95</v>
      </c>
      <c r="D33" s="37" t="s">
        <v>95</v>
      </c>
      <c r="E33" s="39" t="s">
        <v>95</v>
      </c>
      <c r="F33" s="39"/>
      <c r="G33" s="39"/>
      <c r="H33" s="39"/>
      <c r="I33" s="40" t="s">
        <v>95</v>
      </c>
      <c r="J33" s="40" t="s">
        <v>95</v>
      </c>
      <c r="K33" s="40" t="s">
        <v>95</v>
      </c>
      <c r="L33" s="40"/>
      <c r="M33" s="40"/>
      <c r="N33" s="40" t="s">
        <v>95</v>
      </c>
      <c r="O33" s="43" t="s">
        <v>95</v>
      </c>
      <c r="P33" s="44">
        <v>1.0</v>
      </c>
      <c r="Q33" s="46" t="s">
        <v>95</v>
      </c>
      <c r="R33" s="46" t="str">
        <f t="shared" si="2"/>
        <v>---</v>
      </c>
      <c r="S33" s="45">
        <v>0.2</v>
      </c>
      <c r="T33" s="46" t="str">
        <f t="shared" si="3"/>
        <v>---</v>
      </c>
      <c r="U33" s="46" t="str">
        <f t="shared" si="4"/>
        <v>---</v>
      </c>
      <c r="V33" s="46" t="str">
        <f t="shared" si="5"/>
        <v>---</v>
      </c>
      <c r="W33" s="41"/>
      <c r="X33" s="15">
        <f t="shared" si="6"/>
        <v>1</v>
      </c>
      <c r="Y33" s="50" t="str">
        <f t="shared" si="17"/>
        <v/>
      </c>
      <c r="Z33" s="50" t="str">
        <f>IF(Y33="","",IF(ISNA(VLOOKUP(Y33,'Copie de variables'!K$3:L$200,2,0)),VLOOKUP(Y33,'Copie de variables'!M$3:N$200,2,0),VLOOKUP(Y33,'Copie de variables'!K$3:L$200,2,0)))</f>
        <v/>
      </c>
      <c r="AA33" s="55" t="str">
        <f t="shared" si="8"/>
        <v> le ---</v>
      </c>
      <c r="AB33" s="57" t="str">
        <f t="shared" si="9"/>
        <v>Cette facture sera réglée par --- le ---</v>
      </c>
      <c r="AC33" s="59" t="str">
        <f t="shared" si="10"/>
        <v>---</v>
      </c>
      <c r="AD33" t="str">
        <f>IF(C33="---","---",HYPERLINK(racine&amp;"/"&amp; SUBSTITUTE(RIGHT(E33,7),"/","-")&amp;"-"&amp;left(O33,5)&amp;"-"&amp;N33&amp;"-"&amp;LEFT(J33,3)&amp;"."&amp;AE33,(A33&amp;"-"&amp;SUBSTITUTE(RIGHT(E33,7),"/","-")&amp;"-"&amp;left(O33,5)&amp;"-"&amp;N33&amp;"-"&amp;LEFT(J33,3)&amp;"."&amp; AE33)))</f>
        <v>---</v>
      </c>
      <c r="AE33" s="40" t="s">
        <v>96</v>
      </c>
      <c r="AF33" s="52" t="str">
        <f t="shared" si="15"/>
        <v>---</v>
      </c>
      <c r="AG33" s="53" t="str">
        <f t="shared" si="12"/>
        <v>---</v>
      </c>
      <c r="AH33" s="40" t="s">
        <v>95</v>
      </c>
    </row>
    <row r="34">
      <c r="A34" s="15">
        <f t="shared" si="16"/>
        <v>814</v>
      </c>
      <c r="B34" s="15" t="str">
        <f t="shared" si="1"/>
        <v/>
      </c>
      <c r="C34" s="37" t="s">
        <v>95</v>
      </c>
      <c r="D34" s="37" t="s">
        <v>95</v>
      </c>
      <c r="E34" s="39" t="s">
        <v>95</v>
      </c>
      <c r="F34" s="39"/>
      <c r="G34" s="39"/>
      <c r="H34" s="39"/>
      <c r="I34" s="40" t="s">
        <v>95</v>
      </c>
      <c r="J34" s="40" t="s">
        <v>95</v>
      </c>
      <c r="K34" s="40" t="s">
        <v>95</v>
      </c>
      <c r="L34" s="40"/>
      <c r="M34" s="40"/>
      <c r="N34" s="40" t="s">
        <v>95</v>
      </c>
      <c r="O34" s="43" t="s">
        <v>95</v>
      </c>
      <c r="P34" s="44">
        <v>1.0</v>
      </c>
      <c r="Q34" s="46" t="s">
        <v>95</v>
      </c>
      <c r="R34" s="46" t="str">
        <f t="shared" si="2"/>
        <v>---</v>
      </c>
      <c r="S34" s="45">
        <v>0.2</v>
      </c>
      <c r="T34" s="46" t="str">
        <f t="shared" si="3"/>
        <v>---</v>
      </c>
      <c r="U34" s="46" t="str">
        <f t="shared" si="4"/>
        <v>---</v>
      </c>
      <c r="V34" s="46" t="str">
        <f t="shared" si="5"/>
        <v>---</v>
      </c>
      <c r="W34" s="41"/>
      <c r="X34" s="15">
        <f t="shared" si="6"/>
        <v>1</v>
      </c>
      <c r="Y34" s="50" t="str">
        <f t="shared" si="17"/>
        <v/>
      </c>
      <c r="Z34" s="50" t="str">
        <f>IF(Y34="","",IF(ISNA(VLOOKUP(Y34,'Copie de variables'!K$3:L$200,2,0)),VLOOKUP(Y34,'Copie de variables'!M$3:N$200,2,0),VLOOKUP(Y34,'Copie de variables'!K$3:L$200,2,0)))</f>
        <v/>
      </c>
      <c r="AA34" s="55" t="str">
        <f t="shared" si="8"/>
        <v> le ---</v>
      </c>
      <c r="AB34" s="57" t="str">
        <f t="shared" si="9"/>
        <v>Cette facture sera réglée par --- le ---</v>
      </c>
      <c r="AC34" s="59" t="str">
        <f t="shared" si="10"/>
        <v>---</v>
      </c>
      <c r="AD34" t="str">
        <f>IF(C34="---","---",HYPERLINK(racine&amp;"/"&amp; SUBSTITUTE(RIGHT(E34,7),"/","-")&amp;"-"&amp;left(O34,5)&amp;"-"&amp;N34&amp;"-"&amp;LEFT(J34,3)&amp;"."&amp;AE34,(A34&amp;"-"&amp;SUBSTITUTE(RIGHT(E34,7),"/","-")&amp;"-"&amp;left(O34,5)&amp;"-"&amp;N34&amp;"-"&amp;LEFT(J34,3)&amp;"."&amp; AE34)))</f>
        <v>---</v>
      </c>
      <c r="AE34" s="40" t="s">
        <v>96</v>
      </c>
      <c r="AF34" s="52" t="str">
        <f t="shared" si="15"/>
        <v>---</v>
      </c>
      <c r="AG34" s="53" t="str">
        <f t="shared" si="12"/>
        <v>---</v>
      </c>
      <c r="AH34" s="40" t="s">
        <v>95</v>
      </c>
    </row>
    <row r="35">
      <c r="A35" s="15">
        <f t="shared" si="16"/>
        <v>815</v>
      </c>
      <c r="B35" s="15" t="str">
        <f t="shared" si="1"/>
        <v/>
      </c>
      <c r="C35" s="37" t="s">
        <v>95</v>
      </c>
      <c r="D35" s="37" t="s">
        <v>95</v>
      </c>
      <c r="E35" s="39" t="s">
        <v>95</v>
      </c>
      <c r="F35" s="39"/>
      <c r="G35" s="39"/>
      <c r="H35" s="39"/>
      <c r="I35" s="40" t="s">
        <v>95</v>
      </c>
      <c r="J35" s="40" t="s">
        <v>95</v>
      </c>
      <c r="K35" s="40" t="s">
        <v>95</v>
      </c>
      <c r="L35" s="40"/>
      <c r="M35" s="40"/>
      <c r="N35" s="40" t="s">
        <v>95</v>
      </c>
      <c r="O35" s="43" t="s">
        <v>95</v>
      </c>
      <c r="P35" s="44">
        <v>1.0</v>
      </c>
      <c r="Q35" s="46" t="s">
        <v>95</v>
      </c>
      <c r="R35" s="46" t="str">
        <f t="shared" si="2"/>
        <v>---</v>
      </c>
      <c r="S35" s="45">
        <v>0.2</v>
      </c>
      <c r="T35" s="46" t="str">
        <f t="shared" si="3"/>
        <v>---</v>
      </c>
      <c r="U35" s="46" t="str">
        <f t="shared" si="4"/>
        <v>---</v>
      </c>
      <c r="V35" s="46" t="str">
        <f t="shared" si="5"/>
        <v>---</v>
      </c>
      <c r="W35" s="41"/>
      <c r="X35" s="15">
        <f t="shared" si="6"/>
        <v>1</v>
      </c>
      <c r="Y35" s="50" t="str">
        <f t="shared" si="17"/>
        <v/>
      </c>
      <c r="Z35" s="50" t="str">
        <f>IF(Y35="","",IF(ISNA(VLOOKUP(Y35,'Copie de variables'!K$3:L$200,2,0)),VLOOKUP(Y35,'Copie de variables'!M$3:N$200,2,0),VLOOKUP(Y35,'Copie de variables'!K$3:L$200,2,0)))</f>
        <v/>
      </c>
      <c r="AA35" s="55" t="str">
        <f t="shared" si="8"/>
        <v> le ---</v>
      </c>
      <c r="AB35" s="57" t="str">
        <f t="shared" si="9"/>
        <v>Cette facture sera réglée par --- le ---</v>
      </c>
      <c r="AC35" s="59" t="str">
        <f t="shared" si="10"/>
        <v>---</v>
      </c>
      <c r="AD35" t="str">
        <f>IF(C35="---","---",HYPERLINK(racine&amp;"/"&amp; SUBSTITUTE(RIGHT(E35,7),"/","-")&amp;"-"&amp;left(O35,5)&amp;"-"&amp;N35&amp;"-"&amp;LEFT(J35,3)&amp;"."&amp;AE35,(A35&amp;"-"&amp;SUBSTITUTE(RIGHT(E35,7),"/","-")&amp;"-"&amp;left(O35,5)&amp;"-"&amp;N35&amp;"-"&amp;LEFT(J35,3)&amp;"."&amp; AE35)))</f>
        <v>---</v>
      </c>
      <c r="AE35" s="40" t="s">
        <v>96</v>
      </c>
      <c r="AF35" s="52" t="str">
        <f t="shared" si="15"/>
        <v>---</v>
      </c>
      <c r="AG35" s="53" t="str">
        <f t="shared" si="12"/>
        <v>---</v>
      </c>
      <c r="AH35" s="40" t="s">
        <v>95</v>
      </c>
    </row>
    <row r="36">
      <c r="A36" s="15">
        <f t="shared" si="16"/>
        <v>816</v>
      </c>
      <c r="B36" s="15" t="str">
        <f t="shared" si="1"/>
        <v/>
      </c>
      <c r="C36" s="37" t="s">
        <v>95</v>
      </c>
      <c r="D36" s="37" t="s">
        <v>95</v>
      </c>
      <c r="E36" s="39" t="s">
        <v>95</v>
      </c>
      <c r="F36" s="39"/>
      <c r="G36" s="39"/>
      <c r="H36" s="39"/>
      <c r="I36" s="40" t="s">
        <v>95</v>
      </c>
      <c r="J36" s="40" t="s">
        <v>95</v>
      </c>
      <c r="K36" s="40" t="s">
        <v>95</v>
      </c>
      <c r="L36" s="40"/>
      <c r="M36" s="40"/>
      <c r="N36" s="40" t="s">
        <v>95</v>
      </c>
      <c r="O36" s="43" t="s">
        <v>95</v>
      </c>
      <c r="P36" s="44">
        <v>1.0</v>
      </c>
      <c r="Q36" s="46" t="s">
        <v>95</v>
      </c>
      <c r="R36" s="46" t="str">
        <f t="shared" si="2"/>
        <v>---</v>
      </c>
      <c r="S36" s="45">
        <v>0.2</v>
      </c>
      <c r="T36" s="46" t="str">
        <f t="shared" si="3"/>
        <v>---</v>
      </c>
      <c r="U36" s="46" t="str">
        <f t="shared" si="4"/>
        <v>---</v>
      </c>
      <c r="V36" s="46" t="str">
        <f t="shared" si="5"/>
        <v>---</v>
      </c>
      <c r="W36" s="41"/>
      <c r="X36" s="15">
        <f t="shared" si="6"/>
        <v>1</v>
      </c>
      <c r="Y36" s="50" t="str">
        <f t="shared" si="17"/>
        <v/>
      </c>
      <c r="Z36" s="50" t="str">
        <f>IF(Y36="","",IF(ISNA(VLOOKUP(Y36,'Copie de variables'!K$3:L$200,2,0)),VLOOKUP(Y36,'Copie de variables'!M$3:N$200,2,0),VLOOKUP(Y36,'Copie de variables'!K$3:L$200,2,0)))</f>
        <v/>
      </c>
      <c r="AA36" s="55" t="str">
        <f t="shared" si="8"/>
        <v> le ---</v>
      </c>
      <c r="AB36" s="57" t="str">
        <f t="shared" si="9"/>
        <v>Cette facture sera réglée par --- le ---</v>
      </c>
      <c r="AC36" s="59" t="str">
        <f t="shared" si="10"/>
        <v>---</v>
      </c>
      <c r="AD36" t="str">
        <f>IF(C36="---","---",HYPERLINK(racine&amp;"/"&amp; SUBSTITUTE(RIGHT(E36,7),"/","-")&amp;"-"&amp;left(O36,5)&amp;"-"&amp;N36&amp;"-"&amp;LEFT(J36,3)&amp;"."&amp;AE36,(A36&amp;"-"&amp;SUBSTITUTE(RIGHT(E36,7),"/","-")&amp;"-"&amp;left(O36,5)&amp;"-"&amp;N36&amp;"-"&amp;LEFT(J36,3)&amp;"."&amp; AE36)))</f>
        <v>---</v>
      </c>
      <c r="AE36" s="40" t="s">
        <v>96</v>
      </c>
      <c r="AF36" s="52" t="str">
        <f t="shared" si="15"/>
        <v>---</v>
      </c>
      <c r="AG36" s="53" t="str">
        <f t="shared" si="12"/>
        <v>---</v>
      </c>
      <c r="AH36" s="40" t="s">
        <v>95</v>
      </c>
    </row>
    <row r="37">
      <c r="A37" s="15">
        <f t="shared" si="16"/>
        <v>817</v>
      </c>
      <c r="B37" s="15" t="str">
        <f t="shared" si="1"/>
        <v/>
      </c>
      <c r="C37" s="37" t="s">
        <v>95</v>
      </c>
      <c r="D37" s="37" t="s">
        <v>95</v>
      </c>
      <c r="E37" s="39" t="s">
        <v>95</v>
      </c>
      <c r="F37" s="39"/>
      <c r="G37" s="39"/>
      <c r="H37" s="39"/>
      <c r="I37" s="40" t="s">
        <v>95</v>
      </c>
      <c r="J37" s="40" t="s">
        <v>95</v>
      </c>
      <c r="K37" s="40" t="s">
        <v>95</v>
      </c>
      <c r="L37" s="40"/>
      <c r="M37" s="40"/>
      <c r="N37" s="40" t="s">
        <v>95</v>
      </c>
      <c r="O37" s="43" t="s">
        <v>95</v>
      </c>
      <c r="P37" s="44">
        <v>1.0</v>
      </c>
      <c r="Q37" s="46" t="s">
        <v>95</v>
      </c>
      <c r="R37" s="46" t="str">
        <f t="shared" si="2"/>
        <v>---</v>
      </c>
      <c r="S37" s="45">
        <v>0.2</v>
      </c>
      <c r="T37" s="46" t="str">
        <f t="shared" si="3"/>
        <v>---</v>
      </c>
      <c r="U37" s="46" t="str">
        <f t="shared" si="4"/>
        <v>---</v>
      </c>
      <c r="V37" s="46" t="str">
        <f t="shared" si="5"/>
        <v>---</v>
      </c>
      <c r="W37" s="41"/>
      <c r="X37" s="15">
        <f t="shared" si="6"/>
        <v>1</v>
      </c>
      <c r="Y37" s="50" t="str">
        <f t="shared" si="17"/>
        <v/>
      </c>
      <c r="Z37" s="50" t="str">
        <f>IF(Y37="","",IF(ISNA(VLOOKUP(Y37,'Copie de variables'!K$3:L$200,2,0)),VLOOKUP(Y37,'Copie de variables'!M$3:N$200,2,0),VLOOKUP(Y37,'Copie de variables'!K$3:L$200,2,0)))</f>
        <v/>
      </c>
      <c r="AA37" s="55" t="str">
        <f t="shared" si="8"/>
        <v> le ---</v>
      </c>
      <c r="AB37" s="57" t="str">
        <f t="shared" si="9"/>
        <v>Cette facture sera réglée par --- le ---</v>
      </c>
      <c r="AC37" s="59" t="str">
        <f t="shared" si="10"/>
        <v>---</v>
      </c>
      <c r="AD37" t="str">
        <f>IF(C37="---","---",HYPERLINK(racine&amp;"/"&amp; SUBSTITUTE(RIGHT(E37,7),"/","-")&amp;"-"&amp;left(O37,5)&amp;"-"&amp;N37&amp;"-"&amp;LEFT(J37,3)&amp;"."&amp;AE37,(A37&amp;"-"&amp;SUBSTITUTE(RIGHT(E37,7),"/","-")&amp;"-"&amp;left(O37,5)&amp;"-"&amp;N37&amp;"-"&amp;LEFT(J37,3)&amp;"."&amp; AE37)))</f>
        <v>---</v>
      </c>
      <c r="AE37" s="40" t="s">
        <v>96</v>
      </c>
      <c r="AF37" s="52" t="str">
        <f t="shared" si="15"/>
        <v>---</v>
      </c>
      <c r="AG37" s="53" t="str">
        <f t="shared" si="12"/>
        <v>---</v>
      </c>
      <c r="AH37" s="40" t="s">
        <v>95</v>
      </c>
    </row>
    <row r="38">
      <c r="A38" s="15">
        <f t="shared" si="16"/>
        <v>818</v>
      </c>
      <c r="B38" s="15" t="str">
        <f t="shared" si="1"/>
        <v/>
      </c>
      <c r="C38" s="37" t="s">
        <v>95</v>
      </c>
      <c r="D38" s="37" t="s">
        <v>95</v>
      </c>
      <c r="E38" s="39" t="s">
        <v>95</v>
      </c>
      <c r="F38" s="39"/>
      <c r="G38" s="39"/>
      <c r="H38" s="39"/>
      <c r="I38" s="40" t="s">
        <v>95</v>
      </c>
      <c r="J38" s="40" t="s">
        <v>95</v>
      </c>
      <c r="K38" s="40" t="s">
        <v>95</v>
      </c>
      <c r="L38" s="40"/>
      <c r="M38" s="40"/>
      <c r="N38" s="40" t="s">
        <v>95</v>
      </c>
      <c r="O38" s="43" t="s">
        <v>95</v>
      </c>
      <c r="P38" s="44">
        <v>1.0</v>
      </c>
      <c r="Q38" s="46" t="s">
        <v>95</v>
      </c>
      <c r="R38" s="46" t="str">
        <f t="shared" si="2"/>
        <v>---</v>
      </c>
      <c r="S38" s="45">
        <v>0.2</v>
      </c>
      <c r="T38" s="46" t="str">
        <f t="shared" si="3"/>
        <v>---</v>
      </c>
      <c r="U38" s="46" t="str">
        <f t="shared" si="4"/>
        <v>---</v>
      </c>
      <c r="V38" s="46" t="str">
        <f t="shared" si="5"/>
        <v>---</v>
      </c>
      <c r="W38" s="41"/>
      <c r="X38" s="15">
        <f t="shared" si="6"/>
        <v>1</v>
      </c>
      <c r="Y38" s="50" t="str">
        <f t="shared" si="17"/>
        <v/>
      </c>
      <c r="Z38" s="50" t="str">
        <f>IF(Y38="","",IF(ISNA(VLOOKUP(Y38,'Copie de variables'!K$3:L$200,2,0)),VLOOKUP(Y38,'Copie de variables'!M$3:N$200,2,0),VLOOKUP(Y38,'Copie de variables'!K$3:L$200,2,0)))</f>
        <v/>
      </c>
      <c r="AA38" s="55" t="str">
        <f t="shared" si="8"/>
        <v> le ---</v>
      </c>
      <c r="AB38" s="57" t="str">
        <f t="shared" si="9"/>
        <v>Cette facture sera réglée par --- le ---</v>
      </c>
      <c r="AC38" s="59" t="str">
        <f t="shared" si="10"/>
        <v>---</v>
      </c>
      <c r="AD38" t="str">
        <f>IF(C38="---","---",HYPERLINK(racine&amp;"/"&amp; SUBSTITUTE(RIGHT(E38,7),"/","-")&amp;"-"&amp;left(O38,5)&amp;"-"&amp;N38&amp;"-"&amp;LEFT(J38,3)&amp;"."&amp;AE38,(A38&amp;"-"&amp;SUBSTITUTE(RIGHT(E38,7),"/","-")&amp;"-"&amp;left(O38,5)&amp;"-"&amp;N38&amp;"-"&amp;LEFT(J38,3)&amp;"."&amp; AE38)))</f>
        <v>---</v>
      </c>
      <c r="AE38" s="40" t="s">
        <v>96</v>
      </c>
      <c r="AF38" s="52" t="str">
        <f t="shared" si="15"/>
        <v>---</v>
      </c>
      <c r="AG38" s="53" t="str">
        <f t="shared" si="12"/>
        <v>---</v>
      </c>
      <c r="AH38" s="40" t="s">
        <v>95</v>
      </c>
    </row>
    <row r="39">
      <c r="A39" s="15">
        <f t="shared" si="16"/>
        <v>819</v>
      </c>
      <c r="B39" s="15" t="str">
        <f t="shared" si="1"/>
        <v/>
      </c>
      <c r="C39" s="37" t="s">
        <v>95</v>
      </c>
      <c r="D39" s="37" t="s">
        <v>95</v>
      </c>
      <c r="E39" s="39" t="s">
        <v>95</v>
      </c>
      <c r="F39" s="39"/>
      <c r="G39" s="39"/>
      <c r="H39" s="39"/>
      <c r="I39" s="40" t="s">
        <v>95</v>
      </c>
      <c r="J39" s="40" t="s">
        <v>95</v>
      </c>
      <c r="K39" s="40" t="s">
        <v>95</v>
      </c>
      <c r="L39" s="40"/>
      <c r="M39" s="40"/>
      <c r="N39" s="40" t="s">
        <v>95</v>
      </c>
      <c r="O39" s="43" t="s">
        <v>95</v>
      </c>
      <c r="P39" s="44">
        <v>1.0</v>
      </c>
      <c r="Q39" s="46" t="s">
        <v>95</v>
      </c>
      <c r="R39" s="46" t="str">
        <f t="shared" si="2"/>
        <v>---</v>
      </c>
      <c r="S39" s="45">
        <v>0.2</v>
      </c>
      <c r="T39" s="46" t="str">
        <f t="shared" si="3"/>
        <v>---</v>
      </c>
      <c r="U39" s="46" t="str">
        <f t="shared" si="4"/>
        <v>---</v>
      </c>
      <c r="V39" s="46" t="str">
        <f t="shared" si="5"/>
        <v>---</v>
      </c>
      <c r="W39" s="41"/>
      <c r="X39" s="15">
        <f t="shared" si="6"/>
        <v>1</v>
      </c>
      <c r="Y39" s="50" t="str">
        <f t="shared" si="17"/>
        <v/>
      </c>
      <c r="Z39" s="50" t="str">
        <f>IF(Y39="","",IF(ISNA(VLOOKUP(Y39,'Copie de variables'!K$3:L$200,2,0)),VLOOKUP(Y39,'Copie de variables'!M$3:N$200,2,0),VLOOKUP(Y39,'Copie de variables'!K$3:L$200,2,0)))</f>
        <v/>
      </c>
      <c r="AA39" s="55" t="str">
        <f t="shared" si="8"/>
        <v> le ---</v>
      </c>
      <c r="AB39" s="57" t="str">
        <f t="shared" si="9"/>
        <v>Cette facture sera réglée par --- le ---</v>
      </c>
      <c r="AC39" s="59" t="str">
        <f t="shared" si="10"/>
        <v>---</v>
      </c>
      <c r="AD39" t="str">
        <f>IF(C39="---","---",HYPERLINK(racine&amp;"/"&amp; SUBSTITUTE(RIGHT(E39,7),"/","-")&amp;"-"&amp;left(O39,5)&amp;"-"&amp;N39&amp;"-"&amp;LEFT(J39,3)&amp;"."&amp;AE39,(A39&amp;"-"&amp;SUBSTITUTE(RIGHT(E39,7),"/","-")&amp;"-"&amp;left(O39,5)&amp;"-"&amp;N39&amp;"-"&amp;LEFT(J39,3)&amp;"."&amp; AE39)))</f>
        <v>---</v>
      </c>
      <c r="AE39" s="40" t="s">
        <v>96</v>
      </c>
      <c r="AF39" s="52" t="str">
        <f t="shared" si="15"/>
        <v>---</v>
      </c>
      <c r="AG39" s="53" t="str">
        <f t="shared" si="12"/>
        <v>---</v>
      </c>
      <c r="AH39" s="40" t="s">
        <v>95</v>
      </c>
    </row>
    <row r="40">
      <c r="A40" s="15">
        <f t="shared" si="16"/>
        <v>820</v>
      </c>
      <c r="B40" s="15" t="str">
        <f t="shared" si="1"/>
        <v/>
      </c>
      <c r="C40" s="37" t="s">
        <v>95</v>
      </c>
      <c r="D40" s="37" t="s">
        <v>95</v>
      </c>
      <c r="E40" s="39" t="s">
        <v>95</v>
      </c>
      <c r="F40" s="39"/>
      <c r="G40" s="39"/>
      <c r="H40" s="39"/>
      <c r="I40" s="40" t="s">
        <v>95</v>
      </c>
      <c r="J40" s="40" t="s">
        <v>95</v>
      </c>
      <c r="K40" s="40" t="s">
        <v>95</v>
      </c>
      <c r="L40" s="40"/>
      <c r="M40" s="40"/>
      <c r="N40" s="40" t="s">
        <v>95</v>
      </c>
      <c r="O40" s="43" t="s">
        <v>95</v>
      </c>
      <c r="P40" s="44">
        <v>1.0</v>
      </c>
      <c r="Q40" s="46" t="s">
        <v>95</v>
      </c>
      <c r="R40" s="46" t="str">
        <f t="shared" si="2"/>
        <v>---</v>
      </c>
      <c r="S40" s="45">
        <v>0.2</v>
      </c>
      <c r="T40" s="46" t="str">
        <f t="shared" si="3"/>
        <v>---</v>
      </c>
      <c r="U40" s="46" t="str">
        <f t="shared" si="4"/>
        <v>---</v>
      </c>
      <c r="V40" s="46" t="str">
        <f t="shared" si="5"/>
        <v>---</v>
      </c>
      <c r="W40" s="41"/>
      <c r="X40" s="15">
        <f t="shared" si="6"/>
        <v>1</v>
      </c>
      <c r="Y40" s="50" t="str">
        <f t="shared" si="17"/>
        <v/>
      </c>
      <c r="Z40" s="50" t="str">
        <f>IF(Y40="","",IF(ISNA(VLOOKUP(Y40,'Copie de variables'!K$3:L$200,2,0)),VLOOKUP(Y40,'Copie de variables'!M$3:N$200,2,0),VLOOKUP(Y40,'Copie de variables'!K$3:L$200,2,0)))</f>
        <v/>
      </c>
      <c r="AA40" s="55" t="str">
        <f t="shared" si="8"/>
        <v> le ---</v>
      </c>
      <c r="AB40" s="57" t="str">
        <f t="shared" si="9"/>
        <v>Cette facture sera réglée par --- le ---</v>
      </c>
      <c r="AC40" s="59" t="str">
        <f t="shared" si="10"/>
        <v>---</v>
      </c>
      <c r="AD40" t="str">
        <f>IF(C40="---","---",HYPERLINK(racine&amp;"/"&amp; SUBSTITUTE(RIGHT(E40,7),"/","-")&amp;"-"&amp;left(O40,5)&amp;"-"&amp;N40&amp;"-"&amp;LEFT(J40,3)&amp;"."&amp;AE40,(A40&amp;"-"&amp;SUBSTITUTE(RIGHT(E40,7),"/","-")&amp;"-"&amp;left(O40,5)&amp;"-"&amp;N40&amp;"-"&amp;LEFT(J40,3)&amp;"."&amp; AE40)))</f>
        <v>---</v>
      </c>
      <c r="AE40" s="40" t="s">
        <v>96</v>
      </c>
      <c r="AF40" s="52" t="str">
        <f t="shared" si="15"/>
        <v>---</v>
      </c>
      <c r="AG40" s="53" t="str">
        <f t="shared" si="12"/>
        <v>---</v>
      </c>
      <c r="AH40" s="40" t="s">
        <v>95</v>
      </c>
    </row>
    <row r="41">
      <c r="A41" s="15">
        <f t="shared" si="16"/>
        <v>821</v>
      </c>
      <c r="B41" s="15" t="str">
        <f t="shared" si="1"/>
        <v/>
      </c>
      <c r="C41" s="37" t="s">
        <v>95</v>
      </c>
      <c r="D41" s="37" t="s">
        <v>95</v>
      </c>
      <c r="E41" s="39" t="s">
        <v>95</v>
      </c>
      <c r="F41" s="39"/>
      <c r="G41" s="39"/>
      <c r="H41" s="39"/>
      <c r="I41" s="40" t="s">
        <v>95</v>
      </c>
      <c r="J41" s="40" t="s">
        <v>95</v>
      </c>
      <c r="K41" s="40" t="s">
        <v>95</v>
      </c>
      <c r="L41" s="40"/>
      <c r="M41" s="40"/>
      <c r="N41" s="40" t="s">
        <v>95</v>
      </c>
      <c r="O41" s="43" t="s">
        <v>95</v>
      </c>
      <c r="P41" s="44">
        <v>1.0</v>
      </c>
      <c r="Q41" s="46" t="s">
        <v>95</v>
      </c>
      <c r="R41" s="46" t="str">
        <f t="shared" si="2"/>
        <v>---</v>
      </c>
      <c r="S41" s="45">
        <v>0.2</v>
      </c>
      <c r="T41" s="46" t="str">
        <f t="shared" si="3"/>
        <v>---</v>
      </c>
      <c r="U41" s="46" t="str">
        <f t="shared" si="4"/>
        <v>---</v>
      </c>
      <c r="V41" s="46" t="str">
        <f t="shared" si="5"/>
        <v>---</v>
      </c>
      <c r="W41" s="41"/>
      <c r="X41" s="15">
        <f t="shared" si="6"/>
        <v>1</v>
      </c>
      <c r="Y41" s="50" t="str">
        <f t="shared" si="17"/>
        <v/>
      </c>
      <c r="Z41" s="50" t="str">
        <f>IF(Y41="","",IF(ISNA(VLOOKUP(Y41,'Copie de variables'!K$3:L$200,2,0)),VLOOKUP(Y41,'Copie de variables'!M$3:N$200,2,0),VLOOKUP(Y41,'Copie de variables'!K$3:L$200,2,0)))</f>
        <v/>
      </c>
      <c r="AA41" s="55" t="str">
        <f t="shared" si="8"/>
        <v> le ---</v>
      </c>
      <c r="AB41" s="57" t="str">
        <f t="shared" si="9"/>
        <v>Cette facture sera réglée par --- le ---</v>
      </c>
      <c r="AC41" s="59" t="str">
        <f t="shared" si="10"/>
        <v>---</v>
      </c>
      <c r="AD41" t="str">
        <f>IF(C41="---","---",HYPERLINK(racine&amp;"/"&amp; SUBSTITUTE(RIGHT(E41,7),"/","-")&amp;"-"&amp;left(O41,5)&amp;"-"&amp;N41&amp;"-"&amp;LEFT(J41,3)&amp;"."&amp;AE41,(A41&amp;"-"&amp;SUBSTITUTE(RIGHT(E41,7),"/","-")&amp;"-"&amp;left(O41,5)&amp;"-"&amp;N41&amp;"-"&amp;LEFT(J41,3)&amp;"."&amp; AE41)))</f>
        <v>---</v>
      </c>
      <c r="AE41" s="40" t="s">
        <v>96</v>
      </c>
      <c r="AF41" s="52" t="str">
        <f t="shared" si="15"/>
        <v>---</v>
      </c>
      <c r="AG41" s="53" t="str">
        <f t="shared" si="12"/>
        <v>---</v>
      </c>
      <c r="AH41" s="40" t="s">
        <v>95</v>
      </c>
    </row>
    <row r="42">
      <c r="A42" s="15">
        <f t="shared" si="16"/>
        <v>822</v>
      </c>
      <c r="B42" s="15" t="str">
        <f t="shared" si="1"/>
        <v/>
      </c>
      <c r="C42" s="37" t="s">
        <v>95</v>
      </c>
      <c r="D42" s="37" t="s">
        <v>95</v>
      </c>
      <c r="E42" s="39" t="s">
        <v>95</v>
      </c>
      <c r="F42" s="39"/>
      <c r="G42" s="39"/>
      <c r="H42" s="39"/>
      <c r="I42" s="40" t="s">
        <v>95</v>
      </c>
      <c r="J42" s="40" t="s">
        <v>95</v>
      </c>
      <c r="K42" s="40" t="s">
        <v>95</v>
      </c>
      <c r="L42" s="40"/>
      <c r="M42" s="40"/>
      <c r="N42" s="40" t="s">
        <v>95</v>
      </c>
      <c r="O42" s="43" t="s">
        <v>95</v>
      </c>
      <c r="P42" s="44">
        <v>1.0</v>
      </c>
      <c r="Q42" s="46" t="s">
        <v>95</v>
      </c>
      <c r="R42" s="46" t="str">
        <f t="shared" si="2"/>
        <v>---</v>
      </c>
      <c r="S42" s="45">
        <v>0.2</v>
      </c>
      <c r="T42" s="46" t="str">
        <f t="shared" si="3"/>
        <v>---</v>
      </c>
      <c r="U42" s="46" t="str">
        <f t="shared" si="4"/>
        <v>---</v>
      </c>
      <c r="V42" s="46" t="str">
        <f t="shared" si="5"/>
        <v>---</v>
      </c>
      <c r="W42" s="41"/>
      <c r="X42" s="15">
        <f t="shared" si="6"/>
        <v>1</v>
      </c>
      <c r="Y42" s="50" t="str">
        <f t="shared" si="17"/>
        <v/>
      </c>
      <c r="Z42" s="50" t="str">
        <f>IF(Y42="","",IF(ISNA(VLOOKUP(Y42,'Copie de variables'!K$3:L$200,2,0)),VLOOKUP(Y42,'Copie de variables'!M$3:N$200,2,0),VLOOKUP(Y42,'Copie de variables'!K$3:L$200,2,0)))</f>
        <v/>
      </c>
      <c r="AA42" s="55" t="str">
        <f t="shared" si="8"/>
        <v> le ---</v>
      </c>
      <c r="AB42" s="57" t="str">
        <f t="shared" si="9"/>
        <v>Cette facture sera réglée par --- le ---</v>
      </c>
      <c r="AC42" s="59" t="str">
        <f t="shared" si="10"/>
        <v>---</v>
      </c>
      <c r="AD42" t="str">
        <f>IF(C42="---","---",HYPERLINK(racine&amp;"/"&amp; SUBSTITUTE(RIGHT(E42,7),"/","-")&amp;"-"&amp;left(O42,5)&amp;"-"&amp;N42&amp;"-"&amp;LEFT(J42,3)&amp;"."&amp;AE42,(A42&amp;"-"&amp;SUBSTITUTE(RIGHT(E42,7),"/","-")&amp;"-"&amp;left(O42,5)&amp;"-"&amp;N42&amp;"-"&amp;LEFT(J42,3)&amp;"."&amp; AE42)))</f>
        <v>---</v>
      </c>
      <c r="AE42" s="40" t="s">
        <v>96</v>
      </c>
      <c r="AF42" s="52" t="str">
        <f t="shared" si="15"/>
        <v>---</v>
      </c>
      <c r="AG42" s="53" t="str">
        <f t="shared" si="12"/>
        <v>---</v>
      </c>
      <c r="AH42" s="40" t="s">
        <v>95</v>
      </c>
    </row>
    <row r="43">
      <c r="A43" s="15">
        <f t="shared" si="16"/>
        <v>823</v>
      </c>
      <c r="B43" s="15" t="str">
        <f t="shared" si="1"/>
        <v/>
      </c>
      <c r="C43" s="37" t="s">
        <v>95</v>
      </c>
      <c r="D43" s="37" t="s">
        <v>95</v>
      </c>
      <c r="E43" s="39" t="s">
        <v>95</v>
      </c>
      <c r="F43" s="39"/>
      <c r="G43" s="39"/>
      <c r="H43" s="39"/>
      <c r="I43" s="40" t="s">
        <v>95</v>
      </c>
      <c r="J43" s="40" t="s">
        <v>95</v>
      </c>
      <c r="K43" s="40" t="s">
        <v>95</v>
      </c>
      <c r="L43" s="40"/>
      <c r="M43" s="40"/>
      <c r="N43" s="40" t="s">
        <v>95</v>
      </c>
      <c r="O43" s="43" t="s">
        <v>95</v>
      </c>
      <c r="P43" s="44">
        <v>1.0</v>
      </c>
      <c r="Q43" s="46" t="s">
        <v>95</v>
      </c>
      <c r="R43" s="46" t="str">
        <f t="shared" si="2"/>
        <v>---</v>
      </c>
      <c r="S43" s="45">
        <v>0.2</v>
      </c>
      <c r="T43" s="46" t="str">
        <f t="shared" si="3"/>
        <v>---</v>
      </c>
      <c r="U43" s="46" t="str">
        <f t="shared" si="4"/>
        <v>---</v>
      </c>
      <c r="V43" s="46" t="str">
        <f t="shared" si="5"/>
        <v>---</v>
      </c>
      <c r="W43" s="41"/>
      <c r="X43" s="15">
        <f t="shared" si="6"/>
        <v>1</v>
      </c>
      <c r="Y43" s="50" t="str">
        <f t="shared" si="17"/>
        <v/>
      </c>
      <c r="Z43" s="50" t="str">
        <f>IF(Y43="","",IF(ISNA(VLOOKUP(Y43,'Copie de variables'!K$3:L$200,2,0)),VLOOKUP(Y43,'Copie de variables'!M$3:N$200,2,0),VLOOKUP(Y43,'Copie de variables'!K$3:L$200,2,0)))</f>
        <v/>
      </c>
      <c r="AA43" s="55" t="str">
        <f t="shared" si="8"/>
        <v> le ---</v>
      </c>
      <c r="AB43" s="57" t="str">
        <f t="shared" si="9"/>
        <v>Cette facture sera réglée par --- le ---</v>
      </c>
      <c r="AC43" s="59" t="str">
        <f t="shared" si="10"/>
        <v>---</v>
      </c>
      <c r="AD43" t="str">
        <f>IF(C43="---","---",HYPERLINK(racine&amp;"/"&amp; SUBSTITUTE(RIGHT(E43,7),"/","-")&amp;"-"&amp;left(O43,5)&amp;"-"&amp;N43&amp;"-"&amp;LEFT(J43,3)&amp;"."&amp;AE43,(A43&amp;"-"&amp;SUBSTITUTE(RIGHT(E43,7),"/","-")&amp;"-"&amp;left(O43,5)&amp;"-"&amp;N43&amp;"-"&amp;LEFT(J43,3)&amp;"."&amp; AE43)))</f>
        <v>---</v>
      </c>
      <c r="AE43" s="40" t="s">
        <v>96</v>
      </c>
      <c r="AF43" s="52" t="str">
        <f t="shared" si="15"/>
        <v>---</v>
      </c>
      <c r="AG43" s="53" t="str">
        <f t="shared" si="12"/>
        <v>---</v>
      </c>
      <c r="AH43" s="40" t="s">
        <v>95</v>
      </c>
    </row>
    <row r="44">
      <c r="A44" s="15">
        <f t="shared" si="16"/>
        <v>824</v>
      </c>
      <c r="B44" s="15" t="str">
        <f t="shared" si="1"/>
        <v/>
      </c>
      <c r="C44" s="37" t="s">
        <v>95</v>
      </c>
      <c r="D44" s="37" t="s">
        <v>95</v>
      </c>
      <c r="E44" s="39" t="s">
        <v>95</v>
      </c>
      <c r="F44" s="39"/>
      <c r="G44" s="39"/>
      <c r="H44" s="39"/>
      <c r="I44" s="40" t="s">
        <v>95</v>
      </c>
      <c r="J44" s="40" t="s">
        <v>95</v>
      </c>
      <c r="K44" s="40" t="s">
        <v>95</v>
      </c>
      <c r="L44" s="40"/>
      <c r="M44" s="40"/>
      <c r="N44" s="40" t="s">
        <v>95</v>
      </c>
      <c r="O44" s="43" t="s">
        <v>95</v>
      </c>
      <c r="P44" s="44">
        <v>1.0</v>
      </c>
      <c r="Q44" s="46" t="s">
        <v>95</v>
      </c>
      <c r="R44" s="46" t="str">
        <f t="shared" si="2"/>
        <v>---</v>
      </c>
      <c r="S44" s="45">
        <v>0.2</v>
      </c>
      <c r="T44" s="46" t="str">
        <f t="shared" si="3"/>
        <v>---</v>
      </c>
      <c r="U44" s="46" t="str">
        <f t="shared" si="4"/>
        <v>---</v>
      </c>
      <c r="V44" s="46" t="str">
        <f t="shared" si="5"/>
        <v>---</v>
      </c>
      <c r="W44" s="41"/>
      <c r="X44" s="15">
        <f t="shared" si="6"/>
        <v>1</v>
      </c>
      <c r="Y44" s="50" t="str">
        <f t="shared" si="17"/>
        <v/>
      </c>
      <c r="Z44" s="50" t="str">
        <f>IF(Y44="","",IF(ISNA(VLOOKUP(Y44,'Copie de variables'!K$3:L$200,2,0)),VLOOKUP(Y44,'Copie de variables'!M$3:N$200,2,0),VLOOKUP(Y44,'Copie de variables'!K$3:L$200,2,0)))</f>
        <v/>
      </c>
      <c r="AA44" s="55" t="str">
        <f t="shared" si="8"/>
        <v> le ---</v>
      </c>
      <c r="AB44" s="57" t="str">
        <f t="shared" si="9"/>
        <v>Cette facture sera réglée par --- le ---</v>
      </c>
      <c r="AC44" s="59" t="str">
        <f t="shared" si="10"/>
        <v>---</v>
      </c>
      <c r="AD44" t="str">
        <f>IF(C44="---","---",HYPERLINK(racine&amp;"/"&amp; SUBSTITUTE(RIGHT(E44,7),"/","-")&amp;"-"&amp;left(O44,5)&amp;"-"&amp;N44&amp;"-"&amp;LEFT(J44,3)&amp;"."&amp;AE44,(A44&amp;"-"&amp;SUBSTITUTE(RIGHT(E44,7),"/","-")&amp;"-"&amp;left(O44,5)&amp;"-"&amp;N44&amp;"-"&amp;LEFT(J44,3)&amp;"."&amp; AE44)))</f>
        <v>---</v>
      </c>
      <c r="AE44" s="40" t="s">
        <v>96</v>
      </c>
      <c r="AF44" s="52" t="str">
        <f t="shared" si="15"/>
        <v>---</v>
      </c>
      <c r="AG44" s="53" t="str">
        <f t="shared" si="12"/>
        <v>---</v>
      </c>
      <c r="AH44" s="40" t="s">
        <v>95</v>
      </c>
    </row>
    <row r="45">
      <c r="A45" s="15">
        <f t="shared" si="16"/>
        <v>825</v>
      </c>
      <c r="B45" s="15" t="str">
        <f t="shared" si="1"/>
        <v/>
      </c>
      <c r="C45" s="37" t="s">
        <v>95</v>
      </c>
      <c r="D45" s="37" t="s">
        <v>95</v>
      </c>
      <c r="E45" s="39" t="s">
        <v>95</v>
      </c>
      <c r="F45" s="39"/>
      <c r="G45" s="39"/>
      <c r="H45" s="39"/>
      <c r="I45" s="40" t="s">
        <v>95</v>
      </c>
      <c r="J45" s="40" t="s">
        <v>95</v>
      </c>
      <c r="K45" s="40" t="s">
        <v>95</v>
      </c>
      <c r="L45" s="40"/>
      <c r="M45" s="40"/>
      <c r="N45" s="40" t="s">
        <v>95</v>
      </c>
      <c r="O45" s="43" t="s">
        <v>95</v>
      </c>
      <c r="P45" s="44">
        <v>1.0</v>
      </c>
      <c r="Q45" s="46" t="s">
        <v>95</v>
      </c>
      <c r="R45" s="46" t="str">
        <f t="shared" si="2"/>
        <v>---</v>
      </c>
      <c r="S45" s="45">
        <v>0.2</v>
      </c>
      <c r="T45" s="46" t="str">
        <f t="shared" si="3"/>
        <v>---</v>
      </c>
      <c r="U45" s="46" t="str">
        <f t="shared" si="4"/>
        <v>---</v>
      </c>
      <c r="V45" s="46" t="str">
        <f t="shared" si="5"/>
        <v>---</v>
      </c>
      <c r="W45" s="41"/>
      <c r="X45" s="15">
        <f t="shared" si="6"/>
        <v>1</v>
      </c>
      <c r="Y45" s="50" t="str">
        <f t="shared" si="17"/>
        <v/>
      </c>
      <c r="Z45" s="50" t="str">
        <f>IF(Y45="","",IF(ISNA(VLOOKUP(Y45,'Copie de variables'!K$3:L$200,2,0)),VLOOKUP(Y45,'Copie de variables'!M$3:N$200,2,0),VLOOKUP(Y45,'Copie de variables'!K$3:L$200,2,0)))</f>
        <v/>
      </c>
      <c r="AA45" s="55" t="str">
        <f t="shared" si="8"/>
        <v> le ---</v>
      </c>
      <c r="AB45" s="57" t="str">
        <f t="shared" si="9"/>
        <v>Cette facture sera réglée par --- le ---</v>
      </c>
      <c r="AC45" s="59" t="str">
        <f t="shared" si="10"/>
        <v>---</v>
      </c>
      <c r="AD45" t="str">
        <f>IF(C45="---","---",HYPERLINK(racine&amp;"/"&amp; SUBSTITUTE(RIGHT(E45,7),"/","-")&amp;"-"&amp;left(O45,5)&amp;"-"&amp;N45&amp;"-"&amp;LEFT(J45,3)&amp;"."&amp;AE45,(A45&amp;"-"&amp;SUBSTITUTE(RIGHT(E45,7),"/","-")&amp;"-"&amp;left(O45,5)&amp;"-"&amp;N45&amp;"-"&amp;LEFT(J45,3)&amp;"."&amp; AE45)))</f>
        <v>---</v>
      </c>
      <c r="AE45" s="40" t="s">
        <v>96</v>
      </c>
      <c r="AF45" s="52" t="str">
        <f t="shared" si="15"/>
        <v>---</v>
      </c>
      <c r="AG45" s="53" t="str">
        <f t="shared" si="12"/>
        <v>---</v>
      </c>
      <c r="AH45" s="40" t="s">
        <v>95</v>
      </c>
    </row>
    <row r="46">
      <c r="A46" s="15">
        <f t="shared" si="16"/>
        <v>826</v>
      </c>
      <c r="B46" s="15" t="str">
        <f t="shared" si="1"/>
        <v/>
      </c>
      <c r="C46" s="37" t="s">
        <v>95</v>
      </c>
      <c r="D46" s="37" t="s">
        <v>95</v>
      </c>
      <c r="E46" s="39" t="s">
        <v>95</v>
      </c>
      <c r="F46" s="39"/>
      <c r="G46" s="39"/>
      <c r="H46" s="39"/>
      <c r="I46" s="40" t="s">
        <v>95</v>
      </c>
      <c r="J46" s="40" t="s">
        <v>95</v>
      </c>
      <c r="K46" s="40" t="s">
        <v>95</v>
      </c>
      <c r="L46" s="40"/>
      <c r="M46" s="40"/>
      <c r="N46" s="40" t="s">
        <v>95</v>
      </c>
      <c r="O46" s="43" t="s">
        <v>95</v>
      </c>
      <c r="P46" s="44">
        <v>1.0</v>
      </c>
      <c r="Q46" s="46" t="s">
        <v>95</v>
      </c>
      <c r="R46" s="46" t="str">
        <f t="shared" si="2"/>
        <v>---</v>
      </c>
      <c r="S46" s="45">
        <v>0.2</v>
      </c>
      <c r="T46" s="46" t="str">
        <f t="shared" si="3"/>
        <v>---</v>
      </c>
      <c r="U46" s="46" t="str">
        <f t="shared" si="4"/>
        <v>---</v>
      </c>
      <c r="V46" s="46" t="str">
        <f t="shared" si="5"/>
        <v>---</v>
      </c>
      <c r="W46" s="41"/>
      <c r="X46" s="15">
        <f t="shared" si="6"/>
        <v>1</v>
      </c>
      <c r="Y46" s="50" t="str">
        <f t="shared" si="17"/>
        <v/>
      </c>
      <c r="Z46" s="50" t="str">
        <f>IF(Y46="","",IF(ISNA(VLOOKUP(Y46,'Copie de variables'!K$3:L$200,2,0)),VLOOKUP(Y46,'Copie de variables'!M$3:N$200,2,0),VLOOKUP(Y46,'Copie de variables'!K$3:L$200,2,0)))</f>
        <v/>
      </c>
      <c r="AA46" s="55" t="str">
        <f t="shared" si="8"/>
        <v> le ---</v>
      </c>
      <c r="AB46" s="57" t="str">
        <f t="shared" si="9"/>
        <v>Cette facture sera réglée par --- le ---</v>
      </c>
      <c r="AC46" s="59" t="str">
        <f t="shared" si="10"/>
        <v>---</v>
      </c>
      <c r="AD46" t="str">
        <f>IF(C46="---","---",HYPERLINK(racine&amp;"/"&amp; SUBSTITUTE(RIGHT(E46,7),"/","-")&amp;"-"&amp;left(O46,5)&amp;"-"&amp;N46&amp;"-"&amp;LEFT(J46,3)&amp;"."&amp;AE46,(A46&amp;"-"&amp;SUBSTITUTE(RIGHT(E46,7),"/","-")&amp;"-"&amp;left(O46,5)&amp;"-"&amp;N46&amp;"-"&amp;LEFT(J46,3)&amp;"."&amp; AE46)))</f>
        <v>---</v>
      </c>
      <c r="AE46" s="40" t="s">
        <v>96</v>
      </c>
      <c r="AF46" s="52" t="str">
        <f t="shared" si="15"/>
        <v>---</v>
      </c>
      <c r="AG46" s="53" t="str">
        <f t="shared" si="12"/>
        <v>---</v>
      </c>
      <c r="AH46" s="40" t="s">
        <v>95</v>
      </c>
    </row>
    <row r="47">
      <c r="A47" s="15">
        <f t="shared" si="16"/>
        <v>827</v>
      </c>
      <c r="B47" s="15" t="str">
        <f t="shared" si="1"/>
        <v/>
      </c>
      <c r="C47" s="37" t="s">
        <v>95</v>
      </c>
      <c r="D47" s="37" t="s">
        <v>95</v>
      </c>
      <c r="E47" s="39" t="s">
        <v>95</v>
      </c>
      <c r="F47" s="39"/>
      <c r="G47" s="39"/>
      <c r="H47" s="39"/>
      <c r="I47" s="40" t="s">
        <v>95</v>
      </c>
      <c r="J47" s="40" t="s">
        <v>95</v>
      </c>
      <c r="K47" s="40" t="s">
        <v>95</v>
      </c>
      <c r="L47" s="40"/>
      <c r="M47" s="40"/>
      <c r="N47" s="40" t="s">
        <v>95</v>
      </c>
      <c r="O47" s="43" t="s">
        <v>95</v>
      </c>
      <c r="P47" s="44">
        <v>1.0</v>
      </c>
      <c r="Q47" s="46" t="s">
        <v>95</v>
      </c>
      <c r="R47" s="46" t="str">
        <f t="shared" si="2"/>
        <v>---</v>
      </c>
      <c r="S47" s="45">
        <v>0.2</v>
      </c>
      <c r="T47" s="46" t="str">
        <f t="shared" si="3"/>
        <v>---</v>
      </c>
      <c r="U47" s="46" t="str">
        <f t="shared" si="4"/>
        <v>---</v>
      </c>
      <c r="V47" s="46" t="str">
        <f t="shared" si="5"/>
        <v>---</v>
      </c>
      <c r="W47" s="41"/>
      <c r="X47" s="15">
        <f t="shared" si="6"/>
        <v>1</v>
      </c>
      <c r="Y47" s="50" t="str">
        <f t="shared" si="17"/>
        <v/>
      </c>
      <c r="Z47" s="50" t="str">
        <f>IF(Y47="","",IF(ISNA(VLOOKUP(Y47,'Copie de variables'!K$3:L$200,2,0)),VLOOKUP(Y47,'Copie de variables'!M$3:N$200,2,0),VLOOKUP(Y47,'Copie de variables'!K$3:L$200,2,0)))</f>
        <v/>
      </c>
      <c r="AA47" s="55" t="str">
        <f t="shared" si="8"/>
        <v> le ---</v>
      </c>
      <c r="AB47" s="57" t="str">
        <f t="shared" si="9"/>
        <v>Cette facture sera réglée par --- le ---</v>
      </c>
      <c r="AC47" s="59" t="str">
        <f t="shared" si="10"/>
        <v>---</v>
      </c>
      <c r="AD47" t="str">
        <f>IF(C47="---","---",HYPERLINK(racine&amp;"/"&amp; SUBSTITUTE(RIGHT(E47,7),"/","-")&amp;"-"&amp;left(O47,5)&amp;"-"&amp;N47&amp;"-"&amp;LEFT(J47,3)&amp;"."&amp;AE47,(A47&amp;"-"&amp;SUBSTITUTE(RIGHT(E47,7),"/","-")&amp;"-"&amp;left(O47,5)&amp;"-"&amp;N47&amp;"-"&amp;LEFT(J47,3)&amp;"."&amp; AE47)))</f>
        <v>---</v>
      </c>
      <c r="AE47" s="40" t="s">
        <v>96</v>
      </c>
      <c r="AF47" s="52" t="str">
        <f t="shared" si="15"/>
        <v>---</v>
      </c>
      <c r="AG47" s="53" t="str">
        <f t="shared" si="12"/>
        <v>---</v>
      </c>
      <c r="AH47" s="40" t="s">
        <v>95</v>
      </c>
    </row>
    <row r="48">
      <c r="A48" s="15">
        <f t="shared" si="16"/>
        <v>828</v>
      </c>
      <c r="B48" s="15" t="str">
        <f t="shared" si="1"/>
        <v/>
      </c>
      <c r="C48" s="37" t="s">
        <v>95</v>
      </c>
      <c r="D48" s="37" t="s">
        <v>95</v>
      </c>
      <c r="E48" s="39" t="s">
        <v>95</v>
      </c>
      <c r="F48" s="39"/>
      <c r="G48" s="39"/>
      <c r="H48" s="39"/>
      <c r="I48" s="40" t="s">
        <v>95</v>
      </c>
      <c r="J48" s="40" t="s">
        <v>95</v>
      </c>
      <c r="K48" s="40" t="s">
        <v>95</v>
      </c>
      <c r="L48" s="40"/>
      <c r="M48" s="40"/>
      <c r="N48" s="40" t="s">
        <v>95</v>
      </c>
      <c r="O48" s="43" t="s">
        <v>95</v>
      </c>
      <c r="P48" s="44">
        <v>1.0</v>
      </c>
      <c r="Q48" s="46" t="s">
        <v>95</v>
      </c>
      <c r="R48" s="46" t="str">
        <f t="shared" si="2"/>
        <v>---</v>
      </c>
      <c r="S48" s="45">
        <v>0.2</v>
      </c>
      <c r="T48" s="46" t="str">
        <f t="shared" si="3"/>
        <v>---</v>
      </c>
      <c r="U48" s="46" t="str">
        <f t="shared" si="4"/>
        <v>---</v>
      </c>
      <c r="V48" s="46" t="str">
        <f t="shared" si="5"/>
        <v>---</v>
      </c>
      <c r="W48" s="41"/>
      <c r="X48" s="15">
        <f t="shared" si="6"/>
        <v>1</v>
      </c>
      <c r="Y48" s="50" t="str">
        <f t="shared" si="17"/>
        <v/>
      </c>
      <c r="Z48" s="50" t="str">
        <f>IF(Y48="","",IF(ISNA(VLOOKUP(Y48,'Copie de variables'!K$3:L$200,2,0)),VLOOKUP(Y48,'Copie de variables'!M$3:N$200,2,0),VLOOKUP(Y48,'Copie de variables'!K$3:L$200,2,0)))</f>
        <v/>
      </c>
      <c r="AA48" s="55" t="str">
        <f t="shared" si="8"/>
        <v> le ---</v>
      </c>
      <c r="AB48" s="57" t="str">
        <f t="shared" si="9"/>
        <v>Cette facture sera réglée par --- le ---</v>
      </c>
      <c r="AC48" s="59" t="str">
        <f t="shared" si="10"/>
        <v>---</v>
      </c>
      <c r="AD48" t="str">
        <f>IF(C48="---","---",HYPERLINK(racine&amp;"/"&amp; SUBSTITUTE(RIGHT(E48,7),"/","-")&amp;"-"&amp;left(O48,5)&amp;"-"&amp;N48&amp;"-"&amp;LEFT(J48,3)&amp;"."&amp;AE48,(A48&amp;"-"&amp;SUBSTITUTE(RIGHT(E48,7),"/","-")&amp;"-"&amp;left(O48,5)&amp;"-"&amp;N48&amp;"-"&amp;LEFT(J48,3)&amp;"."&amp; AE48)))</f>
        <v>---</v>
      </c>
      <c r="AE48" s="40" t="s">
        <v>96</v>
      </c>
      <c r="AF48" s="52" t="str">
        <f t="shared" si="15"/>
        <v>---</v>
      </c>
      <c r="AG48" s="53" t="str">
        <f t="shared" si="12"/>
        <v>---</v>
      </c>
      <c r="AH48" s="40" t="s">
        <v>95</v>
      </c>
    </row>
    <row r="49">
      <c r="A49" s="15">
        <f t="shared" si="16"/>
        <v>829</v>
      </c>
      <c r="B49" s="15" t="str">
        <f t="shared" si="1"/>
        <v/>
      </c>
      <c r="C49" s="37" t="s">
        <v>95</v>
      </c>
      <c r="D49" s="37" t="s">
        <v>95</v>
      </c>
      <c r="E49" s="39" t="s">
        <v>95</v>
      </c>
      <c r="F49" s="39"/>
      <c r="G49" s="39"/>
      <c r="H49" s="39"/>
      <c r="I49" s="40" t="s">
        <v>95</v>
      </c>
      <c r="J49" s="40" t="s">
        <v>95</v>
      </c>
      <c r="K49" s="40" t="s">
        <v>95</v>
      </c>
      <c r="L49" s="40"/>
      <c r="M49" s="40"/>
      <c r="N49" s="40" t="s">
        <v>95</v>
      </c>
      <c r="O49" s="43" t="s">
        <v>95</v>
      </c>
      <c r="P49" s="44">
        <v>1.0</v>
      </c>
      <c r="Q49" s="46" t="s">
        <v>95</v>
      </c>
      <c r="R49" s="46" t="str">
        <f t="shared" si="2"/>
        <v>---</v>
      </c>
      <c r="S49" s="45">
        <v>0.2</v>
      </c>
      <c r="T49" s="46" t="str">
        <f t="shared" si="3"/>
        <v>---</v>
      </c>
      <c r="U49" s="46" t="str">
        <f t="shared" si="4"/>
        <v>---</v>
      </c>
      <c r="V49" s="46" t="str">
        <f t="shared" si="5"/>
        <v>---</v>
      </c>
      <c r="W49" s="41"/>
      <c r="X49" s="15">
        <f t="shared" si="6"/>
        <v>1</v>
      </c>
      <c r="Y49" s="50" t="str">
        <f t="shared" si="17"/>
        <v/>
      </c>
      <c r="Z49" s="50" t="str">
        <f>IF(Y49="","",IF(ISNA(VLOOKUP(Y49,'Copie de variables'!K$3:L$200,2,0)),VLOOKUP(Y49,'Copie de variables'!M$3:N$200,2,0),VLOOKUP(Y49,'Copie de variables'!K$3:L$200,2,0)))</f>
        <v/>
      </c>
      <c r="AA49" s="55" t="str">
        <f t="shared" si="8"/>
        <v> le ---</v>
      </c>
      <c r="AB49" s="57" t="str">
        <f t="shared" si="9"/>
        <v>Cette facture sera réglée par --- le ---</v>
      </c>
      <c r="AC49" s="59" t="str">
        <f t="shared" si="10"/>
        <v>---</v>
      </c>
      <c r="AD49" t="str">
        <f>IF(C49="---","---",HYPERLINK(racine&amp;"/"&amp; SUBSTITUTE(RIGHT(E49,7),"/","-")&amp;"-"&amp;left(O49,5)&amp;"-"&amp;N49&amp;"-"&amp;LEFT(J49,3)&amp;"."&amp;AE49,(A49&amp;"-"&amp;SUBSTITUTE(RIGHT(E49,7),"/","-")&amp;"-"&amp;left(O49,5)&amp;"-"&amp;N49&amp;"-"&amp;LEFT(J49,3)&amp;"."&amp; AE49)))</f>
        <v>---</v>
      </c>
      <c r="AE49" s="40" t="s">
        <v>96</v>
      </c>
      <c r="AF49" s="52" t="str">
        <f t="shared" si="15"/>
        <v>---</v>
      </c>
      <c r="AG49" s="53" t="str">
        <f t="shared" si="12"/>
        <v>---</v>
      </c>
      <c r="AH49" s="40" t="s">
        <v>95</v>
      </c>
    </row>
    <row r="50">
      <c r="A50" s="15">
        <f t="shared" si="16"/>
        <v>830</v>
      </c>
      <c r="B50" s="15" t="str">
        <f t="shared" si="1"/>
        <v/>
      </c>
      <c r="C50" s="37" t="s">
        <v>95</v>
      </c>
      <c r="D50" s="37" t="s">
        <v>95</v>
      </c>
      <c r="E50" s="39" t="s">
        <v>95</v>
      </c>
      <c r="F50" s="39"/>
      <c r="G50" s="39"/>
      <c r="H50" s="39"/>
      <c r="I50" s="40" t="s">
        <v>95</v>
      </c>
      <c r="J50" s="40" t="s">
        <v>95</v>
      </c>
      <c r="K50" s="40" t="s">
        <v>95</v>
      </c>
      <c r="L50" s="40"/>
      <c r="M50" s="40"/>
      <c r="N50" s="40" t="s">
        <v>95</v>
      </c>
      <c r="O50" s="43" t="s">
        <v>95</v>
      </c>
      <c r="P50" s="44">
        <v>1.0</v>
      </c>
      <c r="Q50" s="46" t="s">
        <v>95</v>
      </c>
      <c r="R50" s="46" t="str">
        <f t="shared" si="2"/>
        <v>---</v>
      </c>
      <c r="S50" s="45">
        <v>0.2</v>
      </c>
      <c r="T50" s="46" t="str">
        <f t="shared" si="3"/>
        <v>---</v>
      </c>
      <c r="U50" s="46" t="str">
        <f t="shared" si="4"/>
        <v>---</v>
      </c>
      <c r="V50" s="46" t="str">
        <f t="shared" si="5"/>
        <v>---</v>
      </c>
      <c r="W50" s="41"/>
      <c r="X50" s="15">
        <f t="shared" si="6"/>
        <v>1</v>
      </c>
      <c r="Y50" s="50" t="str">
        <f t="shared" si="17"/>
        <v/>
      </c>
      <c r="Z50" s="50" t="str">
        <f>IF(Y50="","",IF(ISNA(VLOOKUP(Y50,'Copie de variables'!K$3:L$200,2,0)),VLOOKUP(Y50,'Copie de variables'!M$3:N$200,2,0),VLOOKUP(Y50,'Copie de variables'!K$3:L$200,2,0)))</f>
        <v/>
      </c>
      <c r="AA50" s="55" t="str">
        <f t="shared" si="8"/>
        <v> le ---</v>
      </c>
      <c r="AB50" s="57" t="str">
        <f t="shared" si="9"/>
        <v>Cette facture sera réglée par --- le ---</v>
      </c>
      <c r="AC50" s="59" t="str">
        <f t="shared" si="10"/>
        <v>---</v>
      </c>
      <c r="AD50" t="str">
        <f>IF(C50="---","---",HYPERLINK(racine&amp;"/"&amp; SUBSTITUTE(RIGHT(E50,7),"/","-")&amp;"-"&amp;left(O50,5)&amp;"-"&amp;N50&amp;"-"&amp;LEFT(J50,3)&amp;"."&amp;AE50,(A50&amp;"-"&amp;SUBSTITUTE(RIGHT(E50,7),"/","-")&amp;"-"&amp;left(O50,5)&amp;"-"&amp;N50&amp;"-"&amp;LEFT(J50,3)&amp;"."&amp; AE50)))</f>
        <v>---</v>
      </c>
      <c r="AE50" s="40" t="s">
        <v>96</v>
      </c>
      <c r="AF50" s="52" t="str">
        <f t="shared" si="15"/>
        <v>---</v>
      </c>
      <c r="AG50" s="53" t="str">
        <f t="shared" si="12"/>
        <v>---</v>
      </c>
      <c r="AH50" s="40" t="s">
        <v>95</v>
      </c>
    </row>
    <row r="51">
      <c r="A51" s="15">
        <f t="shared" si="16"/>
        <v>831</v>
      </c>
      <c r="B51" s="15" t="str">
        <f t="shared" si="1"/>
        <v/>
      </c>
      <c r="C51" s="37" t="s">
        <v>95</v>
      </c>
      <c r="D51" s="37" t="s">
        <v>95</v>
      </c>
      <c r="E51" s="39" t="s">
        <v>95</v>
      </c>
      <c r="F51" s="39"/>
      <c r="G51" s="39"/>
      <c r="H51" s="39"/>
      <c r="I51" s="40" t="s">
        <v>95</v>
      </c>
      <c r="J51" s="40" t="s">
        <v>95</v>
      </c>
      <c r="K51" s="40" t="s">
        <v>95</v>
      </c>
      <c r="L51" s="40"/>
      <c r="M51" s="40"/>
      <c r="N51" s="40" t="s">
        <v>95</v>
      </c>
      <c r="O51" s="43" t="s">
        <v>95</v>
      </c>
      <c r="P51" s="44">
        <v>1.0</v>
      </c>
      <c r="Q51" s="46" t="s">
        <v>95</v>
      </c>
      <c r="R51" s="46" t="str">
        <f t="shared" si="2"/>
        <v>---</v>
      </c>
      <c r="S51" s="45">
        <v>0.2</v>
      </c>
      <c r="T51" s="46" t="str">
        <f t="shared" si="3"/>
        <v>---</v>
      </c>
      <c r="U51" s="46" t="str">
        <f t="shared" si="4"/>
        <v>---</v>
      </c>
      <c r="V51" s="46" t="str">
        <f t="shared" si="5"/>
        <v>---</v>
      </c>
      <c r="W51" s="41"/>
      <c r="X51" s="72"/>
      <c r="Y51" s="50" t="str">
        <f t="shared" si="17"/>
        <v/>
      </c>
      <c r="Z51" s="50" t="str">
        <f>IF(Y51="","",IF(ISNA(VLOOKUP(Y51,'Copie de variables'!K$3:L$200,2,0)),VLOOKUP(Y51,'Copie de variables'!M$3:N$200,2,0),VLOOKUP(Y51,'Copie de variables'!K$3:L$200,2,0)))</f>
        <v/>
      </c>
      <c r="AA51" s="59"/>
      <c r="AB51" s="59"/>
      <c r="AC51" s="59" t="str">
        <f t="shared" si="10"/>
        <v>---</v>
      </c>
      <c r="AD51" t="str">
        <f>IF(C51="---","---",HYPERLINK(racine&amp;"/"&amp; SUBSTITUTE(RIGHT(E51,7),"/","-")&amp;"-"&amp;left(O51,5)&amp;"-"&amp;N51&amp;"-"&amp;LEFT(J51,3)&amp;"."&amp;AE51,(A51&amp;"-"&amp;SUBSTITUTE(RIGHT(E51,7),"/","-")&amp;"-"&amp;left(O51,5)&amp;"-"&amp;N51&amp;"-"&amp;LEFT(J51,3)&amp;"."&amp; AE51)))</f>
        <v>---</v>
      </c>
      <c r="AE51" s="40" t="s">
        <v>96</v>
      </c>
      <c r="AF51" s="52" t="str">
        <f t="shared" si="15"/>
        <v>---</v>
      </c>
      <c r="AG51" s="53" t="str">
        <f t="shared" si="12"/>
        <v>---</v>
      </c>
      <c r="AH51" s="40" t="s">
        <v>95</v>
      </c>
    </row>
  </sheetData>
  <autoFilter ref="$A$1:$AQ$51"/>
  <conditionalFormatting sqref="F2:H51 E3:E51">
    <cfRule type="expression" dxfId="0" priority="1">
      <formula>AND(ISNUMBER(F2),TRUNC(F2)&gt;TODAY())</formula>
    </cfRule>
  </conditionalFormatting>
  <conditionalFormatting sqref="G10:G51 E11:F51 H11:H51">
    <cfRule type="expression" dxfId="1" priority="2">
      <formula>AND(ISNUMBER(G10),TRUNC(G10)&lt;TODAY())</formula>
    </cfRule>
  </conditionalFormatting>
  <dataValidations>
    <dataValidation type="list" allowBlank="1" sqref="AH2:AH51">
      <formula1>variables!$B$5:$G$5</formula1>
    </dataValidation>
    <dataValidation type="list" allowBlank="1" showInputMessage="1" prompt="achat effectué par" sqref="J2:J51">
      <formula1>variables!$B$2:$G$2</formula1>
    </dataValidation>
    <dataValidation type="list" allowBlank="1" showInputMessage="1" prompt="Cliquez ici et saisissez une des valeurs de la plage variables!B8:D8" sqref="K2:K51">
      <formula1>variables!$B$8:$D$8</formula1>
    </dataValidation>
    <dataValidation type="list" allowBlank="1" showInputMessage="1" prompt="Cliquez ici et saisissez une des valeurs de la plage variables!A15:CY15" sqref="M2:M18">
      <formula1>variables!$15:$15</formula1>
    </dataValidation>
    <dataValidation type="list" allowBlank="1" showInputMessage="1" prompt="a été payé" sqref="I2:I51">
      <formula1>"---,OUI,NON"</formula1>
    </dataValidation>
    <dataValidation type="list" allowBlank="1" sqref="L2:L51">
      <formula1>variables!$B$13:$CY$13</formula1>
    </dataValidation>
    <dataValidation type="list" allowBlank="1" showInputMessage="1" prompt="Cliquez ici et saisissez une des valeurs de la plage variables!B3:I3" sqref="M19:M51">
      <formula1>variables!$B$3:$I$3</formula1>
    </dataValidation>
    <dataValidation type="list" allowBlank="1" showInputMessage="1" prompt="Cliquez ici et saisissez une des valeurs de la plage variables!B9:G9" sqref="N2:N51">
      <formula1>variables!$B$9:$G$9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t="str">
        <f>IFERROR(__xludf.DUMMYFUNCTION("query(IMPORTRANGE(FSO,OSO&amp;ZSO), QUE_2)"),"#NAME?")</f>
        <v>#NAME?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2"/>
      <c r="B1" s="4"/>
      <c r="C1" s="4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12</v>
      </c>
      <c r="I1" s="2" t="s">
        <v>13</v>
      </c>
      <c r="J1" s="2" t="s">
        <v>14</v>
      </c>
      <c r="K1" s="2" t="s">
        <v>15</v>
      </c>
      <c r="L1" s="2" t="s">
        <v>16</v>
      </c>
      <c r="M1" s="6"/>
      <c r="N1" s="6"/>
      <c r="O1" s="6"/>
      <c r="P1" s="6"/>
      <c r="Q1" s="6"/>
      <c r="R1" s="6"/>
      <c r="S1" s="6"/>
      <c r="T1" s="6"/>
      <c r="U1" s="6"/>
    </row>
    <row r="2">
      <c r="A2" s="2"/>
      <c r="B2" s="4"/>
      <c r="C2" s="4">
        <v>3.7356367165174001E18</v>
      </c>
      <c r="D2" s="8">
        <v>42904.20462962963</v>
      </c>
      <c r="E2" s="9">
        <v>42903.0</v>
      </c>
      <c r="F2" s="2" t="s">
        <v>29</v>
      </c>
      <c r="G2" s="2" t="s">
        <v>30</v>
      </c>
      <c r="H2" s="2" t="s">
        <v>31</v>
      </c>
      <c r="I2" s="2" t="s">
        <v>32</v>
      </c>
      <c r="J2" s="2">
        <v>20.5</v>
      </c>
      <c r="K2" s="2" t="s">
        <v>33</v>
      </c>
      <c r="L2" s="12" t="s">
        <v>34</v>
      </c>
      <c r="M2" s="2" t="s">
        <v>40</v>
      </c>
      <c r="N2" s="6"/>
      <c r="O2" s="6"/>
      <c r="P2" s="6"/>
      <c r="Q2" s="6"/>
      <c r="R2" s="6"/>
      <c r="S2" s="6"/>
      <c r="T2" s="6"/>
      <c r="U2" s="6"/>
    </row>
    <row r="3">
      <c r="A3" s="2"/>
      <c r="B3" s="4"/>
      <c r="C3" s="14">
        <v>3.7356300065173499E18</v>
      </c>
      <c r="D3" s="16">
        <v>42904.19678240741</v>
      </c>
      <c r="E3" s="18">
        <v>42903.0</v>
      </c>
      <c r="F3" s="2" t="s">
        <v>29</v>
      </c>
      <c r="G3" s="2" t="s">
        <v>30</v>
      </c>
      <c r="H3" s="2" t="s">
        <v>31</v>
      </c>
      <c r="I3" s="2" t="s">
        <v>32</v>
      </c>
      <c r="J3" s="20">
        <v>252.23</v>
      </c>
      <c r="K3" s="2" t="s">
        <v>48</v>
      </c>
      <c r="L3" s="23" t="s">
        <v>49</v>
      </c>
      <c r="M3" s="2" t="s">
        <v>40</v>
      </c>
      <c r="N3" s="6"/>
      <c r="O3" s="6"/>
      <c r="P3" s="6"/>
      <c r="Q3" s="6"/>
      <c r="R3" s="6"/>
      <c r="S3" s="6"/>
      <c r="T3" s="6"/>
      <c r="U3" s="6"/>
    </row>
    <row r="4">
      <c r="A4" s="2"/>
      <c r="B4" s="4"/>
      <c r="C4" s="14">
        <v>3.7353932665165501E18</v>
      </c>
      <c r="D4" s="16">
        <v>42903.92277777778</v>
      </c>
      <c r="E4" s="18">
        <v>42903.0</v>
      </c>
      <c r="F4" s="2" t="s">
        <v>29</v>
      </c>
      <c r="G4" s="2" t="s">
        <v>30</v>
      </c>
      <c r="H4" s="2" t="s">
        <v>60</v>
      </c>
      <c r="I4" s="2" t="s">
        <v>32</v>
      </c>
      <c r="J4" s="20">
        <v>81.62</v>
      </c>
      <c r="K4" s="2" t="s">
        <v>61</v>
      </c>
      <c r="L4" s="23" t="s">
        <v>62</v>
      </c>
      <c r="M4" s="2" t="s">
        <v>40</v>
      </c>
      <c r="N4" s="6"/>
      <c r="O4" s="6"/>
      <c r="P4" s="6"/>
      <c r="Q4" s="6"/>
      <c r="R4" s="6"/>
      <c r="S4" s="6"/>
      <c r="T4" s="6"/>
      <c r="U4" s="6"/>
    </row>
    <row r="5">
      <c r="A5" s="2"/>
      <c r="B5" s="4"/>
      <c r="C5" s="14">
        <v>3.7353907565147197E18</v>
      </c>
      <c r="D5" s="16">
        <v>42903.91984953704</v>
      </c>
      <c r="E5" s="18">
        <v>42903.0</v>
      </c>
      <c r="F5" s="2" t="s">
        <v>29</v>
      </c>
      <c r="G5" s="2" t="s">
        <v>30</v>
      </c>
      <c r="H5" s="2" t="s">
        <v>60</v>
      </c>
      <c r="I5" s="2" t="s">
        <v>32</v>
      </c>
      <c r="J5" s="20">
        <v>64.96</v>
      </c>
      <c r="K5" s="2" t="s">
        <v>63</v>
      </c>
      <c r="L5" s="27"/>
      <c r="M5" s="2" t="s">
        <v>40</v>
      </c>
      <c r="N5" s="6"/>
      <c r="O5" s="6"/>
      <c r="P5" s="6"/>
      <c r="Q5" s="6"/>
      <c r="R5" s="6"/>
      <c r="S5" s="6"/>
      <c r="T5" s="6"/>
      <c r="U5" s="6"/>
    </row>
    <row r="6">
      <c r="A6" s="2"/>
      <c r="B6" s="4"/>
      <c r="C6" s="14">
        <v>3.7353890465175199E18</v>
      </c>
      <c r="D6" s="16">
        <v>42903.917905092596</v>
      </c>
      <c r="E6" s="18">
        <v>42892.0</v>
      </c>
      <c r="F6" s="2" t="s">
        <v>29</v>
      </c>
      <c r="G6" s="2" t="s">
        <v>30</v>
      </c>
      <c r="H6" s="2" t="s">
        <v>31</v>
      </c>
      <c r="I6" s="2" t="s">
        <v>32</v>
      </c>
      <c r="J6" s="20">
        <v>81.62</v>
      </c>
      <c r="K6" s="28" t="s">
        <v>64</v>
      </c>
      <c r="L6" s="12" t="s">
        <v>65</v>
      </c>
      <c r="M6" s="2" t="s">
        <v>40</v>
      </c>
      <c r="N6" s="6"/>
      <c r="O6" s="6"/>
      <c r="P6" s="6"/>
      <c r="Q6" s="6"/>
      <c r="R6" s="6"/>
      <c r="S6" s="6"/>
      <c r="T6" s="6"/>
      <c r="U6" s="6"/>
    </row>
    <row r="7">
      <c r="A7" s="6"/>
      <c r="B7" s="4"/>
      <c r="C7" s="14"/>
      <c r="D7" s="16"/>
      <c r="E7" s="18"/>
      <c r="F7" s="6"/>
      <c r="G7" s="6"/>
      <c r="H7" s="6"/>
      <c r="I7" s="6"/>
      <c r="J7" s="29"/>
      <c r="K7" s="6"/>
      <c r="L7" s="27"/>
      <c r="M7" s="6"/>
      <c r="N7" s="6"/>
      <c r="O7" s="6"/>
      <c r="P7" s="6"/>
      <c r="Q7" s="6"/>
      <c r="R7" s="6"/>
      <c r="S7" s="6"/>
      <c r="T7" s="6"/>
      <c r="U7" s="6"/>
    </row>
    <row r="8">
      <c r="A8" s="6"/>
      <c r="B8" s="4"/>
      <c r="C8" s="4"/>
      <c r="D8" s="6"/>
      <c r="E8" s="6"/>
      <c r="F8" s="6"/>
      <c r="G8" s="6"/>
      <c r="H8" s="6"/>
      <c r="I8" s="30">
        <v>42921.0</v>
      </c>
      <c r="J8" s="31">
        <v>28.0</v>
      </c>
      <c r="K8" s="2" t="s">
        <v>66</v>
      </c>
      <c r="L8" s="2" t="s">
        <v>67</v>
      </c>
      <c r="M8" s="6"/>
      <c r="N8" s="6"/>
      <c r="O8" s="6"/>
      <c r="P8" s="6"/>
      <c r="Q8" s="6"/>
      <c r="R8" s="6"/>
      <c r="S8" s="6"/>
      <c r="T8" s="6"/>
      <c r="U8" s="6"/>
    </row>
    <row r="9">
      <c r="A9" s="6"/>
      <c r="B9" s="4"/>
      <c r="C9" s="4"/>
      <c r="D9" s="6"/>
      <c r="E9" s="6"/>
      <c r="F9" s="6"/>
      <c r="G9" s="6"/>
      <c r="H9" s="6"/>
      <c r="I9" s="32">
        <v>42928.0</v>
      </c>
      <c r="J9" s="33">
        <v>21.51</v>
      </c>
      <c r="K9" s="2" t="s">
        <v>68</v>
      </c>
      <c r="L9" s="34" t="s">
        <v>69</v>
      </c>
      <c r="M9" s="6"/>
      <c r="N9" s="6"/>
      <c r="O9" s="6"/>
      <c r="P9" s="6"/>
      <c r="Q9" s="6"/>
      <c r="R9" s="6"/>
      <c r="S9" s="6"/>
      <c r="T9" s="6"/>
      <c r="U9" s="6"/>
    </row>
    <row r="10">
      <c r="A10" s="6"/>
      <c r="B10" s="4"/>
      <c r="C10" s="4"/>
      <c r="D10" s="6"/>
      <c r="E10" s="6"/>
      <c r="F10" s="6"/>
      <c r="G10" s="6"/>
      <c r="H10" s="6"/>
      <c r="I10" s="32">
        <v>42921.0</v>
      </c>
      <c r="J10" s="33">
        <v>42963.0</v>
      </c>
      <c r="K10" s="2" t="s">
        <v>70</v>
      </c>
      <c r="L10" s="2" t="s">
        <v>71</v>
      </c>
      <c r="M10" s="6"/>
      <c r="N10" s="6"/>
      <c r="O10" s="6"/>
      <c r="P10" s="6"/>
      <c r="Q10" s="6"/>
      <c r="R10" s="6"/>
      <c r="S10" s="6"/>
      <c r="T10" s="6"/>
      <c r="U10" s="6"/>
    </row>
    <row r="11">
      <c r="A11" s="6"/>
      <c r="B11" s="4"/>
      <c r="C11" s="4"/>
      <c r="D11" s="6"/>
      <c r="E11" s="6"/>
      <c r="F11" s="6"/>
      <c r="G11" s="6"/>
      <c r="H11" s="6"/>
      <c r="I11" s="32">
        <v>42921.0</v>
      </c>
      <c r="J11" s="33">
        <v>19.9</v>
      </c>
      <c r="K11" s="2" t="s">
        <v>72</v>
      </c>
      <c r="L11" s="34" t="s">
        <v>73</v>
      </c>
      <c r="M11" s="6"/>
      <c r="N11" s="6"/>
      <c r="O11" s="6"/>
      <c r="P11" s="6"/>
      <c r="Q11" s="6"/>
      <c r="R11" s="6"/>
      <c r="S11" s="6"/>
      <c r="T11" s="6"/>
      <c r="U11" s="6"/>
    </row>
    <row r="12">
      <c r="A12" s="6"/>
      <c r="B12" s="4"/>
      <c r="C12" s="4"/>
      <c r="D12" s="6"/>
      <c r="E12" s="6"/>
      <c r="F12" s="6"/>
      <c r="G12" s="6"/>
      <c r="H12" s="6"/>
      <c r="I12" s="32">
        <v>42921.0</v>
      </c>
      <c r="J12" s="33">
        <v>19.49</v>
      </c>
      <c r="K12" s="2" t="s">
        <v>74</v>
      </c>
      <c r="L12" s="2" t="s">
        <v>73</v>
      </c>
      <c r="M12" s="6"/>
      <c r="N12" s="6"/>
      <c r="O12" s="6"/>
      <c r="P12" s="6"/>
      <c r="Q12" s="6"/>
      <c r="R12" s="6"/>
      <c r="S12" s="6"/>
      <c r="T12" s="6"/>
      <c r="U12" s="6"/>
    </row>
    <row r="13">
      <c r="A13" s="6"/>
      <c r="B13" s="4"/>
      <c r="C13" s="4"/>
      <c r="D13" s="6"/>
      <c r="E13" s="6"/>
      <c r="F13" s="6"/>
      <c r="G13" s="6"/>
      <c r="H13" s="6"/>
      <c r="I13" s="32">
        <v>42920.0</v>
      </c>
      <c r="J13" s="33">
        <v>11.99</v>
      </c>
      <c r="K13" s="2" t="s">
        <v>75</v>
      </c>
      <c r="L13" s="2" t="s">
        <v>73</v>
      </c>
      <c r="M13" s="6"/>
      <c r="N13" s="6"/>
      <c r="O13" s="6"/>
      <c r="P13" s="6"/>
      <c r="Q13" s="6"/>
      <c r="R13" s="6"/>
      <c r="S13" s="6"/>
      <c r="T13" s="6"/>
      <c r="U13" s="6"/>
    </row>
    <row r="14">
      <c r="A14" s="6"/>
      <c r="B14" s="4"/>
      <c r="C14" s="4"/>
      <c r="D14" s="6"/>
      <c r="E14" s="6"/>
      <c r="F14" s="6"/>
      <c r="G14" s="6"/>
      <c r="H14" s="6"/>
      <c r="I14" s="32">
        <v>42920.0</v>
      </c>
      <c r="J14" s="33">
        <v>4.97</v>
      </c>
      <c r="K14" s="2" t="s">
        <v>76</v>
      </c>
      <c r="L14" s="2" t="s">
        <v>77</v>
      </c>
      <c r="M14" s="6"/>
      <c r="N14" s="6"/>
      <c r="O14" s="6"/>
      <c r="P14" s="6"/>
      <c r="Q14" s="6"/>
      <c r="R14" s="6"/>
      <c r="S14" s="6"/>
      <c r="T14" s="6"/>
      <c r="U14" s="6"/>
    </row>
    <row r="15">
      <c r="A15" s="6"/>
      <c r="B15" s="4"/>
      <c r="C15" s="4"/>
      <c r="D15" s="6"/>
      <c r="E15" s="6"/>
      <c r="F15" s="6"/>
      <c r="G15" s="6"/>
      <c r="H15" s="6"/>
      <c r="I15" s="32">
        <v>42919.0</v>
      </c>
      <c r="J15" s="33">
        <v>155.28</v>
      </c>
      <c r="K15" s="2" t="s">
        <v>78</v>
      </c>
      <c r="L15" s="2" t="s">
        <v>79</v>
      </c>
      <c r="M15" s="6"/>
      <c r="N15" s="6"/>
      <c r="O15" s="6"/>
      <c r="P15" s="6"/>
      <c r="Q15" s="6"/>
      <c r="R15" s="6"/>
      <c r="S15" s="6"/>
      <c r="T15" s="6"/>
      <c r="U15" s="6"/>
    </row>
    <row r="16">
      <c r="A16" s="6"/>
      <c r="B16" s="4"/>
      <c r="C16" s="4"/>
      <c r="D16" s="6"/>
      <c r="E16" s="6"/>
      <c r="F16" s="6"/>
      <c r="G16" s="6"/>
      <c r="H16" s="6"/>
      <c r="I16" s="32">
        <v>42917.0</v>
      </c>
      <c r="J16" s="33">
        <v>33.24</v>
      </c>
      <c r="K16" s="2" t="s">
        <v>78</v>
      </c>
      <c r="L16" s="34" t="s">
        <v>80</v>
      </c>
      <c r="M16" s="6"/>
      <c r="N16" s="6"/>
      <c r="O16" s="6"/>
      <c r="P16" s="6"/>
      <c r="Q16" s="6"/>
      <c r="R16" s="6"/>
      <c r="S16" s="6"/>
      <c r="T16" s="6"/>
      <c r="U16" s="6"/>
    </row>
    <row r="17">
      <c r="A17" s="6"/>
      <c r="B17" s="4"/>
      <c r="C17" s="4"/>
      <c r="D17" s="6"/>
      <c r="E17" s="6"/>
      <c r="F17" s="6"/>
      <c r="G17" s="6"/>
      <c r="H17" s="6"/>
      <c r="I17" s="32"/>
      <c r="J17" s="33"/>
      <c r="K17" s="6"/>
      <c r="L17" s="35"/>
      <c r="M17" s="6"/>
      <c r="N17" s="6"/>
      <c r="O17" s="6"/>
      <c r="P17" s="6"/>
      <c r="Q17" s="6"/>
      <c r="R17" s="6"/>
      <c r="S17" s="6"/>
      <c r="T17" s="6"/>
      <c r="U17" s="6"/>
    </row>
    <row r="18">
      <c r="A18" s="6"/>
      <c r="B18" s="4"/>
      <c r="C18" s="4"/>
      <c r="D18" s="6"/>
      <c r="E18" s="6"/>
      <c r="F18" s="6"/>
      <c r="G18" s="6"/>
      <c r="H18" s="6"/>
      <c r="I18" s="6"/>
      <c r="J18" s="6"/>
      <c r="K18" s="6"/>
      <c r="L18" s="36"/>
      <c r="M18" s="6"/>
      <c r="N18" s="6"/>
      <c r="O18" s="6"/>
      <c r="P18" s="6"/>
      <c r="Q18" s="6"/>
      <c r="R18" s="6"/>
      <c r="S18" s="6"/>
      <c r="T18" s="6"/>
      <c r="U18" s="6"/>
    </row>
    <row r="19">
      <c r="A19" s="6"/>
      <c r="B19" s="4" t="s">
        <v>81</v>
      </c>
      <c r="C19" s="4" t="s">
        <v>2</v>
      </c>
      <c r="D19" s="2" t="s">
        <v>20</v>
      </c>
      <c r="E19" s="2" t="s">
        <v>23</v>
      </c>
      <c r="F19" s="2" t="s">
        <v>24</v>
      </c>
      <c r="G19" s="2" t="s">
        <v>82</v>
      </c>
      <c r="H19" s="6"/>
      <c r="I19" s="2" t="s">
        <v>37</v>
      </c>
      <c r="J19" s="2" t="s">
        <v>38</v>
      </c>
      <c r="K19" s="2" t="s">
        <v>39</v>
      </c>
      <c r="L19" s="6"/>
      <c r="M19" s="6"/>
      <c r="N19" s="6"/>
      <c r="O19" s="6"/>
      <c r="P19" s="6"/>
      <c r="Q19" s="6"/>
      <c r="R19" s="6"/>
      <c r="S19" s="6"/>
      <c r="T19" s="6"/>
      <c r="U19" s="6"/>
    </row>
    <row r="20">
      <c r="A20" s="6"/>
      <c r="B20" s="4">
        <v>42917.0</v>
      </c>
      <c r="C20" s="4">
        <v>42917.0</v>
      </c>
      <c r="D20" s="2" t="s">
        <v>92</v>
      </c>
      <c r="E20" s="2" t="s">
        <v>93</v>
      </c>
      <c r="F20" s="2" t="s">
        <v>94</v>
      </c>
      <c r="G20" s="48" t="str">
        <f>HYPERLINK(racine&amp;Mid(C20,7,4)&amp;"-"&amp;Mid(C20,4,2),(RIGHT(C20,7)&amp;"-"&amp;E20&amp;"-"&amp;D20))</f>
        <v>07/2017-paypal pro-Flavien</v>
      </c>
      <c r="H20" s="6"/>
      <c r="I20" s="6"/>
      <c r="J20" s="6"/>
      <c r="K20" s="2" t="s">
        <v>95</v>
      </c>
      <c r="L20" s="6"/>
      <c r="M20" s="6"/>
      <c r="N20" s="6"/>
      <c r="O20" s="6"/>
      <c r="P20" s="6"/>
      <c r="Q20" s="6"/>
      <c r="R20" s="6"/>
      <c r="S20" s="6"/>
      <c r="T20" s="6"/>
      <c r="U20" s="6"/>
    </row>
    <row r="21">
      <c r="A21" s="6"/>
      <c r="B21" s="14"/>
      <c r="C21" s="14"/>
      <c r="D21" s="6"/>
      <c r="E21" s="6"/>
      <c r="F21" s="51" t="str">
        <f>RIGHT(C20,4)</f>
        <v>2017</v>
      </c>
      <c r="G21" s="54" t="str">
        <f>HYPERLINK(racine&amp;Mid(C20,7,4)&amp;"-"&amp;Mid(C20,4,2),(Mid(C20,7,4)&amp;"-"&amp;E20&amp;"-"&amp;D20))</f>
        <v>2017-paypal pro-Flavien</v>
      </c>
      <c r="H21" s="6"/>
      <c r="I21" s="6"/>
      <c r="J21" s="6"/>
      <c r="K21" s="2" t="s">
        <v>95</v>
      </c>
      <c r="L21" s="6"/>
      <c r="M21" s="6"/>
      <c r="N21" s="6"/>
      <c r="O21" s="6"/>
      <c r="P21" s="6"/>
      <c r="Q21" s="6"/>
      <c r="R21" s="6"/>
      <c r="S21" s="6"/>
      <c r="T21" s="6"/>
      <c r="U21" s="6"/>
    </row>
    <row r="22">
      <c r="A22" s="6"/>
      <c r="B22" s="4"/>
      <c r="C22" s="4"/>
      <c r="D22" s="6"/>
      <c r="E22" s="6"/>
      <c r="F22" s="48" t="str">
        <f>HYPERLINK(racine&amp;Mid(C20,7,4)&amp;"-"&amp;Mid(C20,4,2),(Mid(C20,7,4)&amp;"-"&amp;E20&amp;"-"&amp;D20))</f>
        <v>2017-paypal pro-Flavien</v>
      </c>
      <c r="G22" s="56"/>
      <c r="H22" s="6"/>
      <c r="I22" s="6"/>
      <c r="J22" s="6"/>
      <c r="K22" s="2" t="s">
        <v>95</v>
      </c>
      <c r="L22" s="6"/>
      <c r="M22" s="6"/>
      <c r="N22" s="6"/>
      <c r="O22" s="6"/>
      <c r="P22" s="6"/>
      <c r="Q22" s="6"/>
      <c r="R22" s="6"/>
      <c r="S22" s="6"/>
      <c r="T22" s="6"/>
      <c r="U22" s="6"/>
    </row>
    <row r="23">
      <c r="A23" s="6"/>
      <c r="B23" s="4"/>
      <c r="C23" s="4"/>
      <c r="D23" s="6"/>
      <c r="E23" s="6"/>
      <c r="F23" s="58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</sheetData>
  <dataValidations>
    <dataValidation type="list" allowBlank="1" sqref="K20:K22">
      <formula1>variables!$B$5:$G$5</formula1>
    </dataValidation>
    <dataValidation type="list" allowBlank="1" showInputMessage="1" prompt="achat effectué par" sqref="D20">
      <formula1>variables!$B$2:$G$2</formula1>
    </dataValidation>
    <dataValidation type="list" allowBlank="1" showInputMessage="1" prompt="Cliquez ici et saisissez une des valeurs de la plage variables!B3:H3" sqref="E20">
      <formula1>variables!$B$3:$H$3</formula1>
    </dataValidation>
  </dataValidations>
  <hyperlinks>
    <hyperlink r:id="rId1" ref="L2"/>
    <hyperlink r:id="rId2" ref="L3"/>
    <hyperlink r:id="rId3" ref="L4"/>
    <hyperlink r:id="rId4" ref="L6"/>
  </hyperlin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0"/>
    <col customWidth="1" min="2" max="2" width="21.29"/>
  </cols>
  <sheetData>
    <row r="1">
      <c r="A1" s="62" t="s">
        <v>174</v>
      </c>
      <c r="B1" s="40" t="s">
        <v>175</v>
      </c>
    </row>
    <row r="2">
      <c r="A2" s="62" t="s">
        <v>177</v>
      </c>
      <c r="B2" s="40" t="s">
        <v>95</v>
      </c>
      <c r="C2" s="40" t="s">
        <v>84</v>
      </c>
      <c r="D2" s="40" t="s">
        <v>29</v>
      </c>
      <c r="E2" s="40" t="s">
        <v>92</v>
      </c>
      <c r="F2" s="40" t="s">
        <v>95</v>
      </c>
      <c r="G2" s="40" t="s">
        <v>178</v>
      </c>
      <c r="H2" s="40" t="s">
        <v>179</v>
      </c>
    </row>
    <row r="3">
      <c r="A3" s="62" t="s">
        <v>23</v>
      </c>
      <c r="B3" s="40" t="s">
        <v>95</v>
      </c>
      <c r="C3" s="40" t="s">
        <v>118</v>
      </c>
      <c r="D3" s="40" t="s">
        <v>131</v>
      </c>
      <c r="E3" s="40" t="s">
        <v>148</v>
      </c>
      <c r="F3" s="40" t="s">
        <v>113</v>
      </c>
      <c r="G3" s="40" t="s">
        <v>180</v>
      </c>
      <c r="H3" s="40" t="s">
        <v>181</v>
      </c>
      <c r="I3" s="40" t="s">
        <v>86</v>
      </c>
      <c r="J3" s="40"/>
    </row>
    <row r="4">
      <c r="A4" s="62" t="s">
        <v>21</v>
      </c>
      <c r="B4" s="40" t="s">
        <v>95</v>
      </c>
      <c r="C4" s="40" t="s">
        <v>116</v>
      </c>
      <c r="D4" s="40" t="s">
        <v>182</v>
      </c>
      <c r="E4" s="40" t="s">
        <v>68</v>
      </c>
      <c r="F4" s="40" t="s">
        <v>183</v>
      </c>
      <c r="G4" s="40" t="s">
        <v>98</v>
      </c>
      <c r="H4" s="40" t="s">
        <v>184</v>
      </c>
      <c r="I4" s="40" t="s">
        <v>95</v>
      </c>
    </row>
    <row r="5">
      <c r="A5" s="62" t="s">
        <v>39</v>
      </c>
      <c r="B5" s="40" t="s">
        <v>95</v>
      </c>
      <c r="C5" s="40" t="s">
        <v>187</v>
      </c>
      <c r="D5" s="40" t="s">
        <v>188</v>
      </c>
      <c r="E5" s="40" t="s">
        <v>189</v>
      </c>
      <c r="F5" s="40" t="s">
        <v>122</v>
      </c>
      <c r="G5" s="40" t="s">
        <v>190</v>
      </c>
      <c r="H5" s="40" t="s">
        <v>191</v>
      </c>
      <c r="I5" s="40" t="s">
        <v>95</v>
      </c>
    </row>
    <row r="6">
      <c r="A6" s="62" t="s">
        <v>193</v>
      </c>
      <c r="B6" s="40" t="s">
        <v>95</v>
      </c>
      <c r="C6" s="40">
        <v>1.0</v>
      </c>
      <c r="D6" s="40">
        <v>2.0</v>
      </c>
      <c r="E6" s="40">
        <v>3.0</v>
      </c>
      <c r="F6" s="40">
        <v>4.0</v>
      </c>
      <c r="G6" s="40">
        <v>5.0</v>
      </c>
      <c r="H6" s="40">
        <v>6.0</v>
      </c>
      <c r="I6" s="40">
        <v>7.0</v>
      </c>
      <c r="J6" s="40">
        <v>8.0</v>
      </c>
      <c r="K6" s="40">
        <v>9.0</v>
      </c>
      <c r="L6" s="40">
        <v>10.0</v>
      </c>
      <c r="M6" s="40">
        <v>11.0</v>
      </c>
      <c r="N6" s="40">
        <v>12.0</v>
      </c>
    </row>
    <row r="7">
      <c r="A7" s="62" t="s">
        <v>27</v>
      </c>
      <c r="B7" s="63">
        <v>0.2</v>
      </c>
    </row>
    <row r="8">
      <c r="A8" s="40" t="s">
        <v>228</v>
      </c>
      <c r="B8" s="43" t="s">
        <v>95</v>
      </c>
      <c r="C8" s="40" t="s">
        <v>137</v>
      </c>
      <c r="D8" s="40" t="s">
        <v>88</v>
      </c>
    </row>
    <row r="9">
      <c r="A9" s="40" t="s">
        <v>229</v>
      </c>
      <c r="B9" s="43" t="s">
        <v>95</v>
      </c>
      <c r="C9" s="40" t="s">
        <v>167</v>
      </c>
      <c r="D9" s="40" t="s">
        <v>121</v>
      </c>
      <c r="E9" s="40" t="s">
        <v>90</v>
      </c>
      <c r="F9" s="40" t="s">
        <v>236</v>
      </c>
      <c r="G9" s="40" t="s">
        <v>110</v>
      </c>
    </row>
    <row r="10">
      <c r="A10" s="40"/>
      <c r="B10" s="43"/>
    </row>
    <row r="11">
      <c r="A11" s="62" t="s">
        <v>231</v>
      </c>
      <c r="B11" s="43" t="s">
        <v>237</v>
      </c>
    </row>
    <row r="13">
      <c r="A13" s="40" t="s">
        <v>232</v>
      </c>
      <c r="B13" s="65" t="s">
        <v>238</v>
      </c>
      <c r="C13" s="65" t="s">
        <v>242</v>
      </c>
      <c r="D13" s="67" t="s">
        <v>246</v>
      </c>
      <c r="E13" s="67" t="s">
        <v>172</v>
      </c>
      <c r="F13" s="67" t="s">
        <v>249</v>
      </c>
      <c r="G13" s="67" t="s">
        <v>250</v>
      </c>
      <c r="H13" s="65" t="s">
        <v>251</v>
      </c>
      <c r="I13" s="65" t="s">
        <v>252</v>
      </c>
      <c r="J13" s="65" t="s">
        <v>253</v>
      </c>
      <c r="K13" s="65" t="s">
        <v>254</v>
      </c>
      <c r="L13" s="65" t="s">
        <v>255</v>
      </c>
      <c r="M13" s="65" t="s">
        <v>256</v>
      </c>
      <c r="N13" s="65" t="s">
        <v>258</v>
      </c>
      <c r="O13" s="65" t="s">
        <v>259</v>
      </c>
      <c r="P13" s="65" t="s">
        <v>149</v>
      </c>
      <c r="Q13" s="65" t="s">
        <v>260</v>
      </c>
      <c r="R13" s="65" t="s">
        <v>261</v>
      </c>
      <c r="S13" s="65" t="s">
        <v>262</v>
      </c>
      <c r="T13" s="65" t="s">
        <v>263</v>
      </c>
      <c r="U13" s="65" t="s">
        <v>264</v>
      </c>
      <c r="V13" s="65" t="s">
        <v>265</v>
      </c>
      <c r="W13" s="65" t="s">
        <v>266</v>
      </c>
      <c r="X13" s="65" t="s">
        <v>267</v>
      </c>
      <c r="Y13" s="65" t="s">
        <v>268</v>
      </c>
      <c r="Z13" s="65" t="s">
        <v>269</v>
      </c>
      <c r="AA13" s="65" t="s">
        <v>270</v>
      </c>
      <c r="AB13" s="65" t="s">
        <v>271</v>
      </c>
      <c r="AC13" s="65" t="s">
        <v>272</v>
      </c>
      <c r="AD13" s="65" t="s">
        <v>273</v>
      </c>
      <c r="AE13" s="65" t="s">
        <v>274</v>
      </c>
      <c r="AF13" s="65" t="s">
        <v>275</v>
      </c>
      <c r="AG13" s="65" t="s">
        <v>276</v>
      </c>
      <c r="AH13" s="65" t="s">
        <v>277</v>
      </c>
      <c r="AI13" s="65" t="s">
        <v>278</v>
      </c>
      <c r="AJ13" s="65" t="s">
        <v>279</v>
      </c>
      <c r="AK13" s="65" t="s">
        <v>280</v>
      </c>
      <c r="AL13" s="65" t="s">
        <v>281</v>
      </c>
      <c r="AM13" s="65" t="s">
        <v>212</v>
      </c>
      <c r="AN13" s="65" t="s">
        <v>285</v>
      </c>
      <c r="AO13" s="65" t="s">
        <v>217</v>
      </c>
      <c r="AP13" s="65" t="s">
        <v>286</v>
      </c>
      <c r="AQ13" s="65" t="s">
        <v>287</v>
      </c>
      <c r="AR13" s="65" t="s">
        <v>288</v>
      </c>
      <c r="AS13" s="65" t="s">
        <v>289</v>
      </c>
      <c r="AT13" s="65" t="s">
        <v>199</v>
      </c>
      <c r="AU13" s="65" t="s">
        <v>290</v>
      </c>
      <c r="AV13" s="65" t="s">
        <v>291</v>
      </c>
      <c r="AW13" s="65" t="s">
        <v>292</v>
      </c>
      <c r="AX13" s="65" t="s">
        <v>293</v>
      </c>
      <c r="AY13" s="65" t="s">
        <v>163</v>
      </c>
      <c r="AZ13" s="65" t="s">
        <v>294</v>
      </c>
      <c r="BA13" s="65" t="s">
        <v>295</v>
      </c>
      <c r="BB13" s="65" t="s">
        <v>156</v>
      </c>
      <c r="BC13" s="65" t="s">
        <v>296</v>
      </c>
      <c r="BD13" s="65" t="s">
        <v>297</v>
      </c>
      <c r="BE13" s="65" t="s">
        <v>298</v>
      </c>
      <c r="BF13" s="65" t="s">
        <v>299</v>
      </c>
      <c r="BG13" s="65" t="s">
        <v>300</v>
      </c>
      <c r="BH13" s="65" t="s">
        <v>195</v>
      </c>
      <c r="BI13" s="65" t="s">
        <v>204</v>
      </c>
      <c r="BJ13" s="65" t="s">
        <v>302</v>
      </c>
      <c r="BK13" s="65" t="s">
        <v>303</v>
      </c>
      <c r="BL13" s="65" t="s">
        <v>209</v>
      </c>
      <c r="BM13" s="65" t="s">
        <v>304</v>
      </c>
      <c r="BN13" s="65" t="s">
        <v>207</v>
      </c>
      <c r="BO13" s="65" t="s">
        <v>305</v>
      </c>
      <c r="BP13" s="65" t="s">
        <v>306</v>
      </c>
      <c r="BQ13" s="65" t="s">
        <v>144</v>
      </c>
      <c r="BR13" s="65" t="s">
        <v>185</v>
      </c>
      <c r="BS13" s="65" t="s">
        <v>138</v>
      </c>
      <c r="BT13" s="65" t="s">
        <v>307</v>
      </c>
      <c r="BU13" s="65" t="s">
        <v>308</v>
      </c>
      <c r="BV13" s="65" t="s">
        <v>309</v>
      </c>
      <c r="BW13" s="65" t="s">
        <v>310</v>
      </c>
      <c r="BX13" s="65" t="s">
        <v>166</v>
      </c>
      <c r="BY13" s="65" t="s">
        <v>311</v>
      </c>
      <c r="BZ13" s="65" t="s">
        <v>201</v>
      </c>
      <c r="CA13" s="65" t="s">
        <v>170</v>
      </c>
      <c r="CB13" s="65" t="s">
        <v>312</v>
      </c>
      <c r="CC13" s="65" t="s">
        <v>313</v>
      </c>
      <c r="CD13" s="65" t="s">
        <v>159</v>
      </c>
      <c r="CE13" s="65" t="s">
        <v>314</v>
      </c>
      <c r="CF13" s="65" t="s">
        <v>315</v>
      </c>
      <c r="CG13" s="65" t="s">
        <v>316</v>
      </c>
      <c r="CH13" s="65" t="s">
        <v>317</v>
      </c>
      <c r="CI13" s="65" t="s">
        <v>318</v>
      </c>
      <c r="CJ13" s="65" t="s">
        <v>319</v>
      </c>
      <c r="CK13" s="65" t="s">
        <v>320</v>
      </c>
      <c r="CL13" s="65" t="s">
        <v>321</v>
      </c>
      <c r="CM13" s="65" t="s">
        <v>323</v>
      </c>
      <c r="CN13" s="65" t="s">
        <v>324</v>
      </c>
      <c r="CO13" s="65" t="s">
        <v>325</v>
      </c>
      <c r="CP13" s="65" t="s">
        <v>327</v>
      </c>
      <c r="CQ13" s="65" t="s">
        <v>328</v>
      </c>
      <c r="CR13" s="65" t="s">
        <v>329</v>
      </c>
      <c r="CS13" s="65" t="s">
        <v>330</v>
      </c>
      <c r="CT13" s="65" t="s">
        <v>331</v>
      </c>
      <c r="CU13" s="65" t="s">
        <v>332</v>
      </c>
      <c r="CV13" s="65" t="s">
        <v>333</v>
      </c>
      <c r="CW13" s="65" t="s">
        <v>334</v>
      </c>
      <c r="CX13" s="65" t="s">
        <v>335</v>
      </c>
      <c r="CY13" s="65" t="s">
        <v>336</v>
      </c>
    </row>
    <row r="14">
      <c r="A14" s="40" t="s">
        <v>233</v>
      </c>
      <c r="B14" s="65" t="s">
        <v>239</v>
      </c>
      <c r="C14" s="65" t="s">
        <v>243</v>
      </c>
      <c r="D14" s="65" t="s">
        <v>247</v>
      </c>
      <c r="E14" s="65" t="s">
        <v>282</v>
      </c>
      <c r="F14" s="65" t="s">
        <v>301</v>
      </c>
      <c r="G14" s="65" t="s">
        <v>326</v>
      </c>
      <c r="H14" s="65" t="s">
        <v>337</v>
      </c>
      <c r="I14" s="6" t="s">
        <v>338</v>
      </c>
      <c r="J14" s="65" t="s">
        <v>340</v>
      </c>
      <c r="K14" s="65" t="s">
        <v>341</v>
      </c>
      <c r="L14" s="65" t="s">
        <v>342</v>
      </c>
      <c r="M14" s="65" t="s">
        <v>343</v>
      </c>
      <c r="N14" s="65" t="s">
        <v>344</v>
      </c>
      <c r="O14" s="65" t="s">
        <v>345</v>
      </c>
      <c r="P14" s="65" t="s">
        <v>346</v>
      </c>
      <c r="Q14" s="65" t="s">
        <v>347</v>
      </c>
      <c r="R14" s="65" t="s">
        <v>348</v>
      </c>
      <c r="S14" s="65" t="s">
        <v>349</v>
      </c>
      <c r="T14" s="65" t="s">
        <v>350</v>
      </c>
      <c r="U14" s="65" t="s">
        <v>351</v>
      </c>
      <c r="V14" s="65" t="s">
        <v>352</v>
      </c>
      <c r="W14" s="65" t="s">
        <v>353</v>
      </c>
      <c r="X14" s="65" t="s">
        <v>354</v>
      </c>
      <c r="Y14" s="65" t="s">
        <v>355</v>
      </c>
      <c r="Z14" s="65" t="s">
        <v>356</v>
      </c>
      <c r="AA14" s="65" t="s">
        <v>357</v>
      </c>
      <c r="AB14" s="65" t="s">
        <v>358</v>
      </c>
      <c r="AC14" s="65" t="s">
        <v>359</v>
      </c>
      <c r="AD14" s="65" t="s">
        <v>360</v>
      </c>
      <c r="AE14" s="65" t="s">
        <v>361</v>
      </c>
      <c r="AF14" s="65" t="s">
        <v>362</v>
      </c>
      <c r="AG14" s="65" t="s">
        <v>363</v>
      </c>
      <c r="AH14" s="65" t="s">
        <v>364</v>
      </c>
      <c r="AI14" s="65" t="s">
        <v>365</v>
      </c>
      <c r="AJ14" s="65" t="s">
        <v>366</v>
      </c>
      <c r="AK14" s="65" t="s">
        <v>367</v>
      </c>
      <c r="AL14" s="65" t="s">
        <v>368</v>
      </c>
      <c r="AM14" s="65" t="s">
        <v>369</v>
      </c>
      <c r="AN14" s="65" t="s">
        <v>370</v>
      </c>
      <c r="AO14" s="65" t="s">
        <v>371</v>
      </c>
      <c r="AP14" s="65" t="s">
        <v>372</v>
      </c>
      <c r="AQ14" s="65" t="s">
        <v>373</v>
      </c>
      <c r="AR14" s="65" t="s">
        <v>374</v>
      </c>
      <c r="AS14" s="65" t="s">
        <v>375</v>
      </c>
      <c r="AT14" s="65" t="s">
        <v>376</v>
      </c>
      <c r="AU14" s="65" t="s">
        <v>377</v>
      </c>
      <c r="AV14" s="65" t="s">
        <v>378</v>
      </c>
      <c r="AW14" s="65" t="s">
        <v>380</v>
      </c>
      <c r="AX14" s="65" t="s">
        <v>381</v>
      </c>
      <c r="AY14" s="65" t="s">
        <v>382</v>
      </c>
      <c r="AZ14" s="65" t="s">
        <v>383</v>
      </c>
      <c r="BA14" s="65" t="s">
        <v>384</v>
      </c>
      <c r="BB14" s="65" t="s">
        <v>385</v>
      </c>
      <c r="BC14" s="65" t="s">
        <v>386</v>
      </c>
      <c r="BD14" s="65" t="s">
        <v>387</v>
      </c>
      <c r="BE14" s="65" t="s">
        <v>388</v>
      </c>
      <c r="BF14" s="65" t="s">
        <v>389</v>
      </c>
      <c r="BG14" s="65" t="s">
        <v>390</v>
      </c>
      <c r="BH14" s="65" t="s">
        <v>391</v>
      </c>
      <c r="BI14" s="65" t="s">
        <v>392</v>
      </c>
      <c r="BJ14" s="65" t="s">
        <v>393</v>
      </c>
      <c r="BK14" s="65" t="s">
        <v>394</v>
      </c>
      <c r="BL14" s="65" t="s">
        <v>395</v>
      </c>
      <c r="BM14" s="65" t="s">
        <v>396</v>
      </c>
      <c r="BN14" s="65" t="s">
        <v>397</v>
      </c>
      <c r="BO14" s="65" t="s">
        <v>398</v>
      </c>
      <c r="BP14" s="65" t="s">
        <v>399</v>
      </c>
      <c r="BQ14" s="65" t="s">
        <v>400</v>
      </c>
      <c r="BR14" s="65" t="s">
        <v>401</v>
      </c>
      <c r="BS14" s="65" t="s">
        <v>402</v>
      </c>
      <c r="BT14" s="65" t="s">
        <v>403</v>
      </c>
      <c r="BU14" s="65" t="s">
        <v>404</v>
      </c>
      <c r="BV14" s="65" t="s">
        <v>405</v>
      </c>
      <c r="BW14" s="65" t="s">
        <v>406</v>
      </c>
      <c r="BX14" s="65" t="s">
        <v>407</v>
      </c>
      <c r="BY14" s="65" t="s">
        <v>408</v>
      </c>
      <c r="BZ14" s="65" t="s">
        <v>409</v>
      </c>
      <c r="CA14" s="65" t="s">
        <v>410</v>
      </c>
      <c r="CB14" s="65" t="s">
        <v>411</v>
      </c>
      <c r="CC14" s="65" t="s">
        <v>412</v>
      </c>
      <c r="CD14" s="65" t="s">
        <v>413</v>
      </c>
      <c r="CE14" s="65" t="s">
        <v>414</v>
      </c>
      <c r="CF14" s="65" t="s">
        <v>415</v>
      </c>
      <c r="CG14" s="65" t="s">
        <v>416</v>
      </c>
      <c r="CH14" s="65" t="s">
        <v>417</v>
      </c>
      <c r="CI14" s="65" t="s">
        <v>418</v>
      </c>
      <c r="CJ14" s="65" t="s">
        <v>419</v>
      </c>
      <c r="CK14" s="69" t="s">
        <v>420</v>
      </c>
      <c r="CL14" s="65" t="s">
        <v>421</v>
      </c>
      <c r="CM14" s="65" t="s">
        <v>422</v>
      </c>
      <c r="CN14" s="70" t="s">
        <v>423</v>
      </c>
      <c r="CO14" s="65" t="s">
        <v>424</v>
      </c>
      <c r="CP14" s="65" t="s">
        <v>425</v>
      </c>
      <c r="CQ14" s="65" t="s">
        <v>426</v>
      </c>
      <c r="CR14" s="65" t="s">
        <v>427</v>
      </c>
      <c r="CS14" s="65" t="s">
        <v>428</v>
      </c>
      <c r="CT14" s="65" t="s">
        <v>429</v>
      </c>
      <c r="CU14" s="65" t="s">
        <v>430</v>
      </c>
      <c r="CV14" s="65" t="s">
        <v>431</v>
      </c>
      <c r="CW14" s="65" t="s">
        <v>432</v>
      </c>
      <c r="CX14" s="65" t="s">
        <v>433</v>
      </c>
      <c r="CY14" s="65" t="s">
        <v>434</v>
      </c>
    </row>
    <row r="15">
      <c r="A15" s="40" t="s">
        <v>234</v>
      </c>
      <c r="B15" s="6"/>
      <c r="C15" s="6" t="s">
        <v>89</v>
      </c>
      <c r="D15" s="6" t="s">
        <v>109</v>
      </c>
      <c r="E15" s="61" t="s">
        <v>120</v>
      </c>
      <c r="F15" s="6" t="s">
        <v>435</v>
      </c>
      <c r="G15" s="69" t="s">
        <v>89</v>
      </c>
      <c r="H15" s="69" t="s">
        <v>109</v>
      </c>
      <c r="I15" s="69"/>
      <c r="J15" s="69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</row>
    <row r="16">
      <c r="A16" s="40" t="s">
        <v>235</v>
      </c>
      <c r="B16" s="66"/>
      <c r="C16" s="66" t="s">
        <v>241</v>
      </c>
      <c r="D16" s="66" t="s">
        <v>245</v>
      </c>
      <c r="E16" s="66" t="s">
        <v>257</v>
      </c>
      <c r="F16" s="66" t="s">
        <v>284</v>
      </c>
      <c r="G16" s="66" t="s">
        <v>241</v>
      </c>
      <c r="H16" s="66" t="s">
        <v>245</v>
      </c>
      <c r="I16" s="66"/>
      <c r="J16" s="71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20.0"/>
    <col customWidth="1" min="2" max="2" width="21.29"/>
    <col customWidth="1" min="13" max="13" width="23.43"/>
  </cols>
  <sheetData>
    <row r="1">
      <c r="A1" s="62" t="s">
        <v>174</v>
      </c>
      <c r="B1" s="40" t="s">
        <v>175</v>
      </c>
    </row>
    <row r="2">
      <c r="A2" s="64" t="s">
        <v>177</v>
      </c>
      <c r="B2" s="64" t="s">
        <v>23</v>
      </c>
      <c r="C2" s="64" t="s">
        <v>21</v>
      </c>
      <c r="D2" s="64" t="s">
        <v>39</v>
      </c>
      <c r="E2" s="64" t="s">
        <v>193</v>
      </c>
      <c r="F2" s="64" t="s">
        <v>27</v>
      </c>
      <c r="G2" s="64" t="s">
        <v>228</v>
      </c>
      <c r="H2" s="64" t="s">
        <v>230</v>
      </c>
      <c r="I2" s="64" t="s">
        <v>229</v>
      </c>
      <c r="J2" s="64" t="s">
        <v>231</v>
      </c>
      <c r="K2" s="64" t="s">
        <v>232</v>
      </c>
      <c r="L2" s="64" t="s">
        <v>233</v>
      </c>
      <c r="M2" s="64" t="s">
        <v>234</v>
      </c>
      <c r="N2" s="64" t="s">
        <v>235</v>
      </c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</row>
    <row r="3">
      <c r="A3" s="40" t="s">
        <v>95</v>
      </c>
      <c r="B3" s="40" t="s">
        <v>95</v>
      </c>
      <c r="C3" s="40" t="s">
        <v>95</v>
      </c>
      <c r="D3" s="40" t="s">
        <v>95</v>
      </c>
      <c r="E3" s="40" t="s">
        <v>95</v>
      </c>
      <c r="F3" s="63">
        <v>0.2</v>
      </c>
      <c r="G3" s="43" t="s">
        <v>95</v>
      </c>
      <c r="H3" s="43" t="s">
        <v>95</v>
      </c>
      <c r="I3" s="43" t="s">
        <v>95</v>
      </c>
      <c r="J3" s="43" t="s">
        <v>237</v>
      </c>
      <c r="K3" s="65" t="s">
        <v>238</v>
      </c>
      <c r="L3" s="65" t="s">
        <v>239</v>
      </c>
      <c r="M3" s="6" t="s">
        <v>240</v>
      </c>
      <c r="N3" s="66" t="s">
        <v>241</v>
      </c>
    </row>
    <row r="4">
      <c r="A4" s="40" t="s">
        <v>84</v>
      </c>
      <c r="B4" s="40" t="s">
        <v>118</v>
      </c>
      <c r="C4" s="40" t="s">
        <v>116</v>
      </c>
      <c r="D4" s="40" t="s">
        <v>187</v>
      </c>
      <c r="E4" s="40">
        <v>1.0</v>
      </c>
      <c r="G4" s="40" t="s">
        <v>137</v>
      </c>
      <c r="H4" s="43" t="s">
        <v>139</v>
      </c>
      <c r="I4" s="40" t="s">
        <v>167</v>
      </c>
      <c r="K4" s="65" t="s">
        <v>242</v>
      </c>
      <c r="L4" s="65" t="s">
        <v>243</v>
      </c>
      <c r="M4" s="6" t="s">
        <v>244</v>
      </c>
      <c r="N4" s="66" t="s">
        <v>245</v>
      </c>
    </row>
    <row r="5">
      <c r="A5" s="40" t="s">
        <v>29</v>
      </c>
      <c r="B5" s="40" t="s">
        <v>131</v>
      </c>
      <c r="C5" s="40" t="s">
        <v>182</v>
      </c>
      <c r="D5" s="40" t="s">
        <v>188</v>
      </c>
      <c r="E5" s="40">
        <v>2.0</v>
      </c>
      <c r="G5" s="40" t="s">
        <v>88</v>
      </c>
      <c r="H5" s="43" t="s">
        <v>160</v>
      </c>
      <c r="I5" s="40" t="s">
        <v>121</v>
      </c>
      <c r="K5" s="67" t="s">
        <v>246</v>
      </c>
      <c r="L5" s="65" t="s">
        <v>247</v>
      </c>
      <c r="M5" s="68" t="s">
        <v>248</v>
      </c>
      <c r="N5" s="66" t="s">
        <v>257</v>
      </c>
    </row>
    <row r="6">
      <c r="A6" s="40" t="s">
        <v>92</v>
      </c>
      <c r="B6" s="40" t="s">
        <v>148</v>
      </c>
      <c r="C6" s="40" t="s">
        <v>68</v>
      </c>
      <c r="D6" s="40" t="s">
        <v>189</v>
      </c>
      <c r="E6" s="40">
        <v>3.0</v>
      </c>
      <c r="H6" s="43" t="s">
        <v>186</v>
      </c>
      <c r="I6" s="40" t="s">
        <v>90</v>
      </c>
      <c r="K6" s="67" t="s">
        <v>172</v>
      </c>
      <c r="L6" s="65" t="s">
        <v>282</v>
      </c>
      <c r="M6" s="42" t="s">
        <v>283</v>
      </c>
      <c r="N6" s="66" t="s">
        <v>284</v>
      </c>
    </row>
    <row r="7">
      <c r="A7" s="40" t="s">
        <v>178</v>
      </c>
      <c r="B7" s="40" t="s">
        <v>113</v>
      </c>
      <c r="C7" s="40" t="s">
        <v>183</v>
      </c>
      <c r="D7" s="40" t="s">
        <v>122</v>
      </c>
      <c r="E7" s="40">
        <v>4.0</v>
      </c>
      <c r="H7" s="43" t="s">
        <v>196</v>
      </c>
      <c r="I7" s="40" t="s">
        <v>236</v>
      </c>
      <c r="K7" s="67" t="s">
        <v>249</v>
      </c>
      <c r="L7" s="65" t="s">
        <v>301</v>
      </c>
      <c r="M7" s="69"/>
    </row>
    <row r="8">
      <c r="A8" s="40" t="s">
        <v>179</v>
      </c>
      <c r="B8" s="40" t="s">
        <v>180</v>
      </c>
      <c r="C8" s="40" t="s">
        <v>98</v>
      </c>
      <c r="D8" s="40" t="s">
        <v>190</v>
      </c>
      <c r="E8" s="40">
        <v>5.0</v>
      </c>
      <c r="H8" s="43" t="s">
        <v>322</v>
      </c>
      <c r="I8" s="40" t="s">
        <v>110</v>
      </c>
      <c r="K8" s="67" t="s">
        <v>250</v>
      </c>
      <c r="L8" s="65" t="s">
        <v>326</v>
      </c>
      <c r="M8" s="69"/>
    </row>
    <row r="9">
      <c r="B9" s="40" t="s">
        <v>181</v>
      </c>
      <c r="C9" s="40" t="s">
        <v>184</v>
      </c>
      <c r="D9" s="40" t="s">
        <v>191</v>
      </c>
      <c r="E9" s="40">
        <v>6.0</v>
      </c>
      <c r="H9" s="43" t="s">
        <v>339</v>
      </c>
      <c r="K9" s="65" t="s">
        <v>251</v>
      </c>
      <c r="L9" s="65" t="s">
        <v>337</v>
      </c>
      <c r="M9" s="69"/>
    </row>
    <row r="10">
      <c r="B10" s="40" t="s">
        <v>86</v>
      </c>
      <c r="C10" s="40" t="s">
        <v>95</v>
      </c>
      <c r="D10" s="40" t="s">
        <v>95</v>
      </c>
      <c r="E10" s="40">
        <v>7.0</v>
      </c>
      <c r="H10" s="40" t="s">
        <v>91</v>
      </c>
      <c r="K10" s="65" t="s">
        <v>252</v>
      </c>
      <c r="L10" s="6" t="s">
        <v>338</v>
      </c>
    </row>
    <row r="11">
      <c r="B11" s="40"/>
      <c r="E11" s="40">
        <v>8.0</v>
      </c>
      <c r="H11" s="40" t="s">
        <v>379</v>
      </c>
      <c r="K11" s="65" t="s">
        <v>253</v>
      </c>
      <c r="L11" s="65" t="s">
        <v>340</v>
      </c>
      <c r="M11" s="69"/>
    </row>
    <row r="12">
      <c r="E12" s="40">
        <v>9.0</v>
      </c>
      <c r="K12" s="65" t="s">
        <v>254</v>
      </c>
      <c r="L12" s="65" t="s">
        <v>341</v>
      </c>
      <c r="M12" s="65"/>
      <c r="N12" s="65"/>
    </row>
    <row r="13">
      <c r="E13" s="40">
        <v>10.0</v>
      </c>
      <c r="K13" s="65" t="s">
        <v>255</v>
      </c>
      <c r="L13" s="65" t="s">
        <v>342</v>
      </c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</row>
    <row r="14">
      <c r="E14" s="40">
        <v>11.0</v>
      </c>
      <c r="K14" s="65" t="s">
        <v>256</v>
      </c>
      <c r="L14" s="65" t="s">
        <v>343</v>
      </c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9"/>
      <c r="CL14" s="65"/>
      <c r="CM14" s="65"/>
      <c r="CN14" s="70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</row>
    <row r="15">
      <c r="E15" s="40">
        <v>12.0</v>
      </c>
      <c r="K15" s="65" t="s">
        <v>258</v>
      </c>
      <c r="L15" s="65" t="s">
        <v>344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</row>
    <row r="16">
      <c r="A16" s="40"/>
      <c r="B16" s="66"/>
      <c r="C16" s="66"/>
      <c r="D16" s="66"/>
      <c r="E16" s="66"/>
      <c r="F16" s="66"/>
      <c r="G16" s="66"/>
      <c r="H16" s="66"/>
      <c r="I16" s="66"/>
      <c r="J16" s="71"/>
      <c r="K16" s="65" t="s">
        <v>259</v>
      </c>
      <c r="L16" s="65" t="s">
        <v>345</v>
      </c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</row>
    <row r="17">
      <c r="K17" s="65" t="s">
        <v>149</v>
      </c>
      <c r="L17" s="65" t="s">
        <v>346</v>
      </c>
      <c r="M17" s="65"/>
      <c r="N17" s="65"/>
    </row>
    <row r="18">
      <c r="K18" s="65" t="s">
        <v>260</v>
      </c>
      <c r="L18" s="65" t="s">
        <v>347</v>
      </c>
      <c r="M18" s="65"/>
      <c r="N18" s="65"/>
    </row>
    <row r="19">
      <c r="K19" s="65" t="s">
        <v>261</v>
      </c>
      <c r="L19" s="65" t="s">
        <v>348</v>
      </c>
      <c r="M19" s="65"/>
      <c r="N19" s="65"/>
    </row>
    <row r="20">
      <c r="K20" s="65" t="s">
        <v>262</v>
      </c>
      <c r="L20" s="65" t="s">
        <v>349</v>
      </c>
      <c r="M20" s="65"/>
      <c r="N20" s="65"/>
    </row>
    <row r="21">
      <c r="K21" s="65" t="s">
        <v>263</v>
      </c>
      <c r="L21" s="65" t="s">
        <v>350</v>
      </c>
      <c r="M21" s="65"/>
      <c r="N21" s="65"/>
    </row>
    <row r="22">
      <c r="K22" s="65" t="s">
        <v>264</v>
      </c>
      <c r="L22" s="65" t="s">
        <v>351</v>
      </c>
      <c r="M22" s="65"/>
      <c r="N22" s="65"/>
    </row>
    <row r="23">
      <c r="K23" s="65" t="s">
        <v>265</v>
      </c>
      <c r="L23" s="65" t="s">
        <v>352</v>
      </c>
      <c r="M23" s="65"/>
      <c r="N23" s="65"/>
    </row>
    <row r="24">
      <c r="K24" s="65" t="s">
        <v>266</v>
      </c>
      <c r="L24" s="65" t="s">
        <v>353</v>
      </c>
      <c r="M24" s="65"/>
      <c r="N24" s="65"/>
    </row>
    <row r="25">
      <c r="K25" s="65" t="s">
        <v>267</v>
      </c>
      <c r="L25" s="65" t="s">
        <v>354</v>
      </c>
      <c r="M25" s="65"/>
      <c r="N25" s="65"/>
    </row>
    <row r="26">
      <c r="K26" s="65" t="s">
        <v>268</v>
      </c>
      <c r="L26" s="65" t="s">
        <v>355</v>
      </c>
      <c r="M26" s="65"/>
      <c r="N26" s="65"/>
    </row>
    <row r="27">
      <c r="K27" s="65" t="s">
        <v>269</v>
      </c>
      <c r="L27" s="65" t="s">
        <v>356</v>
      </c>
      <c r="M27" s="65"/>
      <c r="N27" s="65"/>
    </row>
    <row r="28">
      <c r="K28" s="65" t="s">
        <v>270</v>
      </c>
      <c r="L28" s="65" t="s">
        <v>357</v>
      </c>
      <c r="M28" s="65"/>
      <c r="N28" s="65"/>
    </row>
    <row r="29">
      <c r="K29" s="65" t="s">
        <v>271</v>
      </c>
      <c r="L29" s="65" t="s">
        <v>358</v>
      </c>
      <c r="M29" s="65"/>
      <c r="N29" s="65"/>
    </row>
    <row r="30">
      <c r="K30" s="65" t="s">
        <v>272</v>
      </c>
      <c r="L30" s="65" t="s">
        <v>359</v>
      </c>
      <c r="M30" s="65"/>
      <c r="N30" s="65"/>
    </row>
    <row r="31">
      <c r="K31" s="65" t="s">
        <v>273</v>
      </c>
      <c r="L31" s="65" t="s">
        <v>360</v>
      </c>
      <c r="M31" s="65"/>
      <c r="N31" s="65"/>
    </row>
    <row r="32">
      <c r="K32" s="65" t="s">
        <v>274</v>
      </c>
      <c r="L32" s="65" t="s">
        <v>361</v>
      </c>
      <c r="M32" s="65"/>
      <c r="N32" s="65"/>
    </row>
    <row r="33">
      <c r="K33" s="65" t="s">
        <v>275</v>
      </c>
      <c r="L33" s="65" t="s">
        <v>362</v>
      </c>
      <c r="M33" s="65"/>
      <c r="N33" s="65"/>
    </row>
    <row r="34">
      <c r="K34" s="65" t="s">
        <v>276</v>
      </c>
      <c r="L34" s="65" t="s">
        <v>363</v>
      </c>
      <c r="M34" s="65"/>
      <c r="N34" s="65"/>
    </row>
    <row r="35">
      <c r="K35" s="65" t="s">
        <v>277</v>
      </c>
      <c r="L35" s="65" t="s">
        <v>364</v>
      </c>
      <c r="M35" s="65"/>
      <c r="N35" s="65"/>
    </row>
    <row r="36">
      <c r="K36" s="65" t="s">
        <v>278</v>
      </c>
      <c r="L36" s="65" t="s">
        <v>365</v>
      </c>
      <c r="M36" s="65"/>
      <c r="N36" s="65"/>
    </row>
    <row r="37">
      <c r="K37" s="65" t="s">
        <v>279</v>
      </c>
      <c r="L37" s="65" t="s">
        <v>366</v>
      </c>
      <c r="M37" s="65"/>
      <c r="N37" s="65"/>
    </row>
    <row r="38">
      <c r="K38" s="65" t="s">
        <v>280</v>
      </c>
      <c r="L38" s="65" t="s">
        <v>367</v>
      </c>
      <c r="M38" s="65"/>
      <c r="N38" s="65"/>
    </row>
    <row r="39">
      <c r="K39" s="65" t="s">
        <v>281</v>
      </c>
      <c r="L39" s="65" t="s">
        <v>368</v>
      </c>
      <c r="M39" s="65"/>
      <c r="N39" s="65"/>
    </row>
    <row r="40">
      <c r="K40" s="65" t="s">
        <v>212</v>
      </c>
      <c r="L40" s="65" t="s">
        <v>369</v>
      </c>
      <c r="M40" s="65"/>
      <c r="N40" s="65"/>
    </row>
    <row r="41">
      <c r="K41" s="65" t="s">
        <v>285</v>
      </c>
      <c r="L41" s="65" t="s">
        <v>370</v>
      </c>
      <c r="M41" s="65"/>
      <c r="N41" s="65"/>
    </row>
    <row r="42">
      <c r="K42" s="65" t="s">
        <v>217</v>
      </c>
      <c r="L42" s="65" t="s">
        <v>371</v>
      </c>
      <c r="M42" s="65"/>
      <c r="N42" s="65"/>
    </row>
    <row r="43">
      <c r="K43" s="65" t="s">
        <v>286</v>
      </c>
      <c r="L43" s="65" t="s">
        <v>372</v>
      </c>
      <c r="M43" s="65"/>
      <c r="N43" s="65"/>
    </row>
    <row r="44">
      <c r="K44" s="65" t="s">
        <v>287</v>
      </c>
      <c r="L44" s="65" t="s">
        <v>373</v>
      </c>
      <c r="M44" s="65"/>
      <c r="N44" s="65"/>
    </row>
    <row r="45">
      <c r="K45" s="65" t="s">
        <v>288</v>
      </c>
      <c r="L45" s="65" t="s">
        <v>374</v>
      </c>
      <c r="M45" s="65"/>
      <c r="N45" s="65"/>
    </row>
    <row r="46">
      <c r="K46" s="65" t="s">
        <v>289</v>
      </c>
      <c r="L46" s="65" t="s">
        <v>375</v>
      </c>
      <c r="M46" s="65"/>
      <c r="N46" s="65"/>
    </row>
    <row r="47">
      <c r="K47" s="65" t="s">
        <v>199</v>
      </c>
      <c r="L47" s="65" t="s">
        <v>376</v>
      </c>
      <c r="M47" s="65"/>
      <c r="N47" s="65"/>
    </row>
    <row r="48">
      <c r="K48" s="65" t="s">
        <v>290</v>
      </c>
      <c r="L48" s="65" t="s">
        <v>377</v>
      </c>
      <c r="M48" s="65"/>
      <c r="N48" s="65"/>
    </row>
    <row r="49">
      <c r="K49" s="65" t="s">
        <v>291</v>
      </c>
      <c r="L49" s="65" t="s">
        <v>378</v>
      </c>
      <c r="M49" s="65"/>
      <c r="N49" s="65"/>
    </row>
    <row r="50">
      <c r="K50" s="65" t="s">
        <v>292</v>
      </c>
      <c r="L50" s="65" t="s">
        <v>380</v>
      </c>
      <c r="M50" s="65"/>
      <c r="N50" s="65"/>
    </row>
    <row r="51">
      <c r="K51" s="65" t="s">
        <v>293</v>
      </c>
      <c r="L51" s="65" t="s">
        <v>381</v>
      </c>
      <c r="M51" s="65"/>
      <c r="N51" s="65"/>
    </row>
    <row r="52">
      <c r="K52" s="65" t="s">
        <v>163</v>
      </c>
      <c r="L52" s="65" t="s">
        <v>382</v>
      </c>
      <c r="M52" s="65"/>
      <c r="N52" s="65"/>
    </row>
    <row r="53">
      <c r="K53" s="65" t="s">
        <v>294</v>
      </c>
      <c r="L53" s="65" t="s">
        <v>383</v>
      </c>
      <c r="M53" s="65"/>
      <c r="N53" s="65"/>
    </row>
    <row r="54">
      <c r="K54" s="65" t="s">
        <v>295</v>
      </c>
      <c r="L54" s="65" t="s">
        <v>384</v>
      </c>
      <c r="M54" s="65"/>
      <c r="N54" s="65"/>
    </row>
    <row r="55">
      <c r="K55" s="65" t="s">
        <v>156</v>
      </c>
      <c r="L55" s="65" t="s">
        <v>385</v>
      </c>
      <c r="M55" s="65"/>
      <c r="N55" s="65"/>
    </row>
    <row r="56">
      <c r="K56" s="65" t="s">
        <v>296</v>
      </c>
      <c r="L56" s="65" t="s">
        <v>386</v>
      </c>
      <c r="M56" s="65"/>
      <c r="N56" s="65"/>
    </row>
    <row r="57">
      <c r="K57" s="65" t="s">
        <v>297</v>
      </c>
      <c r="L57" s="65" t="s">
        <v>387</v>
      </c>
      <c r="M57" s="65"/>
      <c r="N57" s="65"/>
    </row>
    <row r="58">
      <c r="K58" s="65" t="s">
        <v>298</v>
      </c>
      <c r="L58" s="65" t="s">
        <v>388</v>
      </c>
      <c r="M58" s="65"/>
      <c r="N58" s="65"/>
    </row>
    <row r="59">
      <c r="K59" s="65" t="s">
        <v>299</v>
      </c>
      <c r="L59" s="65" t="s">
        <v>389</v>
      </c>
      <c r="M59" s="65"/>
      <c r="N59" s="65"/>
    </row>
    <row r="60">
      <c r="K60" s="65" t="s">
        <v>300</v>
      </c>
      <c r="L60" s="65" t="s">
        <v>390</v>
      </c>
      <c r="M60" s="65"/>
      <c r="N60" s="65"/>
    </row>
    <row r="61">
      <c r="K61" s="65" t="s">
        <v>195</v>
      </c>
      <c r="L61" s="65" t="s">
        <v>391</v>
      </c>
      <c r="M61" s="65"/>
      <c r="N61" s="65"/>
    </row>
    <row r="62">
      <c r="K62" s="65" t="s">
        <v>204</v>
      </c>
      <c r="L62" s="65" t="s">
        <v>392</v>
      </c>
      <c r="M62" s="65"/>
      <c r="N62" s="65"/>
    </row>
    <row r="63">
      <c r="K63" s="65" t="s">
        <v>302</v>
      </c>
      <c r="L63" s="65" t="s">
        <v>393</v>
      </c>
      <c r="M63" s="65"/>
      <c r="N63" s="65"/>
    </row>
    <row r="64">
      <c r="K64" s="65" t="s">
        <v>303</v>
      </c>
      <c r="L64" s="65" t="s">
        <v>394</v>
      </c>
      <c r="M64" s="65"/>
      <c r="N64" s="65"/>
    </row>
    <row r="65">
      <c r="K65" s="65" t="s">
        <v>209</v>
      </c>
      <c r="L65" s="65" t="s">
        <v>395</v>
      </c>
      <c r="M65" s="65"/>
      <c r="N65" s="65"/>
    </row>
    <row r="66">
      <c r="K66" s="65" t="s">
        <v>304</v>
      </c>
      <c r="L66" s="65" t="s">
        <v>396</v>
      </c>
      <c r="M66" s="65"/>
      <c r="N66" s="65"/>
    </row>
    <row r="67">
      <c r="K67" s="65" t="s">
        <v>207</v>
      </c>
      <c r="L67" s="65" t="s">
        <v>397</v>
      </c>
      <c r="M67" s="65"/>
      <c r="N67" s="65"/>
    </row>
    <row r="68">
      <c r="K68" s="65" t="s">
        <v>305</v>
      </c>
      <c r="L68" s="65" t="s">
        <v>398</v>
      </c>
      <c r="M68" s="65"/>
      <c r="N68" s="65"/>
    </row>
    <row r="69">
      <c r="K69" s="65" t="s">
        <v>306</v>
      </c>
      <c r="L69" s="65" t="s">
        <v>399</v>
      </c>
      <c r="M69" s="65"/>
      <c r="N69" s="65"/>
    </row>
    <row r="70">
      <c r="K70" s="65" t="s">
        <v>144</v>
      </c>
      <c r="L70" s="65" t="s">
        <v>400</v>
      </c>
      <c r="M70" s="65"/>
      <c r="N70" s="65"/>
    </row>
    <row r="71">
      <c r="K71" s="65" t="s">
        <v>185</v>
      </c>
      <c r="L71" s="65" t="s">
        <v>401</v>
      </c>
      <c r="M71" s="65"/>
      <c r="N71" s="65"/>
    </row>
    <row r="72">
      <c r="K72" s="65" t="s">
        <v>138</v>
      </c>
      <c r="L72" s="65" t="s">
        <v>402</v>
      </c>
      <c r="M72" s="65"/>
      <c r="N72" s="65"/>
    </row>
    <row r="73">
      <c r="K73" s="65" t="s">
        <v>307</v>
      </c>
      <c r="L73" s="65" t="s">
        <v>403</v>
      </c>
      <c r="M73" s="65"/>
      <c r="N73" s="65"/>
    </row>
    <row r="74">
      <c r="K74" s="65" t="s">
        <v>308</v>
      </c>
      <c r="L74" s="65" t="s">
        <v>404</v>
      </c>
      <c r="M74" s="65"/>
      <c r="N74" s="65"/>
    </row>
    <row r="75">
      <c r="K75" s="65" t="s">
        <v>309</v>
      </c>
      <c r="L75" s="65" t="s">
        <v>405</v>
      </c>
      <c r="M75" s="65"/>
      <c r="N75" s="65"/>
    </row>
    <row r="76">
      <c r="K76" s="65" t="s">
        <v>310</v>
      </c>
      <c r="L76" s="65" t="s">
        <v>406</v>
      </c>
      <c r="M76" s="65"/>
      <c r="N76" s="65"/>
    </row>
    <row r="77">
      <c r="K77" s="65" t="s">
        <v>166</v>
      </c>
      <c r="L77" s="65" t="s">
        <v>407</v>
      </c>
      <c r="M77" s="65"/>
      <c r="N77" s="65"/>
    </row>
    <row r="78">
      <c r="K78" s="65" t="s">
        <v>311</v>
      </c>
      <c r="L78" s="65" t="s">
        <v>408</v>
      </c>
      <c r="M78" s="65"/>
      <c r="N78" s="65"/>
    </row>
    <row r="79">
      <c r="K79" s="65" t="s">
        <v>201</v>
      </c>
      <c r="L79" s="65" t="s">
        <v>409</v>
      </c>
      <c r="M79" s="65"/>
      <c r="N79" s="65"/>
    </row>
    <row r="80">
      <c r="K80" s="65" t="s">
        <v>170</v>
      </c>
      <c r="L80" s="65" t="s">
        <v>410</v>
      </c>
      <c r="M80" s="65"/>
      <c r="N80" s="65"/>
    </row>
    <row r="81">
      <c r="K81" s="65" t="s">
        <v>312</v>
      </c>
      <c r="L81" s="65" t="s">
        <v>411</v>
      </c>
      <c r="M81" s="65"/>
      <c r="N81" s="65"/>
    </row>
    <row r="82">
      <c r="K82" s="65" t="s">
        <v>313</v>
      </c>
      <c r="L82" s="65" t="s">
        <v>412</v>
      </c>
      <c r="M82" s="65"/>
      <c r="N82" s="65"/>
    </row>
    <row r="83">
      <c r="K83" s="65" t="s">
        <v>159</v>
      </c>
      <c r="L83" s="65" t="s">
        <v>413</v>
      </c>
      <c r="M83" s="65"/>
      <c r="N83" s="65"/>
    </row>
    <row r="84">
      <c r="K84" s="65" t="s">
        <v>314</v>
      </c>
      <c r="L84" s="65" t="s">
        <v>414</v>
      </c>
      <c r="M84" s="65"/>
      <c r="N84" s="65"/>
    </row>
    <row r="85">
      <c r="K85" s="65" t="s">
        <v>315</v>
      </c>
      <c r="L85" s="65" t="s">
        <v>415</v>
      </c>
      <c r="M85" s="65"/>
      <c r="N85" s="65"/>
    </row>
    <row r="86">
      <c r="K86" s="65" t="s">
        <v>316</v>
      </c>
      <c r="L86" s="65" t="s">
        <v>416</v>
      </c>
      <c r="M86" s="65"/>
      <c r="N86" s="65"/>
    </row>
    <row r="87">
      <c r="K87" s="65" t="s">
        <v>317</v>
      </c>
      <c r="L87" s="65" t="s">
        <v>417</v>
      </c>
      <c r="M87" s="65"/>
      <c r="N87" s="65"/>
    </row>
    <row r="88">
      <c r="K88" s="65" t="s">
        <v>318</v>
      </c>
      <c r="L88" s="65" t="s">
        <v>418</v>
      </c>
      <c r="M88" s="65"/>
      <c r="N88" s="65"/>
    </row>
    <row r="89">
      <c r="K89" s="65" t="s">
        <v>319</v>
      </c>
      <c r="L89" s="65" t="s">
        <v>419</v>
      </c>
      <c r="M89" s="65"/>
      <c r="N89" s="65"/>
    </row>
    <row r="90">
      <c r="K90" s="65" t="s">
        <v>320</v>
      </c>
      <c r="L90" s="69" t="s">
        <v>420</v>
      </c>
      <c r="M90" s="65"/>
      <c r="N90" s="65"/>
    </row>
    <row r="91">
      <c r="K91" s="65" t="s">
        <v>321</v>
      </c>
      <c r="L91" s="65" t="s">
        <v>421</v>
      </c>
      <c r="M91" s="65"/>
      <c r="N91" s="65"/>
    </row>
    <row r="92">
      <c r="K92" s="65" t="s">
        <v>323</v>
      </c>
      <c r="L92" s="65" t="s">
        <v>422</v>
      </c>
      <c r="M92" s="65"/>
      <c r="N92" s="65"/>
    </row>
    <row r="93">
      <c r="K93" s="65" t="s">
        <v>324</v>
      </c>
      <c r="L93" s="70" t="s">
        <v>423</v>
      </c>
      <c r="M93" s="65"/>
      <c r="N93" s="65"/>
    </row>
    <row r="94">
      <c r="K94" s="65" t="s">
        <v>325</v>
      </c>
      <c r="L94" s="65" t="s">
        <v>424</v>
      </c>
      <c r="M94" s="65"/>
      <c r="N94" s="65"/>
    </row>
    <row r="95">
      <c r="K95" s="65" t="s">
        <v>327</v>
      </c>
      <c r="L95" s="65" t="s">
        <v>425</v>
      </c>
      <c r="M95" s="65"/>
      <c r="N95" s="65"/>
    </row>
    <row r="96">
      <c r="K96" s="65" t="s">
        <v>328</v>
      </c>
      <c r="L96" s="65" t="s">
        <v>426</v>
      </c>
      <c r="M96" s="65"/>
      <c r="N96" s="65"/>
    </row>
    <row r="97">
      <c r="K97" s="65" t="s">
        <v>329</v>
      </c>
      <c r="L97" s="65" t="s">
        <v>427</v>
      </c>
      <c r="M97" s="65"/>
      <c r="N97" s="65"/>
    </row>
    <row r="98">
      <c r="K98" s="65" t="s">
        <v>330</v>
      </c>
      <c r="L98" s="65" t="s">
        <v>428</v>
      </c>
      <c r="M98" s="65"/>
      <c r="N98" s="65"/>
    </row>
    <row r="99">
      <c r="K99" s="65" t="s">
        <v>331</v>
      </c>
      <c r="L99" s="65" t="s">
        <v>429</v>
      </c>
      <c r="M99" s="65"/>
      <c r="N99" s="65"/>
    </row>
    <row r="100">
      <c r="K100" s="65" t="s">
        <v>332</v>
      </c>
      <c r="L100" s="65" t="s">
        <v>430</v>
      </c>
      <c r="M100" s="65"/>
      <c r="N100" s="65"/>
    </row>
    <row r="101">
      <c r="K101" s="65" t="s">
        <v>333</v>
      </c>
      <c r="L101" s="65" t="s">
        <v>431</v>
      </c>
      <c r="M101" s="65"/>
      <c r="N101" s="65"/>
    </row>
    <row r="102">
      <c r="K102" s="65" t="s">
        <v>334</v>
      </c>
      <c r="L102" s="65" t="s">
        <v>432</v>
      </c>
      <c r="M102" s="65"/>
      <c r="N102" s="65"/>
    </row>
    <row r="103">
      <c r="K103" s="65" t="s">
        <v>335</v>
      </c>
      <c r="L103" s="65" t="s">
        <v>433</v>
      </c>
      <c r="M103" s="65"/>
      <c r="N103" s="65"/>
    </row>
    <row r="104">
      <c r="K104" s="65" t="s">
        <v>336</v>
      </c>
      <c r="L104" s="65" t="s">
        <v>434</v>
      </c>
      <c r="M104" s="65"/>
      <c r="N104" s="65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75"/>
  <cols>
    <col hidden="1" min="2" max="3" width="14.43"/>
    <col customWidth="1" min="5" max="5" width="21.71"/>
    <col customWidth="1" min="6" max="6" width="9.14"/>
    <col customWidth="1" min="7" max="7" width="8.57"/>
    <col hidden="1" min="8" max="9" width="14.43"/>
    <col customWidth="1" min="10" max="10" width="7.43"/>
  </cols>
  <sheetData>
    <row r="1">
      <c r="A1" s="1" t="s">
        <v>436</v>
      </c>
      <c r="B1" s="1" t="s">
        <v>437</v>
      </c>
      <c r="C1" s="1" t="s">
        <v>438</v>
      </c>
      <c r="D1" s="1" t="s">
        <v>439</v>
      </c>
      <c r="E1" s="1" t="s">
        <v>440</v>
      </c>
      <c r="F1" s="1" t="s">
        <v>441</v>
      </c>
      <c r="G1" s="1" t="s">
        <v>442</v>
      </c>
      <c r="H1" s="1" t="s">
        <v>443</v>
      </c>
      <c r="I1" s="1" t="s">
        <v>444</v>
      </c>
      <c r="J1" s="1" t="s">
        <v>445</v>
      </c>
      <c r="K1" s="1" t="s">
        <v>446</v>
      </c>
      <c r="L1" s="1" t="s">
        <v>447</v>
      </c>
      <c r="M1" s="1" t="s">
        <v>448</v>
      </c>
      <c r="N1" s="1" t="s">
        <v>449</v>
      </c>
      <c r="O1" s="1" t="s">
        <v>450</v>
      </c>
      <c r="P1" s="1" t="s">
        <v>451</v>
      </c>
      <c r="Q1" s="1" t="s">
        <v>452</v>
      </c>
      <c r="R1" s="1" t="s">
        <v>453</v>
      </c>
      <c r="S1" s="1" t="s">
        <v>454</v>
      </c>
      <c r="T1" s="1" t="s">
        <v>27</v>
      </c>
      <c r="U1" s="1" t="s">
        <v>455</v>
      </c>
      <c r="V1" s="1" t="s">
        <v>456</v>
      </c>
      <c r="W1" s="1" t="s">
        <v>457</v>
      </c>
      <c r="X1" s="1" t="s">
        <v>458</v>
      </c>
      <c r="Y1" s="1" t="s">
        <v>459</v>
      </c>
      <c r="Z1" s="1" t="s">
        <v>460</v>
      </c>
      <c r="AA1" s="1" t="s">
        <v>461</v>
      </c>
      <c r="AB1" s="1" t="s">
        <v>462</v>
      </c>
      <c r="AC1" s="1" t="s">
        <v>463</v>
      </c>
      <c r="AD1" s="1" t="s">
        <v>464</v>
      </c>
      <c r="AE1" s="1" t="s">
        <v>465</v>
      </c>
      <c r="AF1" s="1" t="s">
        <v>466</v>
      </c>
      <c r="AG1" s="1" t="s">
        <v>467</v>
      </c>
      <c r="AH1" s="1" t="s">
        <v>468</v>
      </c>
      <c r="AI1" s="1" t="s">
        <v>469</v>
      </c>
      <c r="AJ1" s="1" t="s">
        <v>470</v>
      </c>
      <c r="AK1" s="1" t="s">
        <v>471</v>
      </c>
      <c r="AL1" s="1" t="s">
        <v>472</v>
      </c>
      <c r="AM1" s="1" t="s">
        <v>473</v>
      </c>
      <c r="AN1" s="1" t="s">
        <v>474</v>
      </c>
      <c r="AO1" s="1" t="s">
        <v>475</v>
      </c>
      <c r="AP1" s="1" t="s">
        <v>476</v>
      </c>
      <c r="AQ1" s="1" t="s">
        <v>477</v>
      </c>
      <c r="AR1" s="1" t="s">
        <v>478</v>
      </c>
      <c r="AS1" s="1" t="s">
        <v>479</v>
      </c>
      <c r="AT1" s="1" t="s">
        <v>480</v>
      </c>
      <c r="AU1" s="1" t="s">
        <v>481</v>
      </c>
      <c r="AV1" s="13"/>
      <c r="AW1" s="13"/>
    </row>
    <row r="2" hidden="1">
      <c r="A2" s="73">
        <v>42858.0</v>
      </c>
      <c r="B2" s="74">
        <v>0.028923611111111112</v>
      </c>
      <c r="C2" s="40" t="s">
        <v>482</v>
      </c>
      <c r="D2" s="40" t="s">
        <v>483</v>
      </c>
      <c r="E2" s="40" t="s">
        <v>484</v>
      </c>
      <c r="F2" s="40" t="s">
        <v>485</v>
      </c>
      <c r="G2" s="40" t="s">
        <v>486</v>
      </c>
      <c r="H2" s="40">
        <v>-0.96</v>
      </c>
      <c r="I2" s="40">
        <v>0.0</v>
      </c>
      <c r="J2" s="40">
        <v>-0.96</v>
      </c>
      <c r="K2" s="40" t="s">
        <v>487</v>
      </c>
      <c r="L2" s="40" t="s">
        <v>488</v>
      </c>
      <c r="M2" s="40" t="s">
        <v>489</v>
      </c>
      <c r="N2" s="40" t="s">
        <v>490</v>
      </c>
      <c r="O2" s="40" t="s">
        <v>491</v>
      </c>
      <c r="P2" s="40" t="s">
        <v>492</v>
      </c>
      <c r="R2" s="40">
        <v>0.0</v>
      </c>
      <c r="T2" s="40">
        <v>0.0</v>
      </c>
      <c r="Y2" s="40" t="s">
        <v>493</v>
      </c>
      <c r="AB2" s="40">
        <v>1.0</v>
      </c>
      <c r="AD2" s="40">
        <v>0.0</v>
      </c>
      <c r="AN2" s="40" t="s">
        <v>494</v>
      </c>
      <c r="AP2" s="40" t="s">
        <v>495</v>
      </c>
      <c r="AS2" s="40" t="s">
        <v>496</v>
      </c>
      <c r="AU2" s="40" t="s">
        <v>497</v>
      </c>
    </row>
    <row r="3">
      <c r="A3" s="73">
        <v>42858.0</v>
      </c>
      <c r="B3" s="74">
        <v>0.03023148148148148</v>
      </c>
      <c r="C3" s="40" t="s">
        <v>482</v>
      </c>
      <c r="D3" s="40" t="s">
        <v>483</v>
      </c>
      <c r="E3" s="40" t="s">
        <v>498</v>
      </c>
      <c r="F3" s="40" t="s">
        <v>499</v>
      </c>
      <c r="G3" s="40" t="s">
        <v>486</v>
      </c>
      <c r="H3" s="40">
        <v>-0.96</v>
      </c>
      <c r="I3" s="40">
        <v>0.0</v>
      </c>
      <c r="J3" s="40">
        <v>-0.96</v>
      </c>
      <c r="K3" s="40" t="s">
        <v>487</v>
      </c>
      <c r="L3" s="40" t="s">
        <v>488</v>
      </c>
      <c r="M3" s="40" t="s">
        <v>500</v>
      </c>
      <c r="N3" s="40" t="s">
        <v>490</v>
      </c>
      <c r="O3" s="40" t="s">
        <v>491</v>
      </c>
      <c r="P3" s="40" t="s">
        <v>492</v>
      </c>
      <c r="R3" s="40">
        <v>0.0</v>
      </c>
      <c r="T3" s="40">
        <v>0.0</v>
      </c>
      <c r="Y3" s="40" t="s">
        <v>489</v>
      </c>
      <c r="AB3" s="40">
        <v>1.0</v>
      </c>
      <c r="AD3" s="40">
        <v>-0.96</v>
      </c>
      <c r="AN3" s="40" t="s">
        <v>494</v>
      </c>
      <c r="AP3" s="40" t="s">
        <v>501</v>
      </c>
      <c r="AS3" s="40" t="s">
        <v>496</v>
      </c>
      <c r="AU3" s="40" t="s">
        <v>30</v>
      </c>
    </row>
    <row r="4" hidden="1">
      <c r="A4" s="73">
        <v>42858.0</v>
      </c>
      <c r="B4" s="74">
        <v>0.03023148148148148</v>
      </c>
      <c r="C4" s="40" t="s">
        <v>482</v>
      </c>
      <c r="E4" s="40" t="s">
        <v>502</v>
      </c>
      <c r="F4" s="40" t="s">
        <v>485</v>
      </c>
      <c r="G4" s="40" t="s">
        <v>486</v>
      </c>
      <c r="H4" s="40">
        <v>0.96</v>
      </c>
      <c r="I4" s="40">
        <v>0.0</v>
      </c>
      <c r="J4" s="40">
        <v>0.96</v>
      </c>
      <c r="L4" s="40" t="s">
        <v>487</v>
      </c>
      <c r="M4" s="40" t="s">
        <v>503</v>
      </c>
      <c r="P4" s="40" t="s">
        <v>492</v>
      </c>
      <c r="R4" s="40">
        <v>0.0</v>
      </c>
      <c r="T4" s="40">
        <v>0.0</v>
      </c>
      <c r="Y4" s="40" t="s">
        <v>500</v>
      </c>
      <c r="AB4" s="40">
        <v>1.0</v>
      </c>
      <c r="AD4" s="40">
        <v>0.0</v>
      </c>
      <c r="AN4" s="40" t="s">
        <v>494</v>
      </c>
      <c r="AP4" s="40" t="s">
        <v>504</v>
      </c>
      <c r="AR4" s="40" t="s">
        <v>505</v>
      </c>
      <c r="AU4" s="40" t="s">
        <v>506</v>
      </c>
    </row>
    <row r="5" hidden="1">
      <c r="A5" s="73">
        <v>42867.0</v>
      </c>
      <c r="B5" s="74">
        <v>0.5240046296296297</v>
      </c>
      <c r="C5" s="40" t="s">
        <v>482</v>
      </c>
      <c r="E5" s="40" t="s">
        <v>502</v>
      </c>
      <c r="F5" s="40" t="s">
        <v>485</v>
      </c>
      <c r="G5" s="40" t="s">
        <v>486</v>
      </c>
      <c r="H5" s="40">
        <v>27.63</v>
      </c>
      <c r="I5" s="40">
        <v>0.0</v>
      </c>
      <c r="J5" s="40">
        <v>27.63</v>
      </c>
      <c r="L5" s="40" t="s">
        <v>487</v>
      </c>
      <c r="M5" s="40" t="s">
        <v>507</v>
      </c>
      <c r="Y5" s="40" t="s">
        <v>508</v>
      </c>
      <c r="Z5" s="40" t="s">
        <v>509</v>
      </c>
      <c r="AD5" s="40">
        <v>27.63</v>
      </c>
      <c r="AN5" s="40" t="s">
        <v>494</v>
      </c>
      <c r="AP5" s="40" t="s">
        <v>504</v>
      </c>
      <c r="AR5" s="40" t="s">
        <v>510</v>
      </c>
      <c r="AU5" s="40" t="s">
        <v>506</v>
      </c>
    </row>
    <row r="6">
      <c r="A6" s="73">
        <v>42867.0</v>
      </c>
      <c r="B6" s="74">
        <v>0.5240046296296297</v>
      </c>
      <c r="C6" s="40" t="s">
        <v>482</v>
      </c>
      <c r="D6" s="40" t="s">
        <v>511</v>
      </c>
      <c r="E6" s="40" t="s">
        <v>512</v>
      </c>
      <c r="F6" s="40" t="s">
        <v>499</v>
      </c>
      <c r="G6" s="40" t="s">
        <v>486</v>
      </c>
      <c r="H6" s="40">
        <v>-27.63</v>
      </c>
      <c r="I6" s="40">
        <v>0.0</v>
      </c>
      <c r="J6" s="40">
        <v>-27.63</v>
      </c>
      <c r="K6" s="40" t="s">
        <v>487</v>
      </c>
      <c r="M6" s="40" t="s">
        <v>513</v>
      </c>
      <c r="Y6" s="40" t="s">
        <v>508</v>
      </c>
      <c r="Z6" s="40" t="s">
        <v>509</v>
      </c>
      <c r="AD6" s="40">
        <v>0.0</v>
      </c>
      <c r="AN6" s="40" t="s">
        <v>494</v>
      </c>
      <c r="AP6" s="40" t="s">
        <v>514</v>
      </c>
      <c r="AU6" s="40" t="s">
        <v>30</v>
      </c>
    </row>
    <row r="7" hidden="1">
      <c r="A7" s="73">
        <v>42867.0</v>
      </c>
      <c r="B7" s="74">
        <v>0.5240046296296297</v>
      </c>
      <c r="C7" s="40" t="s">
        <v>482</v>
      </c>
      <c r="E7" s="40" t="s">
        <v>512</v>
      </c>
      <c r="F7" s="40" t="s">
        <v>499</v>
      </c>
      <c r="G7" s="40" t="s">
        <v>515</v>
      </c>
      <c r="H7" s="40">
        <v>29.0</v>
      </c>
      <c r="I7" s="40">
        <v>0.0</v>
      </c>
      <c r="J7" s="40">
        <v>29.0</v>
      </c>
      <c r="L7" s="40" t="s">
        <v>487</v>
      </c>
      <c r="M7" s="40" t="s">
        <v>516</v>
      </c>
      <c r="Y7" s="40" t="s">
        <v>508</v>
      </c>
      <c r="Z7" s="40" t="s">
        <v>509</v>
      </c>
      <c r="AD7" s="40">
        <v>29.0</v>
      </c>
      <c r="AN7" s="40" t="s">
        <v>494</v>
      </c>
      <c r="AP7" s="40" t="s">
        <v>514</v>
      </c>
      <c r="AU7" s="40" t="s">
        <v>506</v>
      </c>
    </row>
    <row r="8" hidden="1">
      <c r="A8" s="73">
        <v>42867.0</v>
      </c>
      <c r="B8" s="74">
        <v>0.5240046296296297</v>
      </c>
      <c r="C8" s="40" t="s">
        <v>482</v>
      </c>
      <c r="D8" s="40" t="s">
        <v>511</v>
      </c>
      <c r="E8" s="40" t="s">
        <v>517</v>
      </c>
      <c r="F8" s="40" t="s">
        <v>499</v>
      </c>
      <c r="G8" s="40" t="s">
        <v>515</v>
      </c>
      <c r="H8" s="40">
        <v>-29.0</v>
      </c>
      <c r="I8" s="40">
        <v>0.0</v>
      </c>
      <c r="J8" s="40">
        <v>-29.0</v>
      </c>
      <c r="K8" s="40" t="s">
        <v>487</v>
      </c>
      <c r="L8" s="40" t="s">
        <v>518</v>
      </c>
      <c r="M8" s="40" t="s">
        <v>508</v>
      </c>
      <c r="N8" s="40" t="s">
        <v>519</v>
      </c>
      <c r="O8" s="40" t="s">
        <v>491</v>
      </c>
      <c r="Y8" s="40" t="s">
        <v>520</v>
      </c>
      <c r="Z8" s="40" t="s">
        <v>509</v>
      </c>
      <c r="AD8" s="40">
        <v>0.0</v>
      </c>
      <c r="AE8" s="40" t="s">
        <v>521</v>
      </c>
      <c r="AG8" s="40" t="s">
        <v>522</v>
      </c>
      <c r="AI8" s="40">
        <v>94130.0</v>
      </c>
      <c r="AJ8" s="40" t="s">
        <v>523</v>
      </c>
      <c r="AL8" s="40" t="s">
        <v>524</v>
      </c>
      <c r="AN8" s="40" t="s">
        <v>494</v>
      </c>
      <c r="AP8" s="40" t="s">
        <v>525</v>
      </c>
      <c r="AS8" s="40" t="s">
        <v>526</v>
      </c>
      <c r="AT8" s="40" t="s">
        <v>496</v>
      </c>
      <c r="AU8" s="40" t="s">
        <v>30</v>
      </c>
    </row>
    <row r="9" hidden="1">
      <c r="A9" s="73">
        <v>42889.0</v>
      </c>
      <c r="B9" s="74">
        <v>0.08898148148148148</v>
      </c>
      <c r="C9" s="40" t="s">
        <v>482</v>
      </c>
      <c r="D9" s="40" t="s">
        <v>483</v>
      </c>
      <c r="E9" s="40" t="s">
        <v>484</v>
      </c>
      <c r="F9" s="40" t="s">
        <v>485</v>
      </c>
      <c r="G9" s="40" t="s">
        <v>486</v>
      </c>
      <c r="H9" s="40">
        <v>-11.57</v>
      </c>
      <c r="I9" s="40">
        <v>0.0</v>
      </c>
      <c r="J9" s="40">
        <v>-11.57</v>
      </c>
      <c r="K9" s="40" t="s">
        <v>487</v>
      </c>
      <c r="L9" s="40" t="s">
        <v>488</v>
      </c>
      <c r="M9" s="40" t="s">
        <v>527</v>
      </c>
      <c r="N9" s="40" t="s">
        <v>490</v>
      </c>
      <c r="O9" s="40" t="s">
        <v>491</v>
      </c>
      <c r="P9" s="40" t="s">
        <v>528</v>
      </c>
      <c r="R9" s="40">
        <v>0.0</v>
      </c>
      <c r="T9" s="40">
        <v>0.0</v>
      </c>
      <c r="Y9" s="40" t="s">
        <v>493</v>
      </c>
      <c r="AB9" s="40">
        <v>1.0</v>
      </c>
      <c r="AD9" s="40">
        <v>0.0</v>
      </c>
      <c r="AN9" s="40" t="s">
        <v>494</v>
      </c>
      <c r="AP9" s="40" t="s">
        <v>495</v>
      </c>
      <c r="AS9" s="40" t="s">
        <v>496</v>
      </c>
      <c r="AU9" s="40" t="s">
        <v>497</v>
      </c>
    </row>
    <row r="10">
      <c r="A10" s="73">
        <v>42889.0</v>
      </c>
      <c r="B10" s="74">
        <v>0.08931712962962964</v>
      </c>
      <c r="C10" s="40" t="s">
        <v>482</v>
      </c>
      <c r="D10" s="40" t="s">
        <v>483</v>
      </c>
      <c r="E10" s="40" t="s">
        <v>498</v>
      </c>
      <c r="F10" s="40" t="s">
        <v>499</v>
      </c>
      <c r="G10" s="40" t="s">
        <v>486</v>
      </c>
      <c r="H10" s="40">
        <v>-11.57</v>
      </c>
      <c r="I10" s="40">
        <v>0.0</v>
      </c>
      <c r="J10" s="40">
        <v>-11.57</v>
      </c>
      <c r="K10" s="40" t="s">
        <v>487</v>
      </c>
      <c r="L10" s="40" t="s">
        <v>488</v>
      </c>
      <c r="M10" s="40" t="s">
        <v>529</v>
      </c>
      <c r="N10" s="40" t="s">
        <v>490</v>
      </c>
      <c r="O10" s="40" t="s">
        <v>491</v>
      </c>
      <c r="P10" s="40" t="s">
        <v>528</v>
      </c>
      <c r="R10" s="40">
        <v>0.0</v>
      </c>
      <c r="T10" s="40">
        <v>0.0</v>
      </c>
      <c r="Y10" s="40" t="s">
        <v>527</v>
      </c>
      <c r="AB10" s="40">
        <v>1.0</v>
      </c>
      <c r="AD10" s="40">
        <v>-11.57</v>
      </c>
      <c r="AN10" s="40" t="s">
        <v>494</v>
      </c>
      <c r="AP10" s="40" t="s">
        <v>501</v>
      </c>
      <c r="AS10" s="40" t="s">
        <v>496</v>
      </c>
      <c r="AU10" s="40" t="s">
        <v>30</v>
      </c>
    </row>
    <row r="11" hidden="1">
      <c r="A11" s="73">
        <v>42889.0</v>
      </c>
      <c r="B11" s="74">
        <v>0.08931712962962964</v>
      </c>
      <c r="C11" s="40" t="s">
        <v>482</v>
      </c>
      <c r="E11" s="40" t="s">
        <v>502</v>
      </c>
      <c r="F11" s="40" t="s">
        <v>485</v>
      </c>
      <c r="G11" s="40" t="s">
        <v>486</v>
      </c>
      <c r="H11" s="40">
        <v>11.57</v>
      </c>
      <c r="I11" s="40">
        <v>0.0</v>
      </c>
      <c r="J11" s="40">
        <v>11.57</v>
      </c>
      <c r="L11" s="40" t="s">
        <v>487</v>
      </c>
      <c r="M11" s="40" t="s">
        <v>530</v>
      </c>
      <c r="P11" s="40" t="s">
        <v>528</v>
      </c>
      <c r="R11" s="40">
        <v>0.0</v>
      </c>
      <c r="T11" s="40">
        <v>0.0</v>
      </c>
      <c r="Y11" s="40" t="s">
        <v>529</v>
      </c>
      <c r="AB11" s="40">
        <v>1.0</v>
      </c>
      <c r="AD11" s="40">
        <v>0.0</v>
      </c>
      <c r="AN11" s="40" t="s">
        <v>494</v>
      </c>
      <c r="AP11" s="40" t="s">
        <v>504</v>
      </c>
      <c r="AR11" s="40" t="s">
        <v>531</v>
      </c>
      <c r="AU11" s="40" t="s">
        <v>506</v>
      </c>
    </row>
    <row r="12" hidden="1">
      <c r="A12" s="73">
        <v>42892.0</v>
      </c>
      <c r="B12" s="74">
        <v>0.7716550925925926</v>
      </c>
      <c r="C12" s="40" t="s">
        <v>482</v>
      </c>
      <c r="E12" s="40" t="s">
        <v>502</v>
      </c>
      <c r="F12" s="40" t="s">
        <v>485</v>
      </c>
      <c r="G12" s="40" t="s">
        <v>486</v>
      </c>
      <c r="H12" s="40">
        <v>81.62</v>
      </c>
      <c r="I12" s="40">
        <v>0.0</v>
      </c>
      <c r="J12" s="40">
        <v>81.62</v>
      </c>
      <c r="L12" s="40" t="s">
        <v>487</v>
      </c>
      <c r="M12" s="40" t="s">
        <v>532</v>
      </c>
      <c r="P12" s="40">
        <v>5309911.0</v>
      </c>
      <c r="R12" s="40">
        <v>0.0</v>
      </c>
      <c r="T12" s="40">
        <v>0.0</v>
      </c>
      <c r="Y12" s="40" t="s">
        <v>533</v>
      </c>
      <c r="AB12" s="40">
        <v>1.0</v>
      </c>
      <c r="AD12" s="40">
        <v>81.62</v>
      </c>
      <c r="AN12" s="40" t="s">
        <v>494</v>
      </c>
      <c r="AP12" s="40" t="s">
        <v>504</v>
      </c>
      <c r="AR12" s="40" t="s">
        <v>534</v>
      </c>
      <c r="AU12" s="40" t="s">
        <v>506</v>
      </c>
    </row>
    <row r="13">
      <c r="A13" s="73">
        <v>42892.0</v>
      </c>
      <c r="B13" s="74">
        <v>0.7716550925925926</v>
      </c>
      <c r="C13" s="40" t="s">
        <v>482</v>
      </c>
      <c r="D13" s="40" t="s">
        <v>535</v>
      </c>
      <c r="E13" s="40" t="s">
        <v>536</v>
      </c>
      <c r="F13" s="40" t="s">
        <v>499</v>
      </c>
      <c r="G13" s="40" t="s">
        <v>486</v>
      </c>
      <c r="H13" s="40">
        <v>-81.62</v>
      </c>
      <c r="I13" s="40">
        <v>0.0</v>
      </c>
      <c r="J13" s="40">
        <v>-81.62</v>
      </c>
      <c r="K13" s="40" t="s">
        <v>487</v>
      </c>
      <c r="L13" s="40" t="s">
        <v>537</v>
      </c>
      <c r="M13" s="40" t="s">
        <v>533</v>
      </c>
      <c r="N13" s="40" t="s">
        <v>538</v>
      </c>
      <c r="O13" s="40" t="s">
        <v>539</v>
      </c>
      <c r="P13" s="40">
        <v>5309911.0</v>
      </c>
      <c r="R13" s="40">
        <v>0.0</v>
      </c>
      <c r="T13" s="40">
        <v>0.0</v>
      </c>
      <c r="AB13" s="40">
        <v>1.0</v>
      </c>
      <c r="AD13" s="40">
        <v>0.0</v>
      </c>
      <c r="AE13" s="40" t="s">
        <v>540</v>
      </c>
      <c r="AG13" s="40" t="s">
        <v>541</v>
      </c>
      <c r="AH13" s="40">
        <v>94.0</v>
      </c>
      <c r="AI13" s="40">
        <v>94350.0</v>
      </c>
      <c r="AJ13" s="40" t="s">
        <v>523</v>
      </c>
      <c r="AN13" s="40" t="s">
        <v>542</v>
      </c>
      <c r="AP13" s="40" t="s">
        <v>543</v>
      </c>
      <c r="AS13" s="40" t="s">
        <v>544</v>
      </c>
      <c r="AT13" s="40" t="s">
        <v>496</v>
      </c>
      <c r="AU13" s="40" t="s">
        <v>30</v>
      </c>
    </row>
    <row r="14" hidden="1">
      <c r="A14" s="73">
        <v>42903.0</v>
      </c>
      <c r="B14" s="74">
        <v>0.877662037037037</v>
      </c>
      <c r="C14" s="40" t="s">
        <v>482</v>
      </c>
      <c r="E14" s="40" t="s">
        <v>502</v>
      </c>
      <c r="F14" s="40" t="s">
        <v>485</v>
      </c>
      <c r="G14" s="40" t="s">
        <v>486</v>
      </c>
      <c r="H14" s="40">
        <v>64.96</v>
      </c>
      <c r="I14" s="40">
        <v>0.0</v>
      </c>
      <c r="J14" s="40">
        <v>64.96</v>
      </c>
      <c r="L14" s="40" t="s">
        <v>487</v>
      </c>
      <c r="M14" s="40" t="s">
        <v>545</v>
      </c>
      <c r="P14" s="40">
        <v>5356080.0</v>
      </c>
      <c r="R14" s="40">
        <v>0.0</v>
      </c>
      <c r="T14" s="40">
        <v>0.0</v>
      </c>
      <c r="Y14" s="40" t="s">
        <v>546</v>
      </c>
      <c r="AB14" s="40">
        <v>1.0</v>
      </c>
      <c r="AD14" s="40">
        <v>64.96</v>
      </c>
      <c r="AN14" s="40" t="s">
        <v>494</v>
      </c>
      <c r="AP14" s="40" t="s">
        <v>504</v>
      </c>
      <c r="AR14" s="40" t="s">
        <v>547</v>
      </c>
      <c r="AU14" s="40" t="s">
        <v>506</v>
      </c>
    </row>
    <row r="15">
      <c r="A15" s="73">
        <v>42903.0</v>
      </c>
      <c r="B15" s="74">
        <v>0.877662037037037</v>
      </c>
      <c r="C15" s="40" t="s">
        <v>482</v>
      </c>
      <c r="D15" s="40" t="s">
        <v>535</v>
      </c>
      <c r="E15" s="40" t="s">
        <v>536</v>
      </c>
      <c r="F15" s="40" t="s">
        <v>499</v>
      </c>
      <c r="G15" s="40" t="s">
        <v>486</v>
      </c>
      <c r="H15" s="40">
        <v>-64.96</v>
      </c>
      <c r="I15" s="40">
        <v>0.0</v>
      </c>
      <c r="J15" s="40">
        <v>-64.96</v>
      </c>
      <c r="K15" s="40" t="s">
        <v>487</v>
      </c>
      <c r="L15" s="40" t="s">
        <v>537</v>
      </c>
      <c r="M15" s="40" t="s">
        <v>546</v>
      </c>
      <c r="N15" s="40" t="s">
        <v>538</v>
      </c>
      <c r="O15" s="40" t="s">
        <v>539</v>
      </c>
      <c r="P15" s="40">
        <v>5356080.0</v>
      </c>
      <c r="R15" s="40">
        <v>0.0</v>
      </c>
      <c r="T15" s="40">
        <v>0.0</v>
      </c>
      <c r="AB15" s="40">
        <v>1.0</v>
      </c>
      <c r="AD15" s="40">
        <v>0.0</v>
      </c>
      <c r="AE15" s="40" t="s">
        <v>540</v>
      </c>
      <c r="AG15" s="40" t="s">
        <v>541</v>
      </c>
      <c r="AH15" s="40">
        <v>94.0</v>
      </c>
      <c r="AI15" s="40">
        <v>94350.0</v>
      </c>
      <c r="AJ15" s="40" t="s">
        <v>523</v>
      </c>
      <c r="AN15" s="40" t="s">
        <v>542</v>
      </c>
      <c r="AP15" s="40" t="s">
        <v>543</v>
      </c>
      <c r="AS15" s="40" t="s">
        <v>544</v>
      </c>
      <c r="AT15" s="40" t="s">
        <v>496</v>
      </c>
      <c r="AU15" s="40" t="s">
        <v>30</v>
      </c>
    </row>
    <row r="16" hidden="1">
      <c r="A16" s="73">
        <v>42916.0</v>
      </c>
      <c r="B16" s="74">
        <v>0.3335532407407407</v>
      </c>
      <c r="C16" s="40" t="s">
        <v>482</v>
      </c>
      <c r="D16" s="40" t="s">
        <v>483</v>
      </c>
      <c r="E16" s="40" t="s">
        <v>484</v>
      </c>
      <c r="F16" s="40" t="s">
        <v>485</v>
      </c>
      <c r="G16" s="40" t="s">
        <v>486</v>
      </c>
      <c r="H16" s="40">
        <v>-155.28</v>
      </c>
      <c r="I16" s="40">
        <v>0.0</v>
      </c>
      <c r="J16" s="40">
        <v>-155.28</v>
      </c>
      <c r="K16" s="40" t="s">
        <v>487</v>
      </c>
      <c r="L16" s="40" t="s">
        <v>488</v>
      </c>
      <c r="M16" s="40" t="s">
        <v>548</v>
      </c>
      <c r="N16" s="40" t="s">
        <v>490</v>
      </c>
      <c r="O16" s="40" t="s">
        <v>491</v>
      </c>
      <c r="P16" s="40" t="s">
        <v>549</v>
      </c>
      <c r="R16" s="40">
        <v>0.0</v>
      </c>
      <c r="T16" s="40">
        <v>0.0</v>
      </c>
      <c r="Y16" s="40" t="s">
        <v>493</v>
      </c>
      <c r="AB16" s="40">
        <v>1.0</v>
      </c>
      <c r="AD16" s="40">
        <v>0.0</v>
      </c>
      <c r="AN16" s="40" t="s">
        <v>494</v>
      </c>
      <c r="AP16" s="40" t="s">
        <v>495</v>
      </c>
      <c r="AS16" s="40" t="s">
        <v>496</v>
      </c>
      <c r="AU16" s="40" t="s">
        <v>497</v>
      </c>
    </row>
    <row r="17">
      <c r="A17" s="73">
        <v>42916.0</v>
      </c>
      <c r="B17" s="74">
        <v>0.33479166666666665</v>
      </c>
      <c r="C17" s="40" t="s">
        <v>482</v>
      </c>
      <c r="D17" s="40" t="s">
        <v>483</v>
      </c>
      <c r="E17" s="40" t="s">
        <v>498</v>
      </c>
      <c r="F17" s="40" t="s">
        <v>499</v>
      </c>
      <c r="G17" s="40" t="s">
        <v>486</v>
      </c>
      <c r="H17" s="40">
        <v>-155.28</v>
      </c>
      <c r="I17" s="40">
        <v>0.0</v>
      </c>
      <c r="J17" s="40">
        <v>-155.28</v>
      </c>
      <c r="K17" s="40" t="s">
        <v>487</v>
      </c>
      <c r="L17" s="40" t="s">
        <v>488</v>
      </c>
      <c r="M17" s="40" t="s">
        <v>550</v>
      </c>
      <c r="N17" s="40" t="s">
        <v>490</v>
      </c>
      <c r="O17" s="40" t="s">
        <v>491</v>
      </c>
      <c r="P17" s="40" t="s">
        <v>549</v>
      </c>
      <c r="R17" s="40">
        <v>0.0</v>
      </c>
      <c r="T17" s="40">
        <v>0.0</v>
      </c>
      <c r="Y17" s="40" t="s">
        <v>548</v>
      </c>
      <c r="AB17" s="40">
        <v>1.0</v>
      </c>
      <c r="AD17" s="40">
        <v>-155.28</v>
      </c>
      <c r="AN17" s="40" t="s">
        <v>494</v>
      </c>
      <c r="AP17" s="40" t="s">
        <v>501</v>
      </c>
      <c r="AS17" s="40" t="s">
        <v>496</v>
      </c>
      <c r="AU17" s="40" t="s">
        <v>30</v>
      </c>
    </row>
    <row r="18" hidden="1">
      <c r="A18" s="73">
        <v>42916.0</v>
      </c>
      <c r="B18" s="74">
        <v>0.33479166666666665</v>
      </c>
      <c r="C18" s="40" t="s">
        <v>482</v>
      </c>
      <c r="E18" s="40" t="s">
        <v>502</v>
      </c>
      <c r="F18" s="40" t="s">
        <v>485</v>
      </c>
      <c r="G18" s="40" t="s">
        <v>486</v>
      </c>
      <c r="H18" s="40">
        <v>155.28</v>
      </c>
      <c r="I18" s="40">
        <v>0.0</v>
      </c>
      <c r="J18" s="40">
        <v>155.28</v>
      </c>
      <c r="L18" s="40" t="s">
        <v>487</v>
      </c>
      <c r="M18" s="40" t="s">
        <v>551</v>
      </c>
      <c r="P18" s="40" t="s">
        <v>549</v>
      </c>
      <c r="R18" s="40">
        <v>0.0</v>
      </c>
      <c r="T18" s="40">
        <v>0.0</v>
      </c>
      <c r="Y18" s="40" t="s">
        <v>550</v>
      </c>
      <c r="AB18" s="40">
        <v>1.0</v>
      </c>
      <c r="AD18" s="40">
        <v>0.0</v>
      </c>
      <c r="AN18" s="40" t="s">
        <v>494</v>
      </c>
      <c r="AP18" s="40" t="s">
        <v>504</v>
      </c>
      <c r="AR18" s="40" t="s">
        <v>552</v>
      </c>
      <c r="AU18" s="40" t="s">
        <v>506</v>
      </c>
    </row>
    <row r="19" hidden="1">
      <c r="A19" s="73">
        <v>42919.0</v>
      </c>
      <c r="B19" s="74">
        <v>0.17952546296296296</v>
      </c>
      <c r="C19" s="40" t="s">
        <v>482</v>
      </c>
      <c r="D19" s="40" t="s">
        <v>483</v>
      </c>
      <c r="E19" s="40" t="s">
        <v>484</v>
      </c>
      <c r="F19" s="40" t="s">
        <v>485</v>
      </c>
      <c r="G19" s="40" t="s">
        <v>486</v>
      </c>
      <c r="H19" s="40">
        <v>-33.24</v>
      </c>
      <c r="I19" s="40">
        <v>0.0</v>
      </c>
      <c r="J19" s="40">
        <v>-33.24</v>
      </c>
      <c r="K19" s="40" t="s">
        <v>487</v>
      </c>
      <c r="L19" s="40" t="s">
        <v>488</v>
      </c>
      <c r="M19" s="40" t="s">
        <v>553</v>
      </c>
      <c r="N19" s="40" t="s">
        <v>490</v>
      </c>
      <c r="O19" s="40" t="s">
        <v>491</v>
      </c>
      <c r="P19" s="40" t="s">
        <v>554</v>
      </c>
      <c r="R19" s="40">
        <v>0.0</v>
      </c>
      <c r="T19" s="40">
        <v>0.0</v>
      </c>
      <c r="Y19" s="40" t="s">
        <v>493</v>
      </c>
      <c r="AB19" s="40">
        <v>1.0</v>
      </c>
      <c r="AD19" s="40">
        <v>0.0</v>
      </c>
      <c r="AN19" s="40" t="s">
        <v>494</v>
      </c>
      <c r="AP19" s="40" t="s">
        <v>495</v>
      </c>
      <c r="AS19" s="40" t="s">
        <v>496</v>
      </c>
      <c r="AU19" s="40" t="s">
        <v>497</v>
      </c>
    </row>
    <row r="20">
      <c r="A20" s="73">
        <v>42919.0</v>
      </c>
      <c r="B20" s="74">
        <v>0.18081018518518518</v>
      </c>
      <c r="C20" s="40" t="s">
        <v>482</v>
      </c>
      <c r="D20" s="40" t="s">
        <v>483</v>
      </c>
      <c r="E20" s="40" t="s">
        <v>498</v>
      </c>
      <c r="F20" s="40" t="s">
        <v>499</v>
      </c>
      <c r="G20" s="40" t="s">
        <v>486</v>
      </c>
      <c r="H20" s="40">
        <v>-33.24</v>
      </c>
      <c r="I20" s="40">
        <v>0.0</v>
      </c>
      <c r="J20" s="40">
        <v>-33.24</v>
      </c>
      <c r="K20" s="40" t="s">
        <v>487</v>
      </c>
      <c r="L20" s="40" t="s">
        <v>488</v>
      </c>
      <c r="M20" s="40" t="s">
        <v>555</v>
      </c>
      <c r="N20" s="40" t="s">
        <v>490</v>
      </c>
      <c r="O20" s="40" t="s">
        <v>491</v>
      </c>
      <c r="P20" s="40" t="s">
        <v>554</v>
      </c>
      <c r="R20" s="40">
        <v>0.0</v>
      </c>
      <c r="T20" s="40">
        <v>0.0</v>
      </c>
      <c r="Y20" s="40" t="s">
        <v>553</v>
      </c>
      <c r="AB20" s="40">
        <v>1.0</v>
      </c>
      <c r="AD20" s="40">
        <v>-33.24</v>
      </c>
      <c r="AN20" s="40" t="s">
        <v>494</v>
      </c>
      <c r="AP20" s="40" t="s">
        <v>501</v>
      </c>
      <c r="AS20" s="40" t="s">
        <v>496</v>
      </c>
      <c r="AU20" s="40" t="s">
        <v>30</v>
      </c>
    </row>
    <row r="21" hidden="1">
      <c r="A21" s="73">
        <v>42919.0</v>
      </c>
      <c r="B21" s="74">
        <v>0.18081018518518518</v>
      </c>
      <c r="C21" s="40" t="s">
        <v>482</v>
      </c>
      <c r="E21" s="40" t="s">
        <v>502</v>
      </c>
      <c r="F21" s="40" t="s">
        <v>485</v>
      </c>
      <c r="G21" s="40" t="s">
        <v>486</v>
      </c>
      <c r="H21" s="40">
        <v>33.24</v>
      </c>
      <c r="I21" s="40">
        <v>0.0</v>
      </c>
      <c r="J21" s="40">
        <v>33.24</v>
      </c>
      <c r="L21" s="40" t="s">
        <v>487</v>
      </c>
      <c r="M21" s="40" t="s">
        <v>556</v>
      </c>
      <c r="P21" s="40" t="s">
        <v>554</v>
      </c>
      <c r="R21" s="40">
        <v>0.0</v>
      </c>
      <c r="T21" s="40">
        <v>0.0</v>
      </c>
      <c r="Y21" s="40" t="s">
        <v>555</v>
      </c>
      <c r="AB21" s="40">
        <v>1.0</v>
      </c>
      <c r="AD21" s="40">
        <v>0.0</v>
      </c>
      <c r="AN21" s="40" t="s">
        <v>494</v>
      </c>
      <c r="AP21" s="40" t="s">
        <v>504</v>
      </c>
      <c r="AR21" s="40" t="s">
        <v>557</v>
      </c>
      <c r="AU21" s="40" t="s">
        <v>506</v>
      </c>
    </row>
    <row r="22" hidden="1">
      <c r="A22" s="73">
        <v>42919.0</v>
      </c>
      <c r="B22" s="74">
        <v>0.3803472222222222</v>
      </c>
      <c r="C22" s="40" t="s">
        <v>482</v>
      </c>
      <c r="D22" s="40" t="s">
        <v>483</v>
      </c>
      <c r="E22" s="40" t="s">
        <v>484</v>
      </c>
      <c r="F22" s="40" t="s">
        <v>485</v>
      </c>
      <c r="G22" s="40" t="s">
        <v>486</v>
      </c>
      <c r="H22" s="40">
        <v>-16.8</v>
      </c>
      <c r="I22" s="40">
        <v>0.0</v>
      </c>
      <c r="J22" s="40">
        <v>-16.8</v>
      </c>
      <c r="K22" s="40" t="s">
        <v>487</v>
      </c>
      <c r="L22" s="40" t="s">
        <v>488</v>
      </c>
      <c r="M22" s="40" t="s">
        <v>558</v>
      </c>
      <c r="N22" s="40" t="s">
        <v>490</v>
      </c>
      <c r="O22" s="40" t="s">
        <v>491</v>
      </c>
      <c r="P22" s="40" t="s">
        <v>559</v>
      </c>
      <c r="R22" s="40">
        <v>0.0</v>
      </c>
      <c r="T22" s="40">
        <v>0.0</v>
      </c>
      <c r="Y22" s="40" t="s">
        <v>493</v>
      </c>
      <c r="AB22" s="40">
        <v>1.0</v>
      </c>
      <c r="AD22" s="40">
        <v>0.0</v>
      </c>
      <c r="AN22" s="40" t="s">
        <v>494</v>
      </c>
      <c r="AP22" s="40" t="s">
        <v>495</v>
      </c>
      <c r="AS22" s="40" t="s">
        <v>496</v>
      </c>
      <c r="AU22" s="40" t="s">
        <v>497</v>
      </c>
    </row>
    <row r="23">
      <c r="A23" s="73">
        <v>42919.0</v>
      </c>
      <c r="B23" s="74">
        <v>0.3817476851851852</v>
      </c>
      <c r="C23" s="40" t="s">
        <v>482</v>
      </c>
      <c r="D23" s="40" t="s">
        <v>483</v>
      </c>
      <c r="E23" s="40" t="s">
        <v>498</v>
      </c>
      <c r="F23" s="40" t="s">
        <v>499</v>
      </c>
      <c r="G23" s="40" t="s">
        <v>486</v>
      </c>
      <c r="H23" s="40">
        <v>-16.8</v>
      </c>
      <c r="I23" s="40">
        <v>0.0</v>
      </c>
      <c r="J23" s="40">
        <v>-16.8</v>
      </c>
      <c r="K23" s="40" t="s">
        <v>487</v>
      </c>
      <c r="L23" s="40" t="s">
        <v>488</v>
      </c>
      <c r="M23" s="40" t="s">
        <v>560</v>
      </c>
      <c r="N23" s="40" t="s">
        <v>490</v>
      </c>
      <c r="O23" s="40" t="s">
        <v>491</v>
      </c>
      <c r="P23" s="40" t="s">
        <v>559</v>
      </c>
      <c r="R23" s="40">
        <v>0.0</v>
      </c>
      <c r="T23" s="40">
        <v>0.0</v>
      </c>
      <c r="Y23" s="40" t="s">
        <v>558</v>
      </c>
      <c r="AB23" s="40">
        <v>1.0</v>
      </c>
      <c r="AD23" s="40">
        <v>-16.8</v>
      </c>
      <c r="AN23" s="40" t="s">
        <v>494</v>
      </c>
      <c r="AP23" s="40" t="s">
        <v>501</v>
      </c>
      <c r="AS23" s="40" t="s">
        <v>496</v>
      </c>
      <c r="AU23" s="40" t="s">
        <v>30</v>
      </c>
    </row>
    <row r="24" hidden="1">
      <c r="A24" s="73">
        <v>42919.0</v>
      </c>
      <c r="B24" s="74">
        <v>0.3817476851851852</v>
      </c>
      <c r="C24" s="40" t="s">
        <v>482</v>
      </c>
      <c r="E24" s="40" t="s">
        <v>502</v>
      </c>
      <c r="F24" s="40" t="s">
        <v>485</v>
      </c>
      <c r="G24" s="40" t="s">
        <v>486</v>
      </c>
      <c r="H24" s="40">
        <v>16.8</v>
      </c>
      <c r="I24" s="40">
        <v>0.0</v>
      </c>
      <c r="J24" s="40">
        <v>16.8</v>
      </c>
      <c r="L24" s="40" t="s">
        <v>487</v>
      </c>
      <c r="M24" s="40" t="s">
        <v>561</v>
      </c>
      <c r="P24" s="40" t="s">
        <v>559</v>
      </c>
      <c r="R24" s="40">
        <v>0.0</v>
      </c>
      <c r="T24" s="40">
        <v>0.0</v>
      </c>
      <c r="Y24" s="40" t="s">
        <v>560</v>
      </c>
      <c r="AB24" s="40">
        <v>1.0</v>
      </c>
      <c r="AD24" s="40">
        <v>0.0</v>
      </c>
      <c r="AN24" s="40" t="s">
        <v>494</v>
      </c>
      <c r="AP24" s="40" t="s">
        <v>504</v>
      </c>
      <c r="AR24" s="40" t="s">
        <v>562</v>
      </c>
      <c r="AU24" s="40" t="s">
        <v>506</v>
      </c>
    </row>
    <row r="25" hidden="1">
      <c r="A25" s="73">
        <v>42919.0</v>
      </c>
      <c r="B25" s="74">
        <v>0.5082638888888888</v>
      </c>
      <c r="C25" s="40" t="s">
        <v>482</v>
      </c>
      <c r="E25" s="40" t="s">
        <v>502</v>
      </c>
      <c r="F25" s="40" t="s">
        <v>485</v>
      </c>
      <c r="G25" s="40" t="s">
        <v>486</v>
      </c>
      <c r="H25" s="40">
        <v>28.0</v>
      </c>
      <c r="I25" s="40">
        <v>0.0</v>
      </c>
      <c r="J25" s="40">
        <v>28.0</v>
      </c>
      <c r="L25" s="40" t="s">
        <v>487</v>
      </c>
      <c r="M25" s="40" t="s">
        <v>563</v>
      </c>
      <c r="Y25" s="40" t="s">
        <v>564</v>
      </c>
      <c r="Z25" s="40" t="s">
        <v>565</v>
      </c>
      <c r="AD25" s="40">
        <v>28.0</v>
      </c>
      <c r="AN25" s="40" t="s">
        <v>494</v>
      </c>
      <c r="AP25" s="40" t="s">
        <v>504</v>
      </c>
      <c r="AR25" s="40" t="s">
        <v>566</v>
      </c>
      <c r="AU25" s="40" t="s">
        <v>506</v>
      </c>
    </row>
    <row r="26">
      <c r="A26" s="73">
        <v>42919.0</v>
      </c>
      <c r="B26" s="74">
        <v>0.5082638888888888</v>
      </c>
      <c r="C26" s="40" t="s">
        <v>482</v>
      </c>
      <c r="D26" s="40" t="s">
        <v>567</v>
      </c>
      <c r="E26" s="40" t="s">
        <v>517</v>
      </c>
      <c r="F26" s="40" t="s">
        <v>499</v>
      </c>
      <c r="G26" s="40" t="s">
        <v>486</v>
      </c>
      <c r="H26" s="40">
        <v>-28.0</v>
      </c>
      <c r="I26" s="40">
        <v>0.0</v>
      </c>
      <c r="J26" s="40">
        <v>-28.0</v>
      </c>
      <c r="K26" s="40" t="s">
        <v>487</v>
      </c>
      <c r="L26" s="40" t="s">
        <v>568</v>
      </c>
      <c r="M26" s="40" t="s">
        <v>564</v>
      </c>
      <c r="N26" s="40" t="s">
        <v>569</v>
      </c>
      <c r="O26" s="40" t="s">
        <v>491</v>
      </c>
      <c r="U26" s="40" t="s">
        <v>570</v>
      </c>
      <c r="V26" s="40" t="s">
        <v>571</v>
      </c>
      <c r="Y26" s="40" t="s">
        <v>572</v>
      </c>
      <c r="Z26" s="40" t="s">
        <v>565</v>
      </c>
      <c r="AD26" s="40">
        <v>0.0</v>
      </c>
      <c r="AL26" s="40" t="s">
        <v>573</v>
      </c>
      <c r="AN26" s="40" t="s">
        <v>494</v>
      </c>
      <c r="AP26" s="40" t="s">
        <v>525</v>
      </c>
      <c r="AS26" s="40" t="s">
        <v>574</v>
      </c>
      <c r="AU26" s="40" t="s">
        <v>30</v>
      </c>
    </row>
    <row r="27" hidden="1">
      <c r="A27" s="73">
        <v>42939.0</v>
      </c>
      <c r="B27" s="74">
        <v>0.42268518518518516</v>
      </c>
      <c r="C27" s="40" t="s">
        <v>482</v>
      </c>
      <c r="E27" s="40" t="s">
        <v>502</v>
      </c>
      <c r="F27" s="40" t="s">
        <v>485</v>
      </c>
      <c r="G27" s="40" t="s">
        <v>486</v>
      </c>
      <c r="H27" s="40">
        <v>99.0</v>
      </c>
      <c r="I27" s="40">
        <v>0.0</v>
      </c>
      <c r="J27" s="40">
        <v>99.0</v>
      </c>
      <c r="L27" s="40" t="s">
        <v>487</v>
      </c>
      <c r="M27" s="40" t="s">
        <v>575</v>
      </c>
      <c r="R27" s="40">
        <v>0.0</v>
      </c>
      <c r="Y27" s="40" t="s">
        <v>576</v>
      </c>
      <c r="AB27" s="40">
        <v>1.0</v>
      </c>
      <c r="AD27" s="40">
        <v>99.0</v>
      </c>
      <c r="AN27" s="40" t="s">
        <v>494</v>
      </c>
      <c r="AP27" s="40" t="s">
        <v>504</v>
      </c>
      <c r="AR27" s="40" t="s">
        <v>577</v>
      </c>
      <c r="AU27" s="40" t="s">
        <v>506</v>
      </c>
    </row>
    <row r="28">
      <c r="A28" s="73">
        <v>42939.0</v>
      </c>
      <c r="B28" s="74">
        <v>0.42268518518518516</v>
      </c>
      <c r="C28" s="40" t="s">
        <v>482</v>
      </c>
      <c r="D28" s="40" t="s">
        <v>578</v>
      </c>
      <c r="E28" s="40" t="s">
        <v>498</v>
      </c>
      <c r="F28" s="40" t="s">
        <v>499</v>
      </c>
      <c r="G28" s="40" t="s">
        <v>486</v>
      </c>
      <c r="H28" s="40">
        <v>-99.0</v>
      </c>
      <c r="I28" s="40">
        <v>0.0</v>
      </c>
      <c r="J28" s="40">
        <v>-99.0</v>
      </c>
      <c r="K28" s="40" t="s">
        <v>487</v>
      </c>
      <c r="L28" s="40" t="s">
        <v>579</v>
      </c>
      <c r="M28" s="40" t="s">
        <v>576</v>
      </c>
      <c r="N28" s="40" t="s">
        <v>580</v>
      </c>
      <c r="O28" s="40" t="s">
        <v>491</v>
      </c>
      <c r="R28" s="40">
        <v>0.0</v>
      </c>
      <c r="Y28" s="40" t="s">
        <v>581</v>
      </c>
      <c r="AB28" s="40">
        <v>1.0</v>
      </c>
      <c r="AD28" s="40">
        <v>0.0</v>
      </c>
      <c r="AN28" s="40" t="s">
        <v>494</v>
      </c>
      <c r="AP28" s="40" t="s">
        <v>501</v>
      </c>
      <c r="AS28" s="40" t="s">
        <v>582</v>
      </c>
      <c r="AU28" s="40" t="s">
        <v>30</v>
      </c>
    </row>
    <row r="29" hidden="1">
      <c r="A29" s="73">
        <v>42946.0</v>
      </c>
      <c r="B29" s="74">
        <v>0.3295601851851852</v>
      </c>
      <c r="C29" s="40" t="s">
        <v>482</v>
      </c>
      <c r="D29" s="40" t="s">
        <v>483</v>
      </c>
      <c r="E29" s="40" t="s">
        <v>484</v>
      </c>
      <c r="F29" s="40" t="s">
        <v>485</v>
      </c>
      <c r="G29" s="40" t="s">
        <v>486</v>
      </c>
      <c r="H29" s="40">
        <v>-8.39</v>
      </c>
      <c r="I29" s="40">
        <v>0.0</v>
      </c>
      <c r="J29" s="40">
        <v>-8.39</v>
      </c>
      <c r="K29" s="40" t="s">
        <v>487</v>
      </c>
      <c r="L29" s="40" t="s">
        <v>488</v>
      </c>
      <c r="M29" s="40" t="s">
        <v>583</v>
      </c>
      <c r="N29" s="40" t="s">
        <v>490</v>
      </c>
      <c r="O29" s="40" t="s">
        <v>491</v>
      </c>
      <c r="P29" s="40" t="s">
        <v>584</v>
      </c>
      <c r="R29" s="40">
        <v>0.0</v>
      </c>
      <c r="T29" s="40">
        <v>0.0</v>
      </c>
      <c r="Y29" s="40" t="s">
        <v>493</v>
      </c>
      <c r="AB29" s="40">
        <v>1.0</v>
      </c>
      <c r="AD29" s="40">
        <v>0.0</v>
      </c>
      <c r="AN29" s="40" t="s">
        <v>494</v>
      </c>
      <c r="AP29" s="40" t="s">
        <v>495</v>
      </c>
      <c r="AS29" s="40" t="s">
        <v>496</v>
      </c>
      <c r="AU29" s="40" t="s">
        <v>497</v>
      </c>
    </row>
    <row r="30">
      <c r="A30" s="73">
        <v>42946.0</v>
      </c>
      <c r="B30" s="74">
        <v>0.33047453703703705</v>
      </c>
      <c r="C30" s="40" t="s">
        <v>482</v>
      </c>
      <c r="D30" s="40" t="s">
        <v>483</v>
      </c>
      <c r="E30" s="40" t="s">
        <v>498</v>
      </c>
      <c r="F30" s="40" t="s">
        <v>499</v>
      </c>
      <c r="G30" s="40" t="s">
        <v>486</v>
      </c>
      <c r="H30" s="40">
        <v>-8.39</v>
      </c>
      <c r="I30" s="40">
        <v>0.0</v>
      </c>
      <c r="J30" s="40">
        <v>-8.39</v>
      </c>
      <c r="K30" s="40" t="s">
        <v>487</v>
      </c>
      <c r="L30" s="40" t="s">
        <v>488</v>
      </c>
      <c r="M30" s="40" t="s">
        <v>585</v>
      </c>
      <c r="N30" s="40" t="s">
        <v>490</v>
      </c>
      <c r="O30" s="40" t="s">
        <v>491</v>
      </c>
      <c r="P30" s="40" t="s">
        <v>584</v>
      </c>
      <c r="R30" s="40">
        <v>0.0</v>
      </c>
      <c r="T30" s="40">
        <v>0.0</v>
      </c>
      <c r="Y30" s="40" t="s">
        <v>583</v>
      </c>
      <c r="AB30" s="40">
        <v>1.0</v>
      </c>
      <c r="AD30" s="40">
        <v>-8.39</v>
      </c>
      <c r="AN30" s="40" t="s">
        <v>494</v>
      </c>
      <c r="AP30" s="40" t="s">
        <v>501</v>
      </c>
      <c r="AS30" s="40" t="s">
        <v>496</v>
      </c>
      <c r="AU30" s="40" t="s">
        <v>30</v>
      </c>
    </row>
    <row r="31" hidden="1">
      <c r="A31" s="73">
        <v>42946.0</v>
      </c>
      <c r="B31" s="74">
        <v>0.33047453703703705</v>
      </c>
      <c r="C31" s="40" t="s">
        <v>482</v>
      </c>
      <c r="E31" s="40" t="s">
        <v>502</v>
      </c>
      <c r="F31" s="40" t="s">
        <v>485</v>
      </c>
      <c r="G31" s="40" t="s">
        <v>486</v>
      </c>
      <c r="H31" s="40">
        <v>8.39</v>
      </c>
      <c r="I31" s="40">
        <v>0.0</v>
      </c>
      <c r="J31" s="40">
        <v>8.39</v>
      </c>
      <c r="L31" s="40" t="s">
        <v>487</v>
      </c>
      <c r="M31" s="40" t="s">
        <v>586</v>
      </c>
      <c r="P31" s="40" t="s">
        <v>584</v>
      </c>
      <c r="R31" s="40">
        <v>0.0</v>
      </c>
      <c r="T31" s="40">
        <v>0.0</v>
      </c>
      <c r="Y31" s="40" t="s">
        <v>585</v>
      </c>
      <c r="AB31" s="40">
        <v>1.0</v>
      </c>
      <c r="AD31" s="40">
        <v>0.0</v>
      </c>
      <c r="AN31" s="40" t="s">
        <v>494</v>
      </c>
      <c r="AP31" s="40" t="s">
        <v>504</v>
      </c>
      <c r="AR31" s="40" t="s">
        <v>587</v>
      </c>
      <c r="AU31" s="40" t="s">
        <v>506</v>
      </c>
    </row>
    <row r="32" hidden="1">
      <c r="A32" s="73">
        <v>42949.0</v>
      </c>
      <c r="B32" s="74">
        <v>0.7023958333333333</v>
      </c>
      <c r="C32" s="40" t="s">
        <v>482</v>
      </c>
      <c r="D32" s="40" t="s">
        <v>483</v>
      </c>
      <c r="E32" s="40" t="s">
        <v>484</v>
      </c>
      <c r="F32" s="40" t="s">
        <v>485</v>
      </c>
      <c r="G32" s="40" t="s">
        <v>486</v>
      </c>
      <c r="H32" s="40">
        <v>-3.55</v>
      </c>
      <c r="I32" s="40">
        <v>0.0</v>
      </c>
      <c r="J32" s="40">
        <v>-3.55</v>
      </c>
      <c r="K32" s="40" t="s">
        <v>487</v>
      </c>
      <c r="L32" s="40" t="s">
        <v>488</v>
      </c>
      <c r="M32" s="40" t="s">
        <v>588</v>
      </c>
      <c r="N32" s="40" t="s">
        <v>490</v>
      </c>
      <c r="O32" s="40" t="s">
        <v>491</v>
      </c>
      <c r="P32" s="40" t="s">
        <v>589</v>
      </c>
      <c r="R32" s="40">
        <v>0.0</v>
      </c>
      <c r="T32" s="40">
        <v>0.0</v>
      </c>
      <c r="Y32" s="40" t="s">
        <v>493</v>
      </c>
      <c r="AB32" s="40">
        <v>1.0</v>
      </c>
      <c r="AD32" s="40">
        <v>0.0</v>
      </c>
      <c r="AN32" s="40" t="s">
        <v>494</v>
      </c>
      <c r="AP32" s="40" t="s">
        <v>495</v>
      </c>
      <c r="AS32" s="40" t="s">
        <v>496</v>
      </c>
      <c r="AU32" s="40" t="s">
        <v>497</v>
      </c>
    </row>
    <row r="33">
      <c r="A33" s="73">
        <v>42949.0</v>
      </c>
      <c r="B33" s="74">
        <v>0.7041898148148148</v>
      </c>
      <c r="C33" s="40" t="s">
        <v>482</v>
      </c>
      <c r="D33" s="40" t="s">
        <v>483</v>
      </c>
      <c r="E33" s="40" t="s">
        <v>498</v>
      </c>
      <c r="F33" s="40" t="s">
        <v>499</v>
      </c>
      <c r="G33" s="40" t="s">
        <v>486</v>
      </c>
      <c r="H33" s="40">
        <v>-3.55</v>
      </c>
      <c r="I33" s="40">
        <v>0.0</v>
      </c>
      <c r="J33" s="40">
        <v>-3.55</v>
      </c>
      <c r="K33" s="40" t="s">
        <v>487</v>
      </c>
      <c r="L33" s="40" t="s">
        <v>488</v>
      </c>
      <c r="M33" s="40" t="s">
        <v>590</v>
      </c>
      <c r="N33" s="40" t="s">
        <v>490</v>
      </c>
      <c r="O33" s="40" t="s">
        <v>491</v>
      </c>
      <c r="P33" s="40" t="s">
        <v>589</v>
      </c>
      <c r="R33" s="40">
        <v>0.0</v>
      </c>
      <c r="T33" s="40">
        <v>0.0</v>
      </c>
      <c r="Y33" s="40" t="s">
        <v>588</v>
      </c>
      <c r="AB33" s="40">
        <v>1.0</v>
      </c>
      <c r="AD33" s="40">
        <v>-3.55</v>
      </c>
      <c r="AN33" s="40" t="s">
        <v>494</v>
      </c>
      <c r="AP33" s="40" t="s">
        <v>501</v>
      </c>
      <c r="AS33" s="40" t="s">
        <v>496</v>
      </c>
      <c r="AU33" s="40" t="s">
        <v>30</v>
      </c>
    </row>
    <row r="34" hidden="1">
      <c r="A34" s="73">
        <v>42949.0</v>
      </c>
      <c r="B34" s="74">
        <v>0.7041898148148148</v>
      </c>
      <c r="C34" s="40" t="s">
        <v>482</v>
      </c>
      <c r="E34" s="40" t="s">
        <v>502</v>
      </c>
      <c r="F34" s="40" t="s">
        <v>485</v>
      </c>
      <c r="G34" s="40" t="s">
        <v>486</v>
      </c>
      <c r="H34" s="40">
        <v>3.55</v>
      </c>
      <c r="I34" s="40">
        <v>0.0</v>
      </c>
      <c r="J34" s="40">
        <v>3.55</v>
      </c>
      <c r="L34" s="40" t="s">
        <v>487</v>
      </c>
      <c r="M34" s="40" t="s">
        <v>591</v>
      </c>
      <c r="P34" s="40" t="s">
        <v>589</v>
      </c>
      <c r="R34" s="40">
        <v>0.0</v>
      </c>
      <c r="T34" s="40">
        <v>0.0</v>
      </c>
      <c r="Y34" s="40" t="s">
        <v>590</v>
      </c>
      <c r="AB34" s="40">
        <v>1.0</v>
      </c>
      <c r="AD34" s="40">
        <v>0.0</v>
      </c>
      <c r="AN34" s="40" t="s">
        <v>494</v>
      </c>
      <c r="AP34" s="40" t="s">
        <v>504</v>
      </c>
      <c r="AR34" s="40" t="s">
        <v>592</v>
      </c>
      <c r="AU34" s="40" t="s">
        <v>506</v>
      </c>
    </row>
    <row r="35" hidden="1">
      <c r="A35" s="73">
        <v>42977.0</v>
      </c>
      <c r="B35" s="74">
        <v>0.3354976851851852</v>
      </c>
      <c r="C35" s="40" t="s">
        <v>482</v>
      </c>
      <c r="D35" s="40" t="s">
        <v>483</v>
      </c>
      <c r="E35" s="40" t="s">
        <v>484</v>
      </c>
      <c r="F35" s="40" t="s">
        <v>485</v>
      </c>
      <c r="G35" s="40" t="s">
        <v>486</v>
      </c>
      <c r="H35" s="40">
        <v>-20.38</v>
      </c>
      <c r="I35" s="40">
        <v>0.0</v>
      </c>
      <c r="J35" s="40">
        <v>-20.38</v>
      </c>
      <c r="K35" s="40" t="s">
        <v>487</v>
      </c>
      <c r="L35" s="40" t="s">
        <v>488</v>
      </c>
      <c r="M35" s="40" t="s">
        <v>593</v>
      </c>
      <c r="N35" s="40" t="s">
        <v>490</v>
      </c>
      <c r="O35" s="40" t="s">
        <v>491</v>
      </c>
      <c r="P35" s="40" t="s">
        <v>594</v>
      </c>
      <c r="R35" s="40">
        <v>0.0</v>
      </c>
      <c r="T35" s="40">
        <v>0.0</v>
      </c>
      <c r="Y35" s="40" t="s">
        <v>493</v>
      </c>
      <c r="AB35" s="40">
        <v>1.0</v>
      </c>
      <c r="AD35" s="40">
        <v>0.0</v>
      </c>
      <c r="AN35" s="40" t="s">
        <v>494</v>
      </c>
      <c r="AP35" s="40" t="s">
        <v>495</v>
      </c>
      <c r="AS35" s="40" t="s">
        <v>496</v>
      </c>
      <c r="AU35" s="40" t="s">
        <v>497</v>
      </c>
    </row>
    <row r="36">
      <c r="A36" s="73">
        <v>42977.0</v>
      </c>
      <c r="B36" s="74">
        <v>0.3362731481481481</v>
      </c>
      <c r="C36" s="40" t="s">
        <v>482</v>
      </c>
      <c r="D36" s="40" t="s">
        <v>483</v>
      </c>
      <c r="E36" s="40" t="s">
        <v>498</v>
      </c>
      <c r="F36" s="40" t="s">
        <v>499</v>
      </c>
      <c r="G36" s="40" t="s">
        <v>486</v>
      </c>
      <c r="H36" s="40">
        <v>-20.38</v>
      </c>
      <c r="I36" s="40">
        <v>0.0</v>
      </c>
      <c r="J36" s="40">
        <v>-20.38</v>
      </c>
      <c r="K36" s="40" t="s">
        <v>487</v>
      </c>
      <c r="L36" s="40" t="s">
        <v>488</v>
      </c>
      <c r="M36" s="40" t="s">
        <v>595</v>
      </c>
      <c r="N36" s="40" t="s">
        <v>490</v>
      </c>
      <c r="O36" s="40" t="s">
        <v>491</v>
      </c>
      <c r="P36" s="40" t="s">
        <v>594</v>
      </c>
      <c r="R36" s="40">
        <v>0.0</v>
      </c>
      <c r="T36" s="40">
        <v>0.0</v>
      </c>
      <c r="Y36" s="40" t="s">
        <v>593</v>
      </c>
      <c r="AB36" s="40">
        <v>1.0</v>
      </c>
      <c r="AD36" s="40">
        <v>-20.38</v>
      </c>
      <c r="AN36" s="40" t="s">
        <v>494</v>
      </c>
      <c r="AP36" s="40" t="s">
        <v>501</v>
      </c>
      <c r="AS36" s="40" t="s">
        <v>496</v>
      </c>
      <c r="AU36" s="40" t="s">
        <v>30</v>
      </c>
    </row>
    <row r="37" hidden="1">
      <c r="A37" s="73">
        <v>42977.0</v>
      </c>
      <c r="B37" s="74">
        <v>0.3362731481481481</v>
      </c>
      <c r="C37" s="40" t="s">
        <v>482</v>
      </c>
      <c r="E37" s="40" t="s">
        <v>502</v>
      </c>
      <c r="F37" s="40" t="s">
        <v>485</v>
      </c>
      <c r="G37" s="40" t="s">
        <v>486</v>
      </c>
      <c r="H37" s="40">
        <v>20.38</v>
      </c>
      <c r="I37" s="40">
        <v>0.0</v>
      </c>
      <c r="J37" s="40">
        <v>20.38</v>
      </c>
      <c r="L37" s="40" t="s">
        <v>487</v>
      </c>
      <c r="M37" s="40" t="s">
        <v>596</v>
      </c>
      <c r="P37" s="40" t="s">
        <v>594</v>
      </c>
      <c r="R37" s="40">
        <v>0.0</v>
      </c>
      <c r="T37" s="40">
        <v>0.0</v>
      </c>
      <c r="Y37" s="40" t="s">
        <v>595</v>
      </c>
      <c r="AB37" s="40">
        <v>1.0</v>
      </c>
      <c r="AD37" s="40">
        <v>0.0</v>
      </c>
      <c r="AN37" s="40" t="s">
        <v>494</v>
      </c>
      <c r="AP37" s="40" t="s">
        <v>504</v>
      </c>
      <c r="AR37" s="40" t="s">
        <v>597</v>
      </c>
      <c r="AU37" s="40" t="s">
        <v>506</v>
      </c>
    </row>
    <row r="38" hidden="1">
      <c r="A38" s="73">
        <v>42980.0</v>
      </c>
      <c r="B38" s="74">
        <v>0.8348032407407407</v>
      </c>
      <c r="C38" s="40" t="s">
        <v>482</v>
      </c>
      <c r="D38" s="40" t="s">
        <v>483</v>
      </c>
      <c r="E38" s="40" t="s">
        <v>484</v>
      </c>
      <c r="F38" s="40" t="s">
        <v>485</v>
      </c>
      <c r="G38" s="40" t="s">
        <v>486</v>
      </c>
      <c r="H38" s="40">
        <v>-1.19</v>
      </c>
      <c r="I38" s="40">
        <v>0.0</v>
      </c>
      <c r="J38" s="40">
        <v>-1.19</v>
      </c>
      <c r="K38" s="40" t="s">
        <v>487</v>
      </c>
      <c r="L38" s="40" t="s">
        <v>488</v>
      </c>
      <c r="M38" s="40" t="s">
        <v>598</v>
      </c>
      <c r="N38" s="40" t="s">
        <v>490</v>
      </c>
      <c r="O38" s="40" t="s">
        <v>491</v>
      </c>
      <c r="P38" s="40" t="s">
        <v>599</v>
      </c>
      <c r="R38" s="40">
        <v>0.0</v>
      </c>
      <c r="T38" s="40">
        <v>0.0</v>
      </c>
      <c r="Y38" s="40" t="s">
        <v>493</v>
      </c>
      <c r="AB38" s="40">
        <v>1.0</v>
      </c>
      <c r="AD38" s="40">
        <v>0.0</v>
      </c>
      <c r="AN38" s="40" t="s">
        <v>494</v>
      </c>
      <c r="AP38" s="40" t="s">
        <v>495</v>
      </c>
      <c r="AS38" s="40" t="s">
        <v>496</v>
      </c>
      <c r="AU38" s="40" t="s">
        <v>497</v>
      </c>
    </row>
    <row r="39">
      <c r="A39" s="73">
        <v>42980.0</v>
      </c>
      <c r="B39" s="74">
        <v>0.8362962962962963</v>
      </c>
      <c r="C39" s="40" t="s">
        <v>482</v>
      </c>
      <c r="D39" s="40" t="s">
        <v>483</v>
      </c>
      <c r="E39" s="40" t="s">
        <v>498</v>
      </c>
      <c r="F39" s="40" t="s">
        <v>499</v>
      </c>
      <c r="G39" s="40" t="s">
        <v>486</v>
      </c>
      <c r="H39" s="40">
        <v>-1.19</v>
      </c>
      <c r="I39" s="40">
        <v>0.0</v>
      </c>
      <c r="J39" s="40">
        <v>-1.19</v>
      </c>
      <c r="K39" s="40" t="s">
        <v>487</v>
      </c>
      <c r="L39" s="40" t="s">
        <v>488</v>
      </c>
      <c r="M39" s="40" t="s">
        <v>600</v>
      </c>
      <c r="N39" s="40" t="s">
        <v>490</v>
      </c>
      <c r="O39" s="40" t="s">
        <v>491</v>
      </c>
      <c r="P39" s="40" t="s">
        <v>599</v>
      </c>
      <c r="R39" s="40">
        <v>0.0</v>
      </c>
      <c r="T39" s="40">
        <v>0.0</v>
      </c>
      <c r="Y39" s="40" t="s">
        <v>598</v>
      </c>
      <c r="AB39" s="40">
        <v>1.0</v>
      </c>
      <c r="AD39" s="40">
        <v>-1.19</v>
      </c>
      <c r="AN39" s="40" t="s">
        <v>494</v>
      </c>
      <c r="AP39" s="40" t="s">
        <v>501</v>
      </c>
      <c r="AS39" s="40" t="s">
        <v>496</v>
      </c>
      <c r="AU39" s="40" t="s">
        <v>30</v>
      </c>
    </row>
    <row r="40" hidden="1">
      <c r="A40" s="73">
        <v>42980.0</v>
      </c>
      <c r="B40" s="74">
        <v>0.8362962962962963</v>
      </c>
      <c r="C40" s="40" t="s">
        <v>482</v>
      </c>
      <c r="E40" s="40" t="s">
        <v>502</v>
      </c>
      <c r="F40" s="40" t="s">
        <v>485</v>
      </c>
      <c r="G40" s="40" t="s">
        <v>486</v>
      </c>
      <c r="H40" s="40">
        <v>1.19</v>
      </c>
      <c r="I40" s="40">
        <v>0.0</v>
      </c>
      <c r="J40" s="40">
        <v>1.19</v>
      </c>
      <c r="L40" s="40" t="s">
        <v>487</v>
      </c>
      <c r="M40" s="40" t="s">
        <v>601</v>
      </c>
      <c r="P40" s="40" t="s">
        <v>599</v>
      </c>
      <c r="R40" s="40">
        <v>0.0</v>
      </c>
      <c r="T40" s="40">
        <v>0.0</v>
      </c>
      <c r="Y40" s="40" t="s">
        <v>600</v>
      </c>
      <c r="AB40" s="40">
        <v>1.0</v>
      </c>
      <c r="AD40" s="40">
        <v>0.0</v>
      </c>
      <c r="AN40" s="40" t="s">
        <v>494</v>
      </c>
      <c r="AP40" s="40" t="s">
        <v>504</v>
      </c>
      <c r="AR40" s="40" t="s">
        <v>602</v>
      </c>
      <c r="AU40" s="40" t="s">
        <v>506</v>
      </c>
    </row>
    <row r="41" hidden="1">
      <c r="A41" s="73">
        <v>43011.0</v>
      </c>
      <c r="B41" s="74">
        <v>0.013877314814814815</v>
      </c>
      <c r="C41" s="40" t="s">
        <v>482</v>
      </c>
      <c r="D41" s="40" t="s">
        <v>483</v>
      </c>
      <c r="E41" s="40" t="s">
        <v>484</v>
      </c>
      <c r="F41" s="40" t="s">
        <v>485</v>
      </c>
      <c r="G41" s="40" t="s">
        <v>486</v>
      </c>
      <c r="H41" s="40">
        <v>-1.19</v>
      </c>
      <c r="I41" s="40">
        <v>0.0</v>
      </c>
      <c r="J41" s="40">
        <v>-1.19</v>
      </c>
      <c r="K41" s="40" t="s">
        <v>487</v>
      </c>
      <c r="L41" s="40" t="s">
        <v>488</v>
      </c>
      <c r="M41" s="40" t="s">
        <v>603</v>
      </c>
      <c r="N41" s="40" t="s">
        <v>490</v>
      </c>
      <c r="O41" s="40" t="s">
        <v>491</v>
      </c>
      <c r="P41" s="40" t="s">
        <v>604</v>
      </c>
      <c r="R41" s="40">
        <v>0.0</v>
      </c>
      <c r="T41" s="40">
        <v>0.0</v>
      </c>
      <c r="Y41" s="40" t="s">
        <v>493</v>
      </c>
      <c r="AB41" s="40">
        <v>1.0</v>
      </c>
      <c r="AD41" s="40">
        <v>0.0</v>
      </c>
      <c r="AN41" s="40" t="s">
        <v>494</v>
      </c>
      <c r="AP41" s="40" t="s">
        <v>495</v>
      </c>
      <c r="AS41" s="40" t="s">
        <v>496</v>
      </c>
      <c r="AU41" s="40" t="s">
        <v>497</v>
      </c>
    </row>
    <row r="42">
      <c r="A42" s="73">
        <v>43011.0</v>
      </c>
      <c r="B42" s="74">
        <v>0.014479166666666666</v>
      </c>
      <c r="C42" s="40" t="s">
        <v>482</v>
      </c>
      <c r="D42" s="40" t="s">
        <v>483</v>
      </c>
      <c r="E42" s="40" t="s">
        <v>498</v>
      </c>
      <c r="F42" s="40" t="s">
        <v>499</v>
      </c>
      <c r="G42" s="40" t="s">
        <v>486</v>
      </c>
      <c r="H42" s="40">
        <v>-1.19</v>
      </c>
      <c r="I42" s="40">
        <v>0.0</v>
      </c>
      <c r="J42" s="40">
        <v>-1.19</v>
      </c>
      <c r="K42" s="40" t="s">
        <v>487</v>
      </c>
      <c r="L42" s="40" t="s">
        <v>488</v>
      </c>
      <c r="M42" s="40" t="s">
        <v>605</v>
      </c>
      <c r="N42" s="40" t="s">
        <v>490</v>
      </c>
      <c r="O42" s="40" t="s">
        <v>491</v>
      </c>
      <c r="P42" s="40" t="s">
        <v>604</v>
      </c>
      <c r="R42" s="40">
        <v>0.0</v>
      </c>
      <c r="T42" s="40">
        <v>0.0</v>
      </c>
      <c r="Y42" s="40" t="s">
        <v>603</v>
      </c>
      <c r="AB42" s="40">
        <v>1.0</v>
      </c>
      <c r="AD42" s="40">
        <v>-1.19</v>
      </c>
      <c r="AN42" s="40" t="s">
        <v>494</v>
      </c>
      <c r="AP42" s="40" t="s">
        <v>501</v>
      </c>
      <c r="AS42" s="40" t="s">
        <v>496</v>
      </c>
      <c r="AU42" s="40" t="s">
        <v>30</v>
      </c>
    </row>
    <row r="43" hidden="1">
      <c r="A43" s="73">
        <v>43011.0</v>
      </c>
      <c r="B43" s="74">
        <v>0.014479166666666666</v>
      </c>
      <c r="C43" s="40" t="s">
        <v>482</v>
      </c>
      <c r="E43" s="40" t="s">
        <v>502</v>
      </c>
      <c r="F43" s="40" t="s">
        <v>485</v>
      </c>
      <c r="G43" s="40" t="s">
        <v>486</v>
      </c>
      <c r="H43" s="40">
        <v>1.19</v>
      </c>
      <c r="I43" s="40">
        <v>0.0</v>
      </c>
      <c r="J43" s="40">
        <v>1.19</v>
      </c>
      <c r="L43" s="40" t="s">
        <v>487</v>
      </c>
      <c r="M43" s="40" t="s">
        <v>606</v>
      </c>
      <c r="P43" s="40" t="s">
        <v>604</v>
      </c>
      <c r="R43" s="40">
        <v>0.0</v>
      </c>
      <c r="T43" s="40">
        <v>0.0</v>
      </c>
      <c r="Y43" s="40" t="s">
        <v>605</v>
      </c>
      <c r="AB43" s="40">
        <v>1.0</v>
      </c>
      <c r="AD43" s="40">
        <v>0.0</v>
      </c>
      <c r="AN43" s="40" t="s">
        <v>494</v>
      </c>
      <c r="AP43" s="40" t="s">
        <v>504</v>
      </c>
      <c r="AR43" s="40" t="s">
        <v>607</v>
      </c>
      <c r="AU43" s="40" t="s">
        <v>506</v>
      </c>
    </row>
    <row r="44" hidden="1">
      <c r="A44" s="73">
        <v>43011.0</v>
      </c>
      <c r="B44" s="74">
        <v>0.5572685185185186</v>
      </c>
      <c r="C44" s="40" t="s">
        <v>482</v>
      </c>
      <c r="E44" s="40" t="s">
        <v>502</v>
      </c>
      <c r="F44" s="40" t="s">
        <v>485</v>
      </c>
      <c r="G44" s="40" t="s">
        <v>486</v>
      </c>
      <c r="H44" s="40">
        <v>28.0</v>
      </c>
      <c r="I44" s="40">
        <v>0.0</v>
      </c>
      <c r="J44" s="40">
        <v>28.0</v>
      </c>
      <c r="L44" s="40" t="s">
        <v>487</v>
      </c>
      <c r="M44" s="40" t="s">
        <v>608</v>
      </c>
      <c r="Y44" s="40" t="s">
        <v>609</v>
      </c>
      <c r="Z44" s="40" t="s">
        <v>565</v>
      </c>
      <c r="AD44" s="40">
        <v>28.0</v>
      </c>
      <c r="AN44" s="40" t="s">
        <v>494</v>
      </c>
      <c r="AP44" s="40" t="s">
        <v>504</v>
      </c>
      <c r="AR44" s="40" t="s">
        <v>610</v>
      </c>
      <c r="AU44" s="40" t="s">
        <v>506</v>
      </c>
    </row>
    <row r="45">
      <c r="A45" s="73">
        <v>43011.0</v>
      </c>
      <c r="B45" s="74">
        <v>0.5572685185185186</v>
      </c>
      <c r="C45" s="40" t="s">
        <v>482</v>
      </c>
      <c r="D45" s="40" t="s">
        <v>567</v>
      </c>
      <c r="E45" s="40" t="s">
        <v>517</v>
      </c>
      <c r="F45" s="40" t="s">
        <v>499</v>
      </c>
      <c r="G45" s="40" t="s">
        <v>486</v>
      </c>
      <c r="H45" s="40">
        <v>-28.0</v>
      </c>
      <c r="I45" s="40">
        <v>0.0</v>
      </c>
      <c r="J45" s="40">
        <v>-28.0</v>
      </c>
      <c r="K45" s="40" t="s">
        <v>487</v>
      </c>
      <c r="L45" s="40" t="s">
        <v>568</v>
      </c>
      <c r="M45" s="40" t="s">
        <v>609</v>
      </c>
      <c r="N45" s="40" t="s">
        <v>569</v>
      </c>
      <c r="O45" s="40" t="s">
        <v>491</v>
      </c>
      <c r="U45" s="40" t="s">
        <v>570</v>
      </c>
      <c r="V45" s="40" t="s">
        <v>571</v>
      </c>
      <c r="Y45" s="40" t="s">
        <v>572</v>
      </c>
      <c r="Z45" s="40" t="s">
        <v>565</v>
      </c>
      <c r="AD45" s="40">
        <v>0.0</v>
      </c>
      <c r="AL45" s="40" t="s">
        <v>573</v>
      </c>
      <c r="AN45" s="40" t="s">
        <v>494</v>
      </c>
      <c r="AP45" s="40" t="s">
        <v>525</v>
      </c>
      <c r="AS45" s="40" t="s">
        <v>574</v>
      </c>
      <c r="AU45" s="40" t="s">
        <v>30</v>
      </c>
    </row>
    <row r="46">
      <c r="A46" s="73">
        <v>43014.0</v>
      </c>
      <c r="B46" s="74">
        <v>0.5484606481481481</v>
      </c>
      <c r="C46" s="40" t="s">
        <v>482</v>
      </c>
      <c r="D46" s="40" t="s">
        <v>611</v>
      </c>
      <c r="E46" s="40" t="s">
        <v>536</v>
      </c>
      <c r="F46" s="40" t="s">
        <v>499</v>
      </c>
      <c r="G46" s="40" t="s">
        <v>486</v>
      </c>
      <c r="H46" s="40">
        <v>-470.7</v>
      </c>
      <c r="I46" s="40">
        <v>0.0</v>
      </c>
      <c r="J46" s="40">
        <v>-470.7</v>
      </c>
      <c r="K46" s="40" t="s">
        <v>487</v>
      </c>
      <c r="L46" s="40" t="s">
        <v>612</v>
      </c>
      <c r="M46" s="40" t="s">
        <v>613</v>
      </c>
      <c r="N46" s="40" t="s">
        <v>614</v>
      </c>
      <c r="O46" s="40" t="s">
        <v>539</v>
      </c>
      <c r="P46" s="40" t="s">
        <v>615</v>
      </c>
      <c r="R46" s="40">
        <v>11.7</v>
      </c>
      <c r="T46" s="40">
        <v>0.0</v>
      </c>
      <c r="AB46" s="40">
        <v>1.0</v>
      </c>
      <c r="AD46" s="40">
        <v>-470.7</v>
      </c>
      <c r="AE46" s="40" t="s">
        <v>616</v>
      </c>
      <c r="AG46" s="40">
        <v>94130.0</v>
      </c>
      <c r="AI46" s="40" t="s">
        <v>617</v>
      </c>
      <c r="AJ46" s="40" t="s">
        <v>523</v>
      </c>
      <c r="AL46" s="40" t="s">
        <v>618</v>
      </c>
      <c r="AN46" s="40" t="s">
        <v>542</v>
      </c>
      <c r="AP46" s="40" t="s">
        <v>543</v>
      </c>
      <c r="AS46" s="40" t="s">
        <v>496</v>
      </c>
      <c r="AT46" s="40" t="s">
        <v>496</v>
      </c>
      <c r="AU46" s="40" t="s">
        <v>30</v>
      </c>
    </row>
    <row r="47" hidden="1">
      <c r="A47" s="73">
        <v>43014.0</v>
      </c>
      <c r="B47" s="74">
        <v>0.5484606481481481</v>
      </c>
      <c r="C47" s="40" t="s">
        <v>482</v>
      </c>
      <c r="E47" s="40" t="s">
        <v>502</v>
      </c>
      <c r="F47" s="40" t="s">
        <v>485</v>
      </c>
      <c r="G47" s="40" t="s">
        <v>486</v>
      </c>
      <c r="H47" s="40">
        <v>470.7</v>
      </c>
      <c r="I47" s="40">
        <v>0.0</v>
      </c>
      <c r="J47" s="40">
        <v>470.7</v>
      </c>
      <c r="L47" s="40" t="s">
        <v>487</v>
      </c>
      <c r="M47" s="40" t="s">
        <v>619</v>
      </c>
      <c r="P47" s="40" t="s">
        <v>615</v>
      </c>
      <c r="R47" s="40">
        <v>11.7</v>
      </c>
      <c r="T47" s="40">
        <v>0.0</v>
      </c>
      <c r="Y47" s="40" t="s">
        <v>613</v>
      </c>
      <c r="AB47" s="40">
        <v>1.0</v>
      </c>
      <c r="AD47" s="40">
        <v>0.0</v>
      </c>
      <c r="AN47" s="40" t="s">
        <v>494</v>
      </c>
      <c r="AP47" s="40" t="s">
        <v>504</v>
      </c>
      <c r="AU47" s="40" t="s">
        <v>506</v>
      </c>
    </row>
    <row r="48">
      <c r="A48" s="75">
        <v>43038.0</v>
      </c>
      <c r="B48" s="74">
        <v>0.3186111111111111</v>
      </c>
      <c r="C48" s="40" t="s">
        <v>482</v>
      </c>
      <c r="D48" s="40" t="s">
        <v>620</v>
      </c>
      <c r="E48" s="40" t="s">
        <v>498</v>
      </c>
      <c r="F48" s="40" t="s">
        <v>499</v>
      </c>
      <c r="G48" s="40" t="s">
        <v>486</v>
      </c>
      <c r="H48" s="40">
        <v>-14.4</v>
      </c>
      <c r="I48" s="40">
        <v>0.0</v>
      </c>
      <c r="J48" s="40">
        <v>-14.4</v>
      </c>
      <c r="K48" s="40" t="s">
        <v>487</v>
      </c>
      <c r="L48" s="40" t="s">
        <v>621</v>
      </c>
      <c r="M48" s="40" t="s">
        <v>622</v>
      </c>
      <c r="N48" s="40" t="s">
        <v>623</v>
      </c>
      <c r="O48" s="40" t="s">
        <v>491</v>
      </c>
      <c r="P48" s="40" t="s">
        <v>624</v>
      </c>
      <c r="R48" s="40">
        <v>0.0</v>
      </c>
      <c r="Y48" s="40" t="s">
        <v>625</v>
      </c>
      <c r="AA48" s="40" t="s">
        <v>626</v>
      </c>
      <c r="AB48" s="40">
        <v>1.0</v>
      </c>
      <c r="AD48" s="40">
        <v>-14.4</v>
      </c>
      <c r="AN48" s="40" t="s">
        <v>494</v>
      </c>
      <c r="AP48" s="40" t="s">
        <v>501</v>
      </c>
      <c r="AS48" s="40" t="s">
        <v>496</v>
      </c>
      <c r="AU48" s="40" t="s">
        <v>30</v>
      </c>
    </row>
    <row r="49" hidden="1">
      <c r="A49" s="75">
        <v>43038.0</v>
      </c>
      <c r="B49" s="74">
        <v>0.3186111111111111</v>
      </c>
      <c r="C49" s="40" t="s">
        <v>482</v>
      </c>
      <c r="E49" s="40" t="s">
        <v>502</v>
      </c>
      <c r="F49" s="40" t="s">
        <v>485</v>
      </c>
      <c r="G49" s="40" t="s">
        <v>486</v>
      </c>
      <c r="H49" s="40">
        <v>14.4</v>
      </c>
      <c r="I49" s="40">
        <v>0.0</v>
      </c>
      <c r="J49" s="40">
        <v>14.4</v>
      </c>
      <c r="L49" s="40" t="s">
        <v>487</v>
      </c>
      <c r="M49" s="40" t="s">
        <v>627</v>
      </c>
      <c r="P49" s="40" t="s">
        <v>624</v>
      </c>
      <c r="R49" s="40">
        <v>0.0</v>
      </c>
      <c r="Y49" s="40" t="s">
        <v>622</v>
      </c>
      <c r="AA49" s="40" t="s">
        <v>626</v>
      </c>
      <c r="AB49" s="40">
        <v>1.0</v>
      </c>
      <c r="AD49" s="40">
        <v>0.0</v>
      </c>
      <c r="AN49" s="40" t="s">
        <v>494</v>
      </c>
      <c r="AP49" s="40" t="s">
        <v>504</v>
      </c>
      <c r="AU49" s="40" t="s">
        <v>506</v>
      </c>
    </row>
    <row r="50">
      <c r="A50" s="75">
        <v>43038.0</v>
      </c>
      <c r="B50" s="74">
        <v>0.31864583333333335</v>
      </c>
      <c r="C50" s="40" t="s">
        <v>482</v>
      </c>
      <c r="D50" s="40" t="s">
        <v>620</v>
      </c>
      <c r="E50" s="40" t="s">
        <v>498</v>
      </c>
      <c r="F50" s="40" t="s">
        <v>499</v>
      </c>
      <c r="G50" s="40" t="s">
        <v>486</v>
      </c>
      <c r="H50" s="40">
        <v>-14.4</v>
      </c>
      <c r="I50" s="40">
        <v>0.0</v>
      </c>
      <c r="J50" s="40">
        <v>-14.4</v>
      </c>
      <c r="K50" s="40" t="s">
        <v>487</v>
      </c>
      <c r="L50" s="40" t="s">
        <v>621</v>
      </c>
      <c r="M50" s="40" t="s">
        <v>628</v>
      </c>
      <c r="N50" s="40" t="s">
        <v>623</v>
      </c>
      <c r="O50" s="40" t="s">
        <v>491</v>
      </c>
      <c r="P50" s="40" t="s">
        <v>629</v>
      </c>
      <c r="R50" s="40">
        <v>0.0</v>
      </c>
      <c r="Y50" s="40" t="s">
        <v>625</v>
      </c>
      <c r="AA50" s="40" t="s">
        <v>630</v>
      </c>
      <c r="AB50" s="40">
        <v>1.0</v>
      </c>
      <c r="AD50" s="40">
        <v>-14.4</v>
      </c>
      <c r="AN50" s="40" t="s">
        <v>494</v>
      </c>
      <c r="AP50" s="40" t="s">
        <v>501</v>
      </c>
      <c r="AS50" s="40" t="s">
        <v>496</v>
      </c>
      <c r="AU50" s="40" t="s">
        <v>30</v>
      </c>
    </row>
    <row r="51" hidden="1">
      <c r="A51" s="75">
        <v>43038.0</v>
      </c>
      <c r="B51" s="74">
        <v>0.31864583333333335</v>
      </c>
      <c r="C51" s="40" t="s">
        <v>482</v>
      </c>
      <c r="E51" s="40" t="s">
        <v>502</v>
      </c>
      <c r="F51" s="40" t="s">
        <v>485</v>
      </c>
      <c r="G51" s="40" t="s">
        <v>486</v>
      </c>
      <c r="H51" s="40">
        <v>14.4</v>
      </c>
      <c r="I51" s="40">
        <v>0.0</v>
      </c>
      <c r="J51" s="40">
        <v>14.4</v>
      </c>
      <c r="L51" s="40" t="s">
        <v>487</v>
      </c>
      <c r="M51" s="40" t="s">
        <v>631</v>
      </c>
      <c r="P51" s="40" t="s">
        <v>629</v>
      </c>
      <c r="R51" s="40">
        <v>0.0</v>
      </c>
      <c r="Y51" s="40" t="s">
        <v>628</v>
      </c>
      <c r="AA51" s="40" t="s">
        <v>630</v>
      </c>
      <c r="AB51" s="40">
        <v>1.0</v>
      </c>
      <c r="AD51" s="40">
        <v>0.0</v>
      </c>
      <c r="AN51" s="40" t="s">
        <v>494</v>
      </c>
      <c r="AP51" s="40" t="s">
        <v>504</v>
      </c>
      <c r="AU51" s="40" t="s">
        <v>506</v>
      </c>
    </row>
    <row r="52">
      <c r="A52" s="75">
        <v>43038.0</v>
      </c>
      <c r="B52" s="74">
        <v>0.3186689814814815</v>
      </c>
      <c r="C52" s="40" t="s">
        <v>482</v>
      </c>
      <c r="D52" s="40" t="s">
        <v>620</v>
      </c>
      <c r="E52" s="40" t="s">
        <v>498</v>
      </c>
      <c r="F52" s="40" t="s">
        <v>499</v>
      </c>
      <c r="G52" s="40" t="s">
        <v>486</v>
      </c>
      <c r="H52" s="40">
        <v>-14.4</v>
      </c>
      <c r="I52" s="40">
        <v>0.0</v>
      </c>
      <c r="J52" s="40">
        <v>-14.4</v>
      </c>
      <c r="K52" s="40" t="s">
        <v>487</v>
      </c>
      <c r="L52" s="40" t="s">
        <v>621</v>
      </c>
      <c r="M52" s="40" t="s">
        <v>632</v>
      </c>
      <c r="N52" s="40" t="s">
        <v>623</v>
      </c>
      <c r="O52" s="40" t="s">
        <v>491</v>
      </c>
      <c r="P52" s="40" t="s">
        <v>633</v>
      </c>
      <c r="R52" s="40">
        <v>0.0</v>
      </c>
      <c r="Y52" s="40" t="s">
        <v>625</v>
      </c>
      <c r="AA52" s="40" t="s">
        <v>634</v>
      </c>
      <c r="AB52" s="40">
        <v>1.0</v>
      </c>
      <c r="AD52" s="40">
        <v>-14.4</v>
      </c>
      <c r="AN52" s="40" t="s">
        <v>494</v>
      </c>
      <c r="AP52" s="40" t="s">
        <v>501</v>
      </c>
      <c r="AS52" s="40" t="s">
        <v>496</v>
      </c>
      <c r="AU52" s="40" t="s">
        <v>30</v>
      </c>
    </row>
    <row r="53" hidden="1">
      <c r="A53" s="75">
        <v>43038.0</v>
      </c>
      <c r="B53" s="74">
        <v>0.3186689814814815</v>
      </c>
      <c r="C53" s="40" t="s">
        <v>482</v>
      </c>
      <c r="E53" s="40" t="s">
        <v>502</v>
      </c>
      <c r="F53" s="40" t="s">
        <v>485</v>
      </c>
      <c r="G53" s="40" t="s">
        <v>486</v>
      </c>
      <c r="H53" s="40">
        <v>14.4</v>
      </c>
      <c r="I53" s="40">
        <v>0.0</v>
      </c>
      <c r="J53" s="40">
        <v>14.4</v>
      </c>
      <c r="L53" s="40" t="s">
        <v>487</v>
      </c>
      <c r="M53" s="40" t="s">
        <v>635</v>
      </c>
      <c r="P53" s="40" t="s">
        <v>633</v>
      </c>
      <c r="R53" s="40">
        <v>0.0</v>
      </c>
      <c r="Y53" s="40" t="s">
        <v>632</v>
      </c>
      <c r="AA53" s="40" t="s">
        <v>634</v>
      </c>
      <c r="AB53" s="40">
        <v>1.0</v>
      </c>
      <c r="AD53" s="40">
        <v>0.0</v>
      </c>
      <c r="AN53" s="40" t="s">
        <v>494</v>
      </c>
      <c r="AP53" s="40" t="s">
        <v>504</v>
      </c>
      <c r="AU53" s="40" t="s">
        <v>506</v>
      </c>
    </row>
    <row r="54">
      <c r="A54" s="75">
        <v>43038.0</v>
      </c>
      <c r="B54" s="74">
        <v>0.3187037037037037</v>
      </c>
      <c r="C54" s="40" t="s">
        <v>482</v>
      </c>
      <c r="D54" s="40" t="s">
        <v>620</v>
      </c>
      <c r="E54" s="40" t="s">
        <v>498</v>
      </c>
      <c r="F54" s="40" t="s">
        <v>499</v>
      </c>
      <c r="G54" s="40" t="s">
        <v>486</v>
      </c>
      <c r="H54" s="40">
        <v>-14.4</v>
      </c>
      <c r="I54" s="40">
        <v>0.0</v>
      </c>
      <c r="J54" s="40">
        <v>-14.4</v>
      </c>
      <c r="K54" s="40" t="s">
        <v>487</v>
      </c>
      <c r="L54" s="40" t="s">
        <v>621</v>
      </c>
      <c r="M54" s="40" t="s">
        <v>636</v>
      </c>
      <c r="N54" s="40" t="s">
        <v>623</v>
      </c>
      <c r="O54" s="40" t="s">
        <v>491</v>
      </c>
      <c r="P54" s="40" t="s">
        <v>637</v>
      </c>
      <c r="R54" s="40">
        <v>0.0</v>
      </c>
      <c r="Y54" s="40" t="s">
        <v>625</v>
      </c>
      <c r="AA54" s="40" t="s">
        <v>638</v>
      </c>
      <c r="AB54" s="40">
        <v>1.0</v>
      </c>
      <c r="AD54" s="40">
        <v>-14.4</v>
      </c>
      <c r="AN54" s="40" t="s">
        <v>494</v>
      </c>
      <c r="AP54" s="40" t="s">
        <v>501</v>
      </c>
      <c r="AS54" s="40" t="s">
        <v>496</v>
      </c>
      <c r="AU54" s="40" t="s">
        <v>30</v>
      </c>
    </row>
    <row r="55" hidden="1">
      <c r="A55" s="75">
        <v>43038.0</v>
      </c>
      <c r="B55" s="74">
        <v>0.3187037037037037</v>
      </c>
      <c r="C55" s="40" t="s">
        <v>482</v>
      </c>
      <c r="E55" s="40" t="s">
        <v>502</v>
      </c>
      <c r="F55" s="40" t="s">
        <v>485</v>
      </c>
      <c r="G55" s="40" t="s">
        <v>486</v>
      </c>
      <c r="H55" s="40">
        <v>14.4</v>
      </c>
      <c r="I55" s="40">
        <v>0.0</v>
      </c>
      <c r="J55" s="40">
        <v>14.4</v>
      </c>
      <c r="L55" s="40" t="s">
        <v>487</v>
      </c>
      <c r="M55" s="40" t="s">
        <v>639</v>
      </c>
      <c r="P55" s="40" t="s">
        <v>637</v>
      </c>
      <c r="R55" s="40">
        <v>0.0</v>
      </c>
      <c r="Y55" s="40" t="s">
        <v>636</v>
      </c>
      <c r="AA55" s="40" t="s">
        <v>638</v>
      </c>
      <c r="AB55" s="40">
        <v>1.0</v>
      </c>
      <c r="AD55" s="40">
        <v>0.0</v>
      </c>
      <c r="AN55" s="40" t="s">
        <v>494</v>
      </c>
      <c r="AP55" s="40" t="s">
        <v>504</v>
      </c>
      <c r="AU55" s="40" t="s">
        <v>506</v>
      </c>
    </row>
    <row r="56">
      <c r="A56" s="75">
        <v>43038.0</v>
      </c>
      <c r="B56" s="74">
        <v>0.31873842592592594</v>
      </c>
      <c r="C56" s="40" t="s">
        <v>482</v>
      </c>
      <c r="D56" s="40" t="s">
        <v>620</v>
      </c>
      <c r="E56" s="40" t="s">
        <v>498</v>
      </c>
      <c r="F56" s="40" t="s">
        <v>499</v>
      </c>
      <c r="G56" s="40" t="s">
        <v>486</v>
      </c>
      <c r="H56" s="40">
        <v>-14.4</v>
      </c>
      <c r="I56" s="40">
        <v>0.0</v>
      </c>
      <c r="J56" s="40">
        <v>-14.4</v>
      </c>
      <c r="K56" s="40" t="s">
        <v>487</v>
      </c>
      <c r="L56" s="40" t="s">
        <v>621</v>
      </c>
      <c r="M56" s="40" t="s">
        <v>640</v>
      </c>
      <c r="N56" s="40" t="s">
        <v>623</v>
      </c>
      <c r="O56" s="40" t="s">
        <v>491</v>
      </c>
      <c r="P56" s="40" t="s">
        <v>641</v>
      </c>
      <c r="R56" s="40">
        <v>0.0</v>
      </c>
      <c r="Y56" s="40" t="s">
        <v>625</v>
      </c>
      <c r="AA56" s="40" t="s">
        <v>642</v>
      </c>
      <c r="AB56" s="40">
        <v>1.0</v>
      </c>
      <c r="AD56" s="40">
        <v>-14.4</v>
      </c>
      <c r="AN56" s="40" t="s">
        <v>494</v>
      </c>
      <c r="AP56" s="40" t="s">
        <v>501</v>
      </c>
      <c r="AS56" s="40" t="s">
        <v>496</v>
      </c>
      <c r="AU56" s="40" t="s">
        <v>30</v>
      </c>
    </row>
    <row r="57" hidden="1">
      <c r="A57" s="75">
        <v>43038.0</v>
      </c>
      <c r="B57" s="74">
        <v>0.31873842592592594</v>
      </c>
      <c r="C57" s="40" t="s">
        <v>482</v>
      </c>
      <c r="E57" s="40" t="s">
        <v>502</v>
      </c>
      <c r="F57" s="40" t="s">
        <v>485</v>
      </c>
      <c r="G57" s="40" t="s">
        <v>486</v>
      </c>
      <c r="H57" s="40">
        <v>14.4</v>
      </c>
      <c r="I57" s="40">
        <v>0.0</v>
      </c>
      <c r="J57" s="40">
        <v>14.4</v>
      </c>
      <c r="L57" s="40" t="s">
        <v>487</v>
      </c>
      <c r="M57" s="40" t="s">
        <v>643</v>
      </c>
      <c r="P57" s="40" t="s">
        <v>641</v>
      </c>
      <c r="R57" s="40">
        <v>0.0</v>
      </c>
      <c r="Y57" s="40" t="s">
        <v>640</v>
      </c>
      <c r="AA57" s="40" t="s">
        <v>642</v>
      </c>
      <c r="AB57" s="40">
        <v>1.0</v>
      </c>
      <c r="AD57" s="40">
        <v>0.0</v>
      </c>
      <c r="AN57" s="40" t="s">
        <v>494</v>
      </c>
      <c r="AP57" s="40" t="s">
        <v>504</v>
      </c>
      <c r="AU57" s="40" t="s">
        <v>506</v>
      </c>
    </row>
    <row r="58">
      <c r="A58" s="75">
        <v>43038.0</v>
      </c>
      <c r="B58" s="74">
        <v>0.31877314814814817</v>
      </c>
      <c r="C58" s="40" t="s">
        <v>482</v>
      </c>
      <c r="D58" s="40" t="s">
        <v>620</v>
      </c>
      <c r="E58" s="40" t="s">
        <v>498</v>
      </c>
      <c r="F58" s="40" t="s">
        <v>499</v>
      </c>
      <c r="G58" s="40" t="s">
        <v>486</v>
      </c>
      <c r="H58" s="40">
        <v>-14.4</v>
      </c>
      <c r="I58" s="40">
        <v>0.0</v>
      </c>
      <c r="J58" s="40">
        <v>-14.4</v>
      </c>
      <c r="K58" s="40" t="s">
        <v>487</v>
      </c>
      <c r="L58" s="40" t="s">
        <v>621</v>
      </c>
      <c r="M58" s="40" t="s">
        <v>644</v>
      </c>
      <c r="N58" s="40" t="s">
        <v>623</v>
      </c>
      <c r="O58" s="40" t="s">
        <v>491</v>
      </c>
      <c r="P58" s="40" t="s">
        <v>645</v>
      </c>
      <c r="R58" s="40">
        <v>0.0</v>
      </c>
      <c r="Y58" s="40" t="s">
        <v>625</v>
      </c>
      <c r="AA58" s="40" t="s">
        <v>646</v>
      </c>
      <c r="AB58" s="40">
        <v>1.0</v>
      </c>
      <c r="AD58" s="40">
        <v>-14.4</v>
      </c>
      <c r="AN58" s="40" t="s">
        <v>494</v>
      </c>
      <c r="AP58" s="40" t="s">
        <v>501</v>
      </c>
      <c r="AS58" s="40" t="s">
        <v>496</v>
      </c>
      <c r="AU58" s="40" t="s">
        <v>30</v>
      </c>
    </row>
    <row r="59" hidden="1">
      <c r="A59" s="75">
        <v>43038.0</v>
      </c>
      <c r="B59" s="74">
        <v>0.31877314814814817</v>
      </c>
      <c r="C59" s="40" t="s">
        <v>482</v>
      </c>
      <c r="E59" s="40" t="s">
        <v>502</v>
      </c>
      <c r="F59" s="40" t="s">
        <v>485</v>
      </c>
      <c r="G59" s="40" t="s">
        <v>486</v>
      </c>
      <c r="H59" s="40">
        <v>14.4</v>
      </c>
      <c r="I59" s="40">
        <v>0.0</v>
      </c>
      <c r="J59" s="40">
        <v>14.4</v>
      </c>
      <c r="L59" s="40" t="s">
        <v>487</v>
      </c>
      <c r="M59" s="40" t="s">
        <v>647</v>
      </c>
      <c r="P59" s="40" t="s">
        <v>645</v>
      </c>
      <c r="R59" s="40">
        <v>0.0</v>
      </c>
      <c r="Y59" s="40" t="s">
        <v>644</v>
      </c>
      <c r="AA59" s="40" t="s">
        <v>646</v>
      </c>
      <c r="AB59" s="40">
        <v>1.0</v>
      </c>
      <c r="AD59" s="40">
        <v>0.0</v>
      </c>
      <c r="AN59" s="40" t="s">
        <v>494</v>
      </c>
      <c r="AP59" s="40" t="s">
        <v>504</v>
      </c>
      <c r="AU59" s="40" t="s">
        <v>506</v>
      </c>
    </row>
    <row r="60">
      <c r="A60" s="75">
        <v>43038.0</v>
      </c>
      <c r="B60" s="74">
        <v>0.3188078703703704</v>
      </c>
      <c r="C60" s="40" t="s">
        <v>482</v>
      </c>
      <c r="D60" s="40" t="s">
        <v>620</v>
      </c>
      <c r="E60" s="40" t="s">
        <v>498</v>
      </c>
      <c r="F60" s="40" t="s">
        <v>499</v>
      </c>
      <c r="G60" s="40" t="s">
        <v>486</v>
      </c>
      <c r="H60" s="40">
        <v>-14.4</v>
      </c>
      <c r="I60" s="40">
        <v>0.0</v>
      </c>
      <c r="J60" s="40">
        <v>-14.4</v>
      </c>
      <c r="K60" s="40" t="s">
        <v>487</v>
      </c>
      <c r="L60" s="40" t="s">
        <v>621</v>
      </c>
      <c r="M60" s="40" t="s">
        <v>648</v>
      </c>
      <c r="N60" s="40" t="s">
        <v>623</v>
      </c>
      <c r="O60" s="40" t="s">
        <v>491</v>
      </c>
      <c r="P60" s="40" t="s">
        <v>649</v>
      </c>
      <c r="R60" s="40">
        <v>0.0</v>
      </c>
      <c r="Y60" s="40" t="s">
        <v>625</v>
      </c>
      <c r="AA60" s="40" t="s">
        <v>650</v>
      </c>
      <c r="AB60" s="40">
        <v>1.0</v>
      </c>
      <c r="AD60" s="40">
        <v>-14.4</v>
      </c>
      <c r="AN60" s="40" t="s">
        <v>494</v>
      </c>
      <c r="AP60" s="40" t="s">
        <v>501</v>
      </c>
      <c r="AS60" s="40" t="s">
        <v>496</v>
      </c>
      <c r="AU60" s="40" t="s">
        <v>30</v>
      </c>
    </row>
    <row r="61" hidden="1">
      <c r="A61" s="75">
        <v>43038.0</v>
      </c>
      <c r="B61" s="74">
        <v>0.3188078703703704</v>
      </c>
      <c r="C61" s="40" t="s">
        <v>482</v>
      </c>
      <c r="E61" s="40" t="s">
        <v>502</v>
      </c>
      <c r="F61" s="40" t="s">
        <v>485</v>
      </c>
      <c r="G61" s="40" t="s">
        <v>486</v>
      </c>
      <c r="H61" s="40">
        <v>14.4</v>
      </c>
      <c r="I61" s="40">
        <v>0.0</v>
      </c>
      <c r="J61" s="40">
        <v>14.4</v>
      </c>
      <c r="L61" s="40" t="s">
        <v>487</v>
      </c>
      <c r="M61" s="40" t="s">
        <v>651</v>
      </c>
      <c r="P61" s="40" t="s">
        <v>649</v>
      </c>
      <c r="R61" s="40">
        <v>0.0</v>
      </c>
      <c r="Y61" s="40" t="s">
        <v>648</v>
      </c>
      <c r="AA61" s="40" t="s">
        <v>650</v>
      </c>
      <c r="AB61" s="40">
        <v>1.0</v>
      </c>
      <c r="AD61" s="40">
        <v>0.0</v>
      </c>
      <c r="AN61" s="40" t="s">
        <v>494</v>
      </c>
      <c r="AP61" s="40" t="s">
        <v>504</v>
      </c>
      <c r="AU61" s="40" t="s">
        <v>506</v>
      </c>
    </row>
  </sheetData>
  <autoFilter ref="$A$1:$AU$61">
    <filterColumn colId="46">
      <filters>
        <filter val="Débit"/>
        <filter val="Crédit"/>
      </filters>
    </filterColumn>
    <filterColumn colId="4">
      <filters>
        <filter val="Autorisation standard"/>
        <filter val="Paiement préapprouvé d'un utilisateur de facture de paiement"/>
        <filter val="Paiement d'abonnement"/>
        <filter val="Conversion de devise standard"/>
        <filter val="Paiement par PayPal Option+"/>
      </filters>
    </filterColumn>
    <filterColumn colId="6">
      <filters>
        <filter val="EUR"/>
      </filters>
    </filterColumn>
  </autoFilter>
  <drawing r:id="rId1"/>
</worksheet>
</file>