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Sheet1!$A$1:$AE$39</definedName>
  </definedNames>
  <calcPr calcId="125725"/>
</workbook>
</file>

<file path=xl/calcChain.xml><?xml version="1.0" encoding="utf-8"?>
<calcChain xmlns="http://schemas.openxmlformats.org/spreadsheetml/2006/main">
  <c r="AD33" i="1"/>
  <c r="AD31"/>
  <c r="AD30"/>
  <c r="AD29"/>
  <c r="AC37"/>
  <c r="AC36"/>
  <c r="AC35"/>
  <c r="AC34"/>
  <c r="AC33"/>
  <c r="AC31"/>
  <c r="AC30"/>
  <c r="AC29"/>
  <c r="AB37"/>
  <c r="AB31"/>
  <c r="AB30"/>
  <c r="AA37"/>
  <c r="AA36"/>
  <c r="AA35"/>
  <c r="AA34"/>
  <c r="AA33"/>
  <c r="AA32"/>
  <c r="AA29"/>
  <c r="AE29"/>
  <c r="AD38"/>
  <c r="AC38"/>
  <c r="AB38"/>
  <c r="AA38"/>
  <c r="AE37"/>
  <c r="AE36"/>
  <c r="AE35"/>
  <c r="AE34"/>
  <c r="AE33"/>
  <c r="AE32"/>
  <c r="AE31"/>
  <c r="AE30"/>
  <c r="AD24"/>
  <c r="AC24"/>
  <c r="AB24"/>
  <c r="AA24"/>
  <c r="AD23"/>
  <c r="AC23"/>
  <c r="AB23"/>
  <c r="AA23"/>
  <c r="AD22"/>
  <c r="AC22"/>
  <c r="AB22"/>
  <c r="AA22"/>
  <c r="AD21"/>
  <c r="AC21"/>
  <c r="AB21"/>
  <c r="AA21"/>
  <c r="AD20"/>
  <c r="AC20"/>
  <c r="AB20"/>
  <c r="AA20"/>
  <c r="AD19"/>
  <c r="AC19"/>
  <c r="AB19"/>
  <c r="AA19"/>
  <c r="AD18"/>
  <c r="AC18"/>
  <c r="AB18"/>
  <c r="AA18"/>
  <c r="AD17"/>
  <c r="AC17"/>
  <c r="AB17"/>
  <c r="AA17"/>
  <c r="AD14"/>
  <c r="AD26" s="1"/>
  <c r="AC14"/>
  <c r="AC26" s="1"/>
  <c r="AB14"/>
  <c r="AB26" s="1"/>
  <c r="AA14"/>
  <c r="AA26" s="1"/>
  <c r="AE13"/>
  <c r="AE12"/>
  <c r="AE24" s="1"/>
  <c r="AE11"/>
  <c r="AE23" s="1"/>
  <c r="AE10"/>
  <c r="AE22" s="1"/>
  <c r="AE9"/>
  <c r="AE21" s="1"/>
  <c r="AE8"/>
  <c r="AE20" s="1"/>
  <c r="AE7"/>
  <c r="AE19" s="1"/>
  <c r="AE6"/>
  <c r="AE18" s="1"/>
  <c r="AE5"/>
  <c r="V38"/>
  <c r="U38"/>
  <c r="T38"/>
  <c r="W37"/>
  <c r="W36"/>
  <c r="W35"/>
  <c r="W34"/>
  <c r="W33"/>
  <c r="W32"/>
  <c r="W31"/>
  <c r="W30"/>
  <c r="W29"/>
  <c r="V24"/>
  <c r="U24"/>
  <c r="T24"/>
  <c r="S24"/>
  <c r="V23"/>
  <c r="U23"/>
  <c r="T23"/>
  <c r="S23"/>
  <c r="V22"/>
  <c r="U22"/>
  <c r="T22"/>
  <c r="S22"/>
  <c r="V21"/>
  <c r="U21"/>
  <c r="T21"/>
  <c r="S21"/>
  <c r="V20"/>
  <c r="U20"/>
  <c r="T20"/>
  <c r="S20"/>
  <c r="V19"/>
  <c r="U19"/>
  <c r="T19"/>
  <c r="S19"/>
  <c r="V18"/>
  <c r="U18"/>
  <c r="T18"/>
  <c r="S18"/>
  <c r="V17"/>
  <c r="U17"/>
  <c r="T17"/>
  <c r="S17"/>
  <c r="V14"/>
  <c r="V26" s="1"/>
  <c r="U14"/>
  <c r="U26" s="1"/>
  <c r="T14"/>
  <c r="T26" s="1"/>
  <c r="W13"/>
  <c r="W12"/>
  <c r="W24" s="1"/>
  <c r="W11"/>
  <c r="W23" s="1"/>
  <c r="W10"/>
  <c r="W22" s="1"/>
  <c r="W9"/>
  <c r="W21" s="1"/>
  <c r="W8"/>
  <c r="W20" s="1"/>
  <c r="W7"/>
  <c r="W19" s="1"/>
  <c r="W6"/>
  <c r="W18" s="1"/>
  <c r="W5"/>
  <c r="W17" s="1"/>
  <c r="K37"/>
  <c r="K13"/>
  <c r="N38"/>
  <c r="M38"/>
  <c r="L38"/>
  <c r="O37"/>
  <c r="O36"/>
  <c r="O35"/>
  <c r="O34"/>
  <c r="O33"/>
  <c r="O32"/>
  <c r="O31"/>
  <c r="O30"/>
  <c r="O29"/>
  <c r="N24"/>
  <c r="M24"/>
  <c r="L24"/>
  <c r="K24"/>
  <c r="N23"/>
  <c r="M23"/>
  <c r="L23"/>
  <c r="K23"/>
  <c r="N22"/>
  <c r="M22"/>
  <c r="L22"/>
  <c r="K22"/>
  <c r="N21"/>
  <c r="M21"/>
  <c r="L21"/>
  <c r="K21"/>
  <c r="N20"/>
  <c r="M20"/>
  <c r="L20"/>
  <c r="K20"/>
  <c r="N19"/>
  <c r="M19"/>
  <c r="L19"/>
  <c r="K19"/>
  <c r="N18"/>
  <c r="M18"/>
  <c r="L18"/>
  <c r="K18"/>
  <c r="N17"/>
  <c r="M17"/>
  <c r="L17"/>
  <c r="K17"/>
  <c r="N14"/>
  <c r="N26" s="1"/>
  <c r="M14"/>
  <c r="L14"/>
  <c r="L26" s="1"/>
  <c r="K14"/>
  <c r="O12"/>
  <c r="O24" s="1"/>
  <c r="O11"/>
  <c r="O23" s="1"/>
  <c r="O10"/>
  <c r="O22" s="1"/>
  <c r="O9"/>
  <c r="O21" s="1"/>
  <c r="O8"/>
  <c r="O20" s="1"/>
  <c r="O7"/>
  <c r="O19" s="1"/>
  <c r="O6"/>
  <c r="O18" s="1"/>
  <c r="O5"/>
  <c r="G26"/>
  <c r="F26"/>
  <c r="E26"/>
  <c r="D26"/>
  <c r="C26"/>
  <c r="G24"/>
  <c r="G23"/>
  <c r="G22"/>
  <c r="G21"/>
  <c r="G20"/>
  <c r="G19"/>
  <c r="G18"/>
  <c r="G17"/>
  <c r="C18"/>
  <c r="G37"/>
  <c r="G36"/>
  <c r="G35"/>
  <c r="G34"/>
  <c r="G33"/>
  <c r="G32"/>
  <c r="G31"/>
  <c r="G30"/>
  <c r="G29"/>
  <c r="G14"/>
  <c r="G13"/>
  <c r="G12"/>
  <c r="G11"/>
  <c r="G10"/>
  <c r="G9"/>
  <c r="G8"/>
  <c r="G7"/>
  <c r="G6"/>
  <c r="G5"/>
  <c r="F24"/>
  <c r="F23"/>
  <c r="F22"/>
  <c r="F21"/>
  <c r="F20"/>
  <c r="F19"/>
  <c r="F18"/>
  <c r="F17"/>
  <c r="E24"/>
  <c r="E23"/>
  <c r="E22"/>
  <c r="E21"/>
  <c r="E20"/>
  <c r="E19"/>
  <c r="E18"/>
  <c r="E17"/>
  <c r="D24"/>
  <c r="D23"/>
  <c r="D22"/>
  <c r="D21"/>
  <c r="D20"/>
  <c r="D19"/>
  <c r="D18"/>
  <c r="D17"/>
  <c r="C24"/>
  <c r="C23"/>
  <c r="C22"/>
  <c r="C21"/>
  <c r="C20"/>
  <c r="C19"/>
  <c r="C17"/>
  <c r="C37"/>
  <c r="C13"/>
  <c r="F38"/>
  <c r="E38"/>
  <c r="D38"/>
  <c r="C38"/>
  <c r="F14"/>
  <c r="E14"/>
  <c r="D14"/>
  <c r="C14"/>
  <c r="AE38" l="1"/>
  <c r="AE14"/>
  <c r="AE17"/>
  <c r="W38"/>
  <c r="S14"/>
  <c r="W14"/>
  <c r="S38"/>
  <c r="M26"/>
  <c r="O38"/>
  <c r="O13"/>
  <c r="O17"/>
  <c r="K38"/>
  <c r="K26" s="1"/>
  <c r="G38"/>
  <c r="AE26" l="1"/>
  <c r="W26"/>
  <c r="S26"/>
  <c r="O14"/>
  <c r="O26" s="1"/>
</calcChain>
</file>

<file path=xl/sharedStrings.xml><?xml version="1.0" encoding="utf-8"?>
<sst xmlns="http://schemas.openxmlformats.org/spreadsheetml/2006/main" count="217" uniqueCount="27">
  <si>
    <t>Dietetique</t>
  </si>
  <si>
    <t>Pharmacies</t>
  </si>
  <si>
    <t>Export</t>
  </si>
  <si>
    <t>Filiale</t>
  </si>
  <si>
    <t>Diet Horizon</t>
  </si>
  <si>
    <t>Sante Verte</t>
  </si>
  <si>
    <t>Nature et Soin</t>
  </si>
  <si>
    <t>Jason</t>
  </si>
  <si>
    <t>Lily of the Desert</t>
  </si>
  <si>
    <t>Natures Plus</t>
  </si>
  <si>
    <t>Sanotint</t>
  </si>
  <si>
    <t>Sirop Vital</t>
  </si>
  <si>
    <t>Divers</t>
  </si>
  <si>
    <t>Total</t>
  </si>
  <si>
    <t>CA global</t>
  </si>
  <si>
    <t>Marge brute globale</t>
  </si>
  <si>
    <t>SANTE VERTE</t>
  </si>
  <si>
    <t>CHIFFRE D'AFFAIRE</t>
  </si>
  <si>
    <t>MARGE BRUTE</t>
  </si>
  <si>
    <t>CHIFFRE D'AFFAIRE ET MARGE BRUTE 2008</t>
  </si>
  <si>
    <t>CHIFFRE D'AFFAIRE ET MARGE BRUTE 2009</t>
  </si>
  <si>
    <t>n/a</t>
  </si>
  <si>
    <t>CHIFFRE D'AFFAIRE ET MARGE BRUTE 2010</t>
  </si>
  <si>
    <t>PREVISIONEL</t>
  </si>
  <si>
    <t>ACTUEL FIN JUIN 2010</t>
  </si>
  <si>
    <t>ACTUEL 2009</t>
  </si>
  <si>
    <t>ACTUEL 2008</t>
  </si>
</sst>
</file>

<file path=xl/styles.xml><?xml version="1.0" encoding="utf-8"?>
<styleSheet xmlns="http://schemas.openxmlformats.org/spreadsheetml/2006/main">
  <numFmts count="1">
    <numFmt numFmtId="164" formatCode="\€#,##0;\(\€#,##0\)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9" fontId="0" fillId="0" borderId="0" xfId="0" applyNumberFormat="1"/>
    <xf numFmtId="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9"/>
  <sheetViews>
    <sheetView tabSelected="1" view="pageBreakPreview" zoomScale="60" zoomScaleNormal="50" workbookViewId="0">
      <selection sqref="A1:AE39"/>
    </sheetView>
  </sheetViews>
  <sheetFormatPr baseColWidth="10" defaultColWidth="9.140625" defaultRowHeight="15"/>
  <cols>
    <col min="2" max="2" width="8.140625" customWidth="1"/>
    <col min="3" max="3" width="10.28515625" customWidth="1"/>
    <col min="4" max="4" width="11.140625" customWidth="1"/>
    <col min="5" max="5" width="8.42578125" customWidth="1"/>
    <col min="6" max="6" width="8.140625" customWidth="1"/>
    <col min="7" max="7" width="10.42578125" bestFit="1" customWidth="1"/>
    <col min="8" max="8" width="2.42578125" customWidth="1"/>
    <col min="10" max="10" width="8.140625" customWidth="1"/>
    <col min="11" max="12" width="10.28515625" customWidth="1"/>
    <col min="13" max="13" width="8.42578125" customWidth="1"/>
    <col min="14" max="14" width="7.5703125" customWidth="1"/>
    <col min="15" max="15" width="11.5703125" bestFit="1" customWidth="1"/>
    <col min="16" max="16" width="2.42578125" customWidth="1"/>
    <col min="18" max="18" width="8" customWidth="1"/>
    <col min="19" max="20" width="10.28515625" customWidth="1"/>
    <col min="21" max="21" width="7.85546875" customWidth="1"/>
    <col min="22" max="22" width="7.5703125" customWidth="1"/>
    <col min="23" max="23" width="9.85546875" bestFit="1" customWidth="1"/>
    <col min="24" max="24" width="3" customWidth="1"/>
    <col min="27" max="27" width="10.28515625" customWidth="1"/>
    <col min="28" max="28" width="10.5703125" customWidth="1"/>
    <col min="29" max="29" width="8.7109375" customWidth="1"/>
    <col min="30" max="30" width="8.42578125" customWidth="1"/>
  </cols>
  <sheetData>
    <row r="1" spans="1:31">
      <c r="A1" t="s">
        <v>16</v>
      </c>
      <c r="C1" t="s">
        <v>19</v>
      </c>
      <c r="I1" t="s">
        <v>16</v>
      </c>
      <c r="K1" t="s">
        <v>20</v>
      </c>
      <c r="Q1" t="s">
        <v>16</v>
      </c>
      <c r="S1" t="s">
        <v>22</v>
      </c>
      <c r="Y1" t="s">
        <v>16</v>
      </c>
      <c r="AA1" t="s">
        <v>22</v>
      </c>
    </row>
    <row r="2" spans="1:31">
      <c r="C2" t="s">
        <v>26</v>
      </c>
      <c r="K2" t="s">
        <v>25</v>
      </c>
      <c r="S2" t="s">
        <v>24</v>
      </c>
      <c r="AA2" t="s">
        <v>23</v>
      </c>
    </row>
    <row r="3" spans="1:31">
      <c r="C3" s="1" t="s">
        <v>0</v>
      </c>
      <c r="D3" s="1" t="s">
        <v>1</v>
      </c>
      <c r="E3" s="1" t="s">
        <v>2</v>
      </c>
      <c r="F3" s="1" t="s">
        <v>3</v>
      </c>
      <c r="G3" s="1" t="s">
        <v>13</v>
      </c>
      <c r="K3" s="1" t="s">
        <v>0</v>
      </c>
      <c r="L3" s="1" t="s">
        <v>1</v>
      </c>
      <c r="M3" s="1" t="s">
        <v>2</v>
      </c>
      <c r="N3" s="1" t="s">
        <v>3</v>
      </c>
      <c r="O3" s="1" t="s">
        <v>13</v>
      </c>
      <c r="S3" s="1" t="s">
        <v>0</v>
      </c>
      <c r="T3" s="1" t="s">
        <v>1</v>
      </c>
      <c r="U3" s="1" t="s">
        <v>2</v>
      </c>
      <c r="V3" s="1" t="s">
        <v>3</v>
      </c>
      <c r="W3" s="1" t="s">
        <v>13</v>
      </c>
      <c r="AA3" s="1" t="s">
        <v>0</v>
      </c>
      <c r="AB3" s="1" t="s">
        <v>1</v>
      </c>
      <c r="AC3" s="1" t="s">
        <v>2</v>
      </c>
      <c r="AD3" s="1" t="s">
        <v>3</v>
      </c>
      <c r="AE3" s="1" t="s">
        <v>13</v>
      </c>
    </row>
    <row r="4" spans="1:31">
      <c r="A4" t="s">
        <v>17</v>
      </c>
      <c r="I4" t="s">
        <v>17</v>
      </c>
      <c r="Q4" t="s">
        <v>17</v>
      </c>
      <c r="Y4" t="s">
        <v>17</v>
      </c>
    </row>
    <row r="5" spans="1:31">
      <c r="A5" t="s">
        <v>4</v>
      </c>
      <c r="C5" s="2">
        <v>1517.3</v>
      </c>
      <c r="D5" s="2"/>
      <c r="E5" s="2">
        <v>1.2</v>
      </c>
      <c r="F5" s="2">
        <v>12.8</v>
      </c>
      <c r="G5" s="2">
        <f>SUM(C5:F5)</f>
        <v>1531.3</v>
      </c>
      <c r="I5" t="s">
        <v>4</v>
      </c>
      <c r="K5" s="2">
        <v>2002.3</v>
      </c>
      <c r="L5" s="2"/>
      <c r="M5" s="2">
        <v>4.3</v>
      </c>
      <c r="N5" s="2">
        <v>11.2</v>
      </c>
      <c r="O5" s="2">
        <f>SUM(K5:N5)</f>
        <v>2017.8</v>
      </c>
      <c r="Q5" t="s">
        <v>4</v>
      </c>
      <c r="S5" s="2">
        <v>1055.4000000000001</v>
      </c>
      <c r="T5" s="2"/>
      <c r="U5" s="2">
        <v>36.5</v>
      </c>
      <c r="V5" s="2">
        <v>4.8</v>
      </c>
      <c r="W5" s="2">
        <f>SUM(S5:V5)</f>
        <v>1096.7</v>
      </c>
      <c r="Y5" t="s">
        <v>4</v>
      </c>
      <c r="AA5" s="2">
        <v>2069.3000000000002</v>
      </c>
      <c r="AB5" s="2"/>
      <c r="AC5" s="2">
        <v>82.8</v>
      </c>
      <c r="AD5" s="2">
        <v>9.8000000000000007</v>
      </c>
      <c r="AE5" s="2">
        <f>SUM(AA5:AD5)</f>
        <v>2161.9000000000005</v>
      </c>
    </row>
    <row r="6" spans="1:31">
      <c r="A6" t="s">
        <v>5</v>
      </c>
      <c r="C6" s="2">
        <v>4.8</v>
      </c>
      <c r="D6" s="2">
        <v>1600.4</v>
      </c>
      <c r="E6" s="2">
        <v>83.5</v>
      </c>
      <c r="F6" s="2"/>
      <c r="G6" s="2">
        <f t="shared" ref="G6:G13" si="0">SUM(C6:F6)</f>
        <v>1688.7</v>
      </c>
      <c r="I6" t="s">
        <v>5</v>
      </c>
      <c r="K6" s="2">
        <v>0.6</v>
      </c>
      <c r="L6" s="2">
        <v>4154.7</v>
      </c>
      <c r="M6" s="2">
        <v>132.1</v>
      </c>
      <c r="N6" s="2">
        <v>4.7</v>
      </c>
      <c r="O6" s="2">
        <f t="shared" ref="O6:O13" si="1">SUM(K6:N6)</f>
        <v>4292.1000000000004</v>
      </c>
      <c r="Q6" t="s">
        <v>5</v>
      </c>
      <c r="S6" s="2"/>
      <c r="T6" s="2">
        <v>3193.1</v>
      </c>
      <c r="U6" s="2">
        <v>162</v>
      </c>
      <c r="V6" s="2">
        <v>4.9000000000000004</v>
      </c>
      <c r="W6" s="2">
        <f t="shared" ref="W6:W13" si="2">SUM(S6:V6)</f>
        <v>3360</v>
      </c>
      <c r="Y6" t="s">
        <v>5</v>
      </c>
      <c r="AA6" s="2"/>
      <c r="AB6" s="2">
        <v>6676.3</v>
      </c>
      <c r="AC6" s="2">
        <v>367.7</v>
      </c>
      <c r="AD6" s="2">
        <v>9.9</v>
      </c>
      <c r="AE6" s="2">
        <f t="shared" ref="AE6:AE13" si="3">SUM(AA6:AD6)</f>
        <v>7053.9</v>
      </c>
    </row>
    <row r="7" spans="1:31">
      <c r="A7" t="s">
        <v>6</v>
      </c>
      <c r="C7" s="2"/>
      <c r="D7" s="2"/>
      <c r="E7" s="2"/>
      <c r="F7" s="2"/>
      <c r="G7" s="2">
        <f t="shared" si="0"/>
        <v>0</v>
      </c>
      <c r="I7" t="s">
        <v>6</v>
      </c>
      <c r="K7" s="2"/>
      <c r="L7" s="2">
        <v>154.30000000000001</v>
      </c>
      <c r="M7" s="2">
        <v>0.2</v>
      </c>
      <c r="N7" s="2">
        <v>1.7</v>
      </c>
      <c r="O7" s="2">
        <f t="shared" si="1"/>
        <v>156.19999999999999</v>
      </c>
      <c r="Q7" t="s">
        <v>6</v>
      </c>
      <c r="S7" s="2"/>
      <c r="T7" s="2">
        <v>143</v>
      </c>
      <c r="U7" s="2">
        <v>30</v>
      </c>
      <c r="V7" s="2">
        <v>0.2</v>
      </c>
      <c r="W7" s="2">
        <f t="shared" si="2"/>
        <v>173.2</v>
      </c>
      <c r="Y7" t="s">
        <v>6</v>
      </c>
      <c r="AA7" s="2"/>
      <c r="AB7" s="2">
        <v>299</v>
      </c>
      <c r="AC7" s="2">
        <v>131.19999999999999</v>
      </c>
      <c r="AD7" s="2">
        <v>0.6</v>
      </c>
      <c r="AE7" s="2">
        <f t="shared" si="3"/>
        <v>430.8</v>
      </c>
    </row>
    <row r="8" spans="1:31">
      <c r="A8" t="s">
        <v>7</v>
      </c>
      <c r="C8" s="2">
        <v>179.6</v>
      </c>
      <c r="D8" s="2"/>
      <c r="E8" s="2"/>
      <c r="F8" s="2"/>
      <c r="G8" s="2">
        <f t="shared" si="0"/>
        <v>179.6</v>
      </c>
      <c r="I8" t="s">
        <v>7</v>
      </c>
      <c r="K8" s="2">
        <v>155.69999999999999</v>
      </c>
      <c r="L8" s="2"/>
      <c r="M8" s="2"/>
      <c r="N8" s="2"/>
      <c r="O8" s="2">
        <f t="shared" si="1"/>
        <v>155.69999999999999</v>
      </c>
      <c r="Q8" t="s">
        <v>7</v>
      </c>
      <c r="S8" s="2">
        <v>67.599999999999994</v>
      </c>
      <c r="T8" s="2"/>
      <c r="U8" s="2"/>
      <c r="V8" s="2"/>
      <c r="W8" s="2">
        <f t="shared" si="2"/>
        <v>67.599999999999994</v>
      </c>
      <c r="Y8" t="s">
        <v>7</v>
      </c>
      <c r="AA8" s="2">
        <v>132.19999999999999</v>
      </c>
      <c r="AB8" s="2"/>
      <c r="AC8" s="2"/>
      <c r="AD8" s="2"/>
      <c r="AE8" s="2">
        <f t="shared" si="3"/>
        <v>132.19999999999999</v>
      </c>
    </row>
    <row r="9" spans="1:31">
      <c r="A9" t="s">
        <v>8</v>
      </c>
      <c r="C9" s="2">
        <v>1200.9000000000001</v>
      </c>
      <c r="D9" s="2"/>
      <c r="E9" s="2">
        <v>282.89999999999998</v>
      </c>
      <c r="F9" s="2">
        <v>82.4</v>
      </c>
      <c r="G9" s="2">
        <f t="shared" si="0"/>
        <v>1566.2000000000003</v>
      </c>
      <c r="I9" t="s">
        <v>8</v>
      </c>
      <c r="K9" s="2">
        <v>1045.9000000000001</v>
      </c>
      <c r="L9" s="2"/>
      <c r="M9" s="2">
        <v>309.89999999999998</v>
      </c>
      <c r="N9" s="2">
        <v>57</v>
      </c>
      <c r="O9" s="2">
        <f t="shared" si="1"/>
        <v>1412.8000000000002</v>
      </c>
      <c r="Q9" t="s">
        <v>8</v>
      </c>
      <c r="S9" s="2">
        <v>520.20000000000005</v>
      </c>
      <c r="T9" s="2"/>
      <c r="U9" s="2">
        <v>125.8</v>
      </c>
      <c r="V9" s="2">
        <v>25.9</v>
      </c>
      <c r="W9" s="2">
        <f t="shared" si="2"/>
        <v>671.9</v>
      </c>
      <c r="Y9" t="s">
        <v>8</v>
      </c>
      <c r="AA9" s="2">
        <v>1016.4</v>
      </c>
      <c r="AB9" s="2"/>
      <c r="AC9" s="2">
        <v>285.5</v>
      </c>
      <c r="AD9" s="2">
        <v>52.8</v>
      </c>
      <c r="AE9" s="2">
        <f t="shared" si="3"/>
        <v>1354.7</v>
      </c>
    </row>
    <row r="10" spans="1:31">
      <c r="A10" t="s">
        <v>9</v>
      </c>
      <c r="C10" s="2">
        <v>5408</v>
      </c>
      <c r="D10" s="2"/>
      <c r="E10" s="2"/>
      <c r="F10" s="2"/>
      <c r="G10" s="2">
        <f t="shared" si="0"/>
        <v>5408</v>
      </c>
      <c r="I10" t="s">
        <v>9</v>
      </c>
      <c r="K10" s="2">
        <v>4749</v>
      </c>
      <c r="L10" s="2"/>
      <c r="M10" s="2"/>
      <c r="N10" s="2"/>
      <c r="O10" s="2">
        <f t="shared" si="1"/>
        <v>4749</v>
      </c>
      <c r="Q10" t="s">
        <v>9</v>
      </c>
      <c r="S10" s="2">
        <v>2395.3000000000002</v>
      </c>
      <c r="T10" s="2"/>
      <c r="U10" s="2">
        <v>28.7</v>
      </c>
      <c r="V10" s="2"/>
      <c r="W10" s="2">
        <f t="shared" si="2"/>
        <v>2424</v>
      </c>
      <c r="Y10" t="s">
        <v>9</v>
      </c>
      <c r="AA10" s="2">
        <v>4697.2</v>
      </c>
      <c r="AB10" s="2"/>
      <c r="AC10" s="2">
        <v>65.099999999999994</v>
      </c>
      <c r="AD10" s="2"/>
      <c r="AE10" s="2">
        <f t="shared" si="3"/>
        <v>4762.3</v>
      </c>
    </row>
    <row r="11" spans="1:31">
      <c r="A11" t="s">
        <v>10</v>
      </c>
      <c r="C11" s="2">
        <v>472.4</v>
      </c>
      <c r="D11" s="2"/>
      <c r="E11" s="2">
        <v>15.1</v>
      </c>
      <c r="F11" s="2"/>
      <c r="G11" s="2">
        <f t="shared" si="0"/>
        <v>487.5</v>
      </c>
      <c r="I11" t="s">
        <v>10</v>
      </c>
      <c r="K11" s="2">
        <v>552</v>
      </c>
      <c r="L11" s="2"/>
      <c r="M11" s="2">
        <v>12.1</v>
      </c>
      <c r="N11" s="2"/>
      <c r="O11" s="2">
        <f t="shared" si="1"/>
        <v>564.1</v>
      </c>
      <c r="Q11" t="s">
        <v>10</v>
      </c>
      <c r="S11" s="2">
        <v>246</v>
      </c>
      <c r="T11" s="2"/>
      <c r="U11" s="2">
        <v>4.3</v>
      </c>
      <c r="V11" s="2"/>
      <c r="W11" s="2">
        <f t="shared" si="2"/>
        <v>250.3</v>
      </c>
      <c r="Y11" t="s">
        <v>10</v>
      </c>
      <c r="AA11" s="2">
        <v>480.7</v>
      </c>
      <c r="AB11" s="2"/>
      <c r="AC11" s="2">
        <v>9.8000000000000007</v>
      </c>
      <c r="AD11" s="2"/>
      <c r="AE11" s="2">
        <f t="shared" si="3"/>
        <v>490.5</v>
      </c>
    </row>
    <row r="12" spans="1:31">
      <c r="A12" t="s">
        <v>11</v>
      </c>
      <c r="C12" s="2">
        <v>151.80000000000001</v>
      </c>
      <c r="D12" s="2"/>
      <c r="E12" s="2">
        <v>9.3000000000000007</v>
      </c>
      <c r="F12" s="2"/>
      <c r="G12" s="2">
        <f t="shared" si="0"/>
        <v>161.10000000000002</v>
      </c>
      <c r="I12" t="s">
        <v>11</v>
      </c>
      <c r="K12" s="2">
        <v>140.6</v>
      </c>
      <c r="L12" s="2"/>
      <c r="M12" s="2">
        <v>16.2</v>
      </c>
      <c r="N12" s="2"/>
      <c r="O12" s="2">
        <f t="shared" si="1"/>
        <v>156.79999999999998</v>
      </c>
      <c r="Q12" t="s">
        <v>11</v>
      </c>
      <c r="S12" s="2">
        <v>74.3</v>
      </c>
      <c r="T12" s="2"/>
      <c r="U12" s="2">
        <v>9.9</v>
      </c>
      <c r="V12" s="2"/>
      <c r="W12" s="2">
        <f t="shared" si="2"/>
        <v>84.2</v>
      </c>
      <c r="Y12" t="s">
        <v>11</v>
      </c>
      <c r="AA12" s="2">
        <v>145.30000000000001</v>
      </c>
      <c r="AB12" s="2"/>
      <c r="AC12" s="2">
        <v>22.5</v>
      </c>
      <c r="AD12" s="2"/>
      <c r="AE12" s="2">
        <f t="shared" si="3"/>
        <v>167.8</v>
      </c>
    </row>
    <row r="13" spans="1:31">
      <c r="A13" t="s">
        <v>12</v>
      </c>
      <c r="C13" s="2">
        <f>6+15.7+47.6</f>
        <v>69.3</v>
      </c>
      <c r="D13" s="2">
        <v>8.6999999999999993</v>
      </c>
      <c r="E13" s="2"/>
      <c r="F13" s="2"/>
      <c r="G13" s="2">
        <f t="shared" si="0"/>
        <v>78</v>
      </c>
      <c r="I13" t="s">
        <v>12</v>
      </c>
      <c r="K13" s="2">
        <f>4.9+3.3+21.9</f>
        <v>30.099999999999998</v>
      </c>
      <c r="L13" s="2"/>
      <c r="M13" s="2"/>
      <c r="N13" s="2">
        <v>0.2</v>
      </c>
      <c r="O13" s="2">
        <f t="shared" si="1"/>
        <v>30.299999999999997</v>
      </c>
      <c r="Q13" t="s">
        <v>12</v>
      </c>
      <c r="S13" s="2">
        <v>15.6</v>
      </c>
      <c r="T13" s="2">
        <v>0.8</v>
      </c>
      <c r="U13" s="2">
        <v>4.4000000000000004</v>
      </c>
      <c r="V13" s="2"/>
      <c r="W13" s="2">
        <f t="shared" si="2"/>
        <v>20.799999999999997</v>
      </c>
      <c r="Y13" t="s">
        <v>12</v>
      </c>
      <c r="AA13" s="2">
        <v>15.6</v>
      </c>
      <c r="AB13" s="2">
        <v>0.8</v>
      </c>
      <c r="AC13" s="2">
        <v>4.4000000000000004</v>
      </c>
      <c r="AD13" s="2"/>
      <c r="AE13" s="2">
        <f t="shared" si="3"/>
        <v>20.799999999999997</v>
      </c>
    </row>
    <row r="14" spans="1:31" ht="15.75" thickBot="1">
      <c r="A14" t="s">
        <v>14</v>
      </c>
      <c r="C14" s="3">
        <f>SUM(C5:C13)</f>
        <v>9004.0999999999985</v>
      </c>
      <c r="D14" s="3">
        <f t="shared" ref="D14:G14" si="4">SUM(D5:D13)</f>
        <v>1609.1000000000001</v>
      </c>
      <c r="E14" s="3">
        <f t="shared" si="4"/>
        <v>392</v>
      </c>
      <c r="F14" s="3">
        <f t="shared" si="4"/>
        <v>95.2</v>
      </c>
      <c r="G14" s="3">
        <f t="shared" si="4"/>
        <v>11100.4</v>
      </c>
      <c r="I14" t="s">
        <v>14</v>
      </c>
      <c r="K14" s="3">
        <f>SUM(K5:K13)</f>
        <v>8676.2000000000007</v>
      </c>
      <c r="L14" s="3">
        <f t="shared" ref="L14" si="5">SUM(L5:L13)</f>
        <v>4309</v>
      </c>
      <c r="M14" s="3">
        <f t="shared" ref="M14" si="6">SUM(M5:M13)</f>
        <v>474.8</v>
      </c>
      <c r="N14" s="3">
        <f t="shared" ref="N14" si="7">SUM(N5:N13)</f>
        <v>74.8</v>
      </c>
      <c r="O14" s="3">
        <f t="shared" ref="O14" si="8">SUM(O5:O13)</f>
        <v>13534.8</v>
      </c>
      <c r="Q14" t="s">
        <v>14</v>
      </c>
      <c r="S14" s="3">
        <f>SUM(S5:S13)</f>
        <v>4374.4000000000005</v>
      </c>
      <c r="T14" s="3">
        <f t="shared" ref="T14" si="9">SUM(T5:T13)</f>
        <v>3336.9</v>
      </c>
      <c r="U14" s="3">
        <f t="shared" ref="U14" si="10">SUM(U5:U13)</f>
        <v>401.59999999999997</v>
      </c>
      <c r="V14" s="3">
        <f t="shared" ref="V14" si="11">SUM(V5:V13)</f>
        <v>35.799999999999997</v>
      </c>
      <c r="W14" s="3">
        <f t="shared" ref="W14" si="12">SUM(W5:W13)</f>
        <v>8148.7</v>
      </c>
      <c r="Y14" t="s">
        <v>14</v>
      </c>
      <c r="AA14" s="3">
        <f>SUM(AA5:AA13)</f>
        <v>8556.7000000000007</v>
      </c>
      <c r="AB14" s="3">
        <f t="shared" ref="AB14:AE14" si="13">SUM(AB5:AB13)</f>
        <v>6976.1</v>
      </c>
      <c r="AC14" s="3">
        <f t="shared" si="13"/>
        <v>969</v>
      </c>
      <c r="AD14" s="3">
        <f t="shared" si="13"/>
        <v>73.099999999999994</v>
      </c>
      <c r="AE14" s="3">
        <f t="shared" si="13"/>
        <v>16574.899999999998</v>
      </c>
    </row>
    <row r="15" spans="1:31" ht="15.75" thickTop="1"/>
    <row r="16" spans="1:31">
      <c r="A16" t="s">
        <v>18</v>
      </c>
      <c r="C16" s="1" t="s">
        <v>0</v>
      </c>
      <c r="D16" s="1" t="s">
        <v>1</v>
      </c>
      <c r="E16" s="1" t="s">
        <v>2</v>
      </c>
      <c r="F16" s="1" t="s">
        <v>3</v>
      </c>
      <c r="G16" s="1" t="s">
        <v>13</v>
      </c>
      <c r="K16" s="1" t="s">
        <v>0</v>
      </c>
      <c r="L16" s="1" t="s">
        <v>1</v>
      </c>
      <c r="M16" s="1" t="s">
        <v>2</v>
      </c>
      <c r="N16" s="1" t="s">
        <v>3</v>
      </c>
      <c r="O16" s="1" t="s">
        <v>13</v>
      </c>
      <c r="S16" s="1" t="s">
        <v>0</v>
      </c>
      <c r="T16" s="1" t="s">
        <v>1</v>
      </c>
      <c r="U16" s="1" t="s">
        <v>2</v>
      </c>
      <c r="V16" s="1" t="s">
        <v>3</v>
      </c>
      <c r="W16" s="1" t="s">
        <v>13</v>
      </c>
      <c r="AA16" s="1" t="s">
        <v>0</v>
      </c>
      <c r="AB16" s="1" t="s">
        <v>1</v>
      </c>
      <c r="AC16" s="1" t="s">
        <v>2</v>
      </c>
      <c r="AD16" s="1" t="s">
        <v>3</v>
      </c>
      <c r="AE16" s="1" t="s">
        <v>13</v>
      </c>
    </row>
    <row r="17" spans="1:31">
      <c r="A17" t="s">
        <v>4</v>
      </c>
      <c r="C17" s="4">
        <f>IF(C5=0,0,C29/C5)</f>
        <v>0.53740196401502671</v>
      </c>
      <c r="D17" s="4">
        <f>IF(D5=0,0,D29/D5)</f>
        <v>0</v>
      </c>
      <c r="E17" s="4">
        <f>IF(E5=0,0,E29/E5)</f>
        <v>0.25</v>
      </c>
      <c r="F17" s="4">
        <f>IF(F5=0,0,F29/F5)</f>
        <v>7.8125E-3</v>
      </c>
      <c r="G17" s="4">
        <f>IF(G5=0,0,G29/G5)</f>
        <v>0.5327499510220074</v>
      </c>
      <c r="I17" t="s">
        <v>4</v>
      </c>
      <c r="K17" s="4">
        <f t="shared" ref="K17:O18" si="14">IF(K5=0,0,K29/K5)</f>
        <v>0.51036308245517659</v>
      </c>
      <c r="L17" s="4">
        <f t="shared" si="14"/>
        <v>0</v>
      </c>
      <c r="M17" s="4">
        <f t="shared" si="14"/>
        <v>0.372093023255814</v>
      </c>
      <c r="N17" s="4">
        <f t="shared" si="14"/>
        <v>-1.785714285714286E-2</v>
      </c>
      <c r="O17" s="4">
        <f t="shared" si="14"/>
        <v>0.50713648528099908</v>
      </c>
      <c r="Q17" t="s">
        <v>4</v>
      </c>
      <c r="S17" s="4">
        <f t="shared" ref="S17:W18" si="15">IF(S5=0,0,S29/S5)</f>
        <v>0.51639188933105928</v>
      </c>
      <c r="T17" s="4">
        <f t="shared" si="15"/>
        <v>0</v>
      </c>
      <c r="U17" s="4">
        <f t="shared" si="15"/>
        <v>0.29589041095890412</v>
      </c>
      <c r="V17" s="4">
        <f t="shared" si="15"/>
        <v>4.1666666666666671E-2</v>
      </c>
      <c r="W17" s="4">
        <f t="shared" si="15"/>
        <v>0.5069754718701559</v>
      </c>
      <c r="Y17" t="s">
        <v>4</v>
      </c>
      <c r="AA17" s="4">
        <f t="shared" ref="AA17:AE17" si="16">IF(AA5=0,0,AA29/AA5)</f>
        <v>0.51200000000000001</v>
      </c>
      <c r="AB17" s="4">
        <f t="shared" si="16"/>
        <v>0</v>
      </c>
      <c r="AC17" s="4">
        <f t="shared" si="16"/>
        <v>0.29699999999999999</v>
      </c>
      <c r="AD17" s="4">
        <f t="shared" si="16"/>
        <v>5.0999999999999997E-2</v>
      </c>
      <c r="AE17" s="4">
        <f t="shared" si="16"/>
        <v>0.50167584069568427</v>
      </c>
    </row>
    <row r="18" spans="1:31">
      <c r="A18" t="s">
        <v>5</v>
      </c>
      <c r="C18" s="4">
        <f t="shared" ref="C18:D24" si="17">IF(C6=0,0,C30/C6)</f>
        <v>0</v>
      </c>
      <c r="D18" s="4">
        <f t="shared" si="17"/>
        <v>0.65046238440389903</v>
      </c>
      <c r="E18" s="4">
        <f t="shared" ref="E18:F18" si="18">IF(E6=0,0,E30/E6)</f>
        <v>0.33652694610778444</v>
      </c>
      <c r="F18" s="4">
        <f t="shared" si="18"/>
        <v>0</v>
      </c>
      <c r="G18" s="4">
        <f t="shared" ref="G18" si="19">IF(G6=0,0,G30/G6)</f>
        <v>0.63309054302125889</v>
      </c>
      <c r="I18" t="s">
        <v>5</v>
      </c>
      <c r="K18" s="4">
        <f t="shared" si="14"/>
        <v>0.61</v>
      </c>
      <c r="L18" s="4">
        <f t="shared" si="14"/>
        <v>0.59089705634582523</v>
      </c>
      <c r="M18" s="4">
        <f t="shared" si="14"/>
        <v>0.33080999242997733</v>
      </c>
      <c r="N18" s="4">
        <f t="shared" si="14"/>
        <v>2.1276595744680851E-2</v>
      </c>
      <c r="O18" s="4">
        <f t="shared" si="14"/>
        <v>0.58227114932084512</v>
      </c>
      <c r="Q18" t="s">
        <v>5</v>
      </c>
      <c r="S18" s="4">
        <f t="shared" si="15"/>
        <v>0</v>
      </c>
      <c r="T18" s="4">
        <f t="shared" si="15"/>
        <v>0.64410760702765335</v>
      </c>
      <c r="U18" s="4">
        <f t="shared" si="15"/>
        <v>0.40864197530864199</v>
      </c>
      <c r="V18" s="4">
        <f t="shared" si="15"/>
        <v>8.1632653061224483E-2</v>
      </c>
      <c r="W18" s="4">
        <f t="shared" si="15"/>
        <v>0.63193452380952375</v>
      </c>
      <c r="Y18" t="s">
        <v>5</v>
      </c>
      <c r="AA18" s="4">
        <f t="shared" ref="AA18:AE24" si="20">IF(AA6=0,0,AA30/AA6)</f>
        <v>0</v>
      </c>
      <c r="AB18" s="4">
        <f t="shared" si="20"/>
        <v>0.63800000000000001</v>
      </c>
      <c r="AC18" s="4">
        <f t="shared" si="20"/>
        <v>0.40600000000000003</v>
      </c>
      <c r="AD18" s="4">
        <f t="shared" si="20"/>
        <v>8.6999999999999994E-2</v>
      </c>
      <c r="AE18" s="4">
        <f t="shared" si="20"/>
        <v>0.62513317455591944</v>
      </c>
    </row>
    <row r="19" spans="1:31">
      <c r="A19" t="s">
        <v>6</v>
      </c>
      <c r="C19" s="4">
        <f t="shared" si="17"/>
        <v>0</v>
      </c>
      <c r="D19" s="4">
        <f t="shared" si="17"/>
        <v>0</v>
      </c>
      <c r="E19" s="4">
        <f t="shared" ref="E19:F19" si="21">IF(E7=0,0,E31/E7)</f>
        <v>0</v>
      </c>
      <c r="F19" s="4">
        <f t="shared" si="21"/>
        <v>0</v>
      </c>
      <c r="G19" s="4">
        <f t="shared" ref="G19" si="22">IF(G7=0,0,G31/G7)</f>
        <v>0</v>
      </c>
      <c r="I19" t="s">
        <v>6</v>
      </c>
      <c r="K19" s="4">
        <f t="shared" ref="K19:L24" si="23">IF(K7=0,0,K31/K7)</f>
        <v>0</v>
      </c>
      <c r="L19" s="4">
        <f t="shared" si="23"/>
        <v>0.6325340246273492</v>
      </c>
      <c r="M19" s="4">
        <f t="shared" ref="M19:N19" si="24">IF(M7=0,0,M31/M7)</f>
        <v>0</v>
      </c>
      <c r="N19" s="4">
        <f t="shared" si="24"/>
        <v>-0.11764705882352942</v>
      </c>
      <c r="O19" s="4">
        <f t="shared" ref="O19:O24" si="25">IF(O7=0,0,O31/O7)</f>
        <v>0.62355953905249684</v>
      </c>
      <c r="Q19" t="s">
        <v>6</v>
      </c>
      <c r="S19" s="4">
        <f t="shared" ref="S19:T24" si="26">IF(S7=0,0,S31/S7)</f>
        <v>0</v>
      </c>
      <c r="T19" s="4">
        <f t="shared" si="26"/>
        <v>0.67552447552447548</v>
      </c>
      <c r="U19" s="4">
        <f t="shared" ref="U19:V19" si="27">IF(U7=0,0,U31/U7)</f>
        <v>0.43666666666666665</v>
      </c>
      <c r="V19" s="4">
        <f t="shared" si="27"/>
        <v>0</v>
      </c>
      <c r="W19" s="4">
        <f t="shared" ref="W19:W24" si="28">IF(W7=0,0,W31/W7)</f>
        <v>0.63337182448036944</v>
      </c>
      <c r="Y19" t="s">
        <v>6</v>
      </c>
      <c r="AA19" s="4">
        <f t="shared" ref="AA19:AD19" si="29">IF(AA7=0,0,AA31/AA7)</f>
        <v>0</v>
      </c>
      <c r="AB19" s="4">
        <f t="shared" si="29"/>
        <v>0.67099999999999993</v>
      </c>
      <c r="AC19" s="4">
        <f t="shared" si="29"/>
        <v>0.435</v>
      </c>
      <c r="AD19" s="4">
        <f t="shared" si="29"/>
        <v>0.10400000000000001</v>
      </c>
      <c r="AE19" s="4">
        <f t="shared" si="20"/>
        <v>0.59833658310120696</v>
      </c>
    </row>
    <row r="20" spans="1:31">
      <c r="A20" t="s">
        <v>7</v>
      </c>
      <c r="C20" s="4">
        <f t="shared" si="17"/>
        <v>0.51837416481069043</v>
      </c>
      <c r="D20" s="4">
        <f t="shared" si="17"/>
        <v>0</v>
      </c>
      <c r="E20" s="4">
        <f t="shared" ref="E20:F20" si="30">IF(E8=0,0,E32/E8)</f>
        <v>0</v>
      </c>
      <c r="F20" s="4">
        <f t="shared" si="30"/>
        <v>0</v>
      </c>
      <c r="G20" s="4">
        <f t="shared" ref="G20" si="31">IF(G8=0,0,G32/G8)</f>
        <v>0.51837416481069043</v>
      </c>
      <c r="I20" t="s">
        <v>7</v>
      </c>
      <c r="K20" s="4">
        <f t="shared" si="23"/>
        <v>0.61592806679511891</v>
      </c>
      <c r="L20" s="4">
        <f t="shared" si="23"/>
        <v>0</v>
      </c>
      <c r="M20" s="4">
        <f t="shared" ref="M20:N20" si="32">IF(M8=0,0,M32/M8)</f>
        <v>0</v>
      </c>
      <c r="N20" s="4">
        <f t="shared" si="32"/>
        <v>0</v>
      </c>
      <c r="O20" s="4">
        <f t="shared" si="25"/>
        <v>0.61592806679511891</v>
      </c>
      <c r="Q20" t="s">
        <v>7</v>
      </c>
      <c r="S20" s="4">
        <f t="shared" si="26"/>
        <v>0.62130177514792906</v>
      </c>
      <c r="T20" s="4">
        <f t="shared" si="26"/>
        <v>0</v>
      </c>
      <c r="U20" s="4">
        <f t="shared" ref="U20:V20" si="33">IF(U8=0,0,U32/U8)</f>
        <v>0</v>
      </c>
      <c r="V20" s="4">
        <f t="shared" si="33"/>
        <v>0</v>
      </c>
      <c r="W20" s="4">
        <f t="shared" si="28"/>
        <v>0.62130177514792906</v>
      </c>
      <c r="Y20" t="s">
        <v>7</v>
      </c>
      <c r="AA20" s="4">
        <f t="shared" ref="AA20:AD20" si="34">IF(AA8=0,0,AA32/AA8)</f>
        <v>0.60899999999999999</v>
      </c>
      <c r="AB20" s="4">
        <f t="shared" si="34"/>
        <v>0</v>
      </c>
      <c r="AC20" s="4">
        <f t="shared" si="34"/>
        <v>0</v>
      </c>
      <c r="AD20" s="4">
        <f t="shared" si="34"/>
        <v>0</v>
      </c>
      <c r="AE20" s="4">
        <f t="shared" si="20"/>
        <v>0.60899999999999999</v>
      </c>
    </row>
    <row r="21" spans="1:31">
      <c r="A21" t="s">
        <v>8</v>
      </c>
      <c r="C21" s="4">
        <f t="shared" si="17"/>
        <v>0.70480472978599373</v>
      </c>
      <c r="D21" s="4">
        <f t="shared" si="17"/>
        <v>0</v>
      </c>
      <c r="E21" s="4">
        <f t="shared" ref="E21:F21" si="35">IF(E9=0,0,E33/E9)</f>
        <v>0.25097207493814072</v>
      </c>
      <c r="F21" s="4">
        <f t="shared" si="35"/>
        <v>0.29854368932038833</v>
      </c>
      <c r="G21" s="4">
        <f t="shared" ref="G21" si="36">IF(G9=0,0,G33/G9)</f>
        <v>0.60145575277742291</v>
      </c>
      <c r="I21" t="s">
        <v>8</v>
      </c>
      <c r="K21" s="4">
        <f t="shared" si="23"/>
        <v>0.69289607037001621</v>
      </c>
      <c r="L21" s="4">
        <f t="shared" si="23"/>
        <v>0</v>
      </c>
      <c r="M21" s="4">
        <f t="shared" ref="M21:N21" si="37">IF(M9=0,0,M33/M9)</f>
        <v>0.29493384962891261</v>
      </c>
      <c r="N21" s="4">
        <f t="shared" si="37"/>
        <v>0.16666666666666666</v>
      </c>
      <c r="O21" s="4">
        <f t="shared" si="25"/>
        <v>0.58437146092865222</v>
      </c>
      <c r="Q21" t="s">
        <v>8</v>
      </c>
      <c r="S21" s="4">
        <f t="shared" si="26"/>
        <v>0.70222991157247205</v>
      </c>
      <c r="T21" s="4">
        <f t="shared" si="26"/>
        <v>0</v>
      </c>
      <c r="U21" s="4">
        <f t="shared" ref="U21:V21" si="38">IF(U9=0,0,U33/U9)</f>
        <v>0.31717011128775835</v>
      </c>
      <c r="V21" s="4">
        <f t="shared" si="38"/>
        <v>8.8803088803088806E-2</v>
      </c>
      <c r="W21" s="4">
        <f t="shared" si="28"/>
        <v>0.6064890608721536</v>
      </c>
      <c r="Y21" t="s">
        <v>8</v>
      </c>
      <c r="AA21" s="4">
        <f t="shared" ref="AA21:AD21" si="39">IF(AA9=0,0,AA33/AA9)</f>
        <v>0.67599999999999993</v>
      </c>
      <c r="AB21" s="4">
        <f t="shared" si="39"/>
        <v>0</v>
      </c>
      <c r="AC21" s="4">
        <f t="shared" si="39"/>
        <v>0.30399999999999999</v>
      </c>
      <c r="AD21" s="4">
        <f t="shared" si="39"/>
        <v>8.6999999999999994E-2</v>
      </c>
      <c r="AE21" s="4">
        <f t="shared" si="20"/>
        <v>0.57464530892448507</v>
      </c>
    </row>
    <row r="22" spans="1:31">
      <c r="A22" t="s">
        <v>9</v>
      </c>
      <c r="C22" s="4">
        <f t="shared" si="17"/>
        <v>0.62030325443786982</v>
      </c>
      <c r="D22" s="4">
        <f t="shared" si="17"/>
        <v>0</v>
      </c>
      <c r="E22" s="4">
        <f t="shared" ref="E22:F22" si="40">IF(E10=0,0,E34/E10)</f>
        <v>0</v>
      </c>
      <c r="F22" s="4">
        <f t="shared" si="40"/>
        <v>0</v>
      </c>
      <c r="G22" s="4">
        <f t="shared" ref="G22" si="41">IF(G10=0,0,G34/G10)</f>
        <v>0.62030325443786982</v>
      </c>
      <c r="I22" t="s">
        <v>9</v>
      </c>
      <c r="K22" s="4">
        <f t="shared" si="23"/>
        <v>0.54777847967993265</v>
      </c>
      <c r="L22" s="4">
        <f t="shared" si="23"/>
        <v>0</v>
      </c>
      <c r="M22" s="4">
        <f t="shared" ref="M22:N22" si="42">IF(M10=0,0,M34/M10)</f>
        <v>0</v>
      </c>
      <c r="N22" s="4">
        <f t="shared" si="42"/>
        <v>0</v>
      </c>
      <c r="O22" s="4">
        <f t="shared" si="25"/>
        <v>0.54777847967993265</v>
      </c>
      <c r="Q22" t="s">
        <v>9</v>
      </c>
      <c r="S22" s="4">
        <f t="shared" si="26"/>
        <v>0.54469168788878219</v>
      </c>
      <c r="T22" s="4">
        <f t="shared" si="26"/>
        <v>0</v>
      </c>
      <c r="U22" s="4">
        <f t="shared" ref="U22:V22" si="43">IF(U10=0,0,U34/U10)</f>
        <v>0.38675958188153309</v>
      </c>
      <c r="V22" s="4">
        <f t="shared" si="43"/>
        <v>0</v>
      </c>
      <c r="W22" s="4">
        <f t="shared" si="28"/>
        <v>0.54282178217821775</v>
      </c>
      <c r="Y22" t="s">
        <v>9</v>
      </c>
      <c r="AA22" s="4">
        <f t="shared" ref="AA22:AD22" si="44">IF(AA10=0,0,AA34/AA10)</f>
        <v>0.52300000000000002</v>
      </c>
      <c r="AB22" s="4">
        <f t="shared" si="44"/>
        <v>0</v>
      </c>
      <c r="AC22" s="4">
        <f t="shared" si="44"/>
        <v>0.37200000000000005</v>
      </c>
      <c r="AD22" s="4">
        <f t="shared" si="44"/>
        <v>0</v>
      </c>
      <c r="AE22" s="4">
        <f t="shared" si="20"/>
        <v>0.52093585032442302</v>
      </c>
    </row>
    <row r="23" spans="1:31">
      <c r="A23" t="s">
        <v>10</v>
      </c>
      <c r="C23" s="4">
        <f t="shared" si="17"/>
        <v>0.45808636748518206</v>
      </c>
      <c r="D23" s="4">
        <f t="shared" si="17"/>
        <v>0</v>
      </c>
      <c r="E23" s="4">
        <f t="shared" ref="E23:F23" si="45">IF(E11=0,0,E35/E11)</f>
        <v>0.24503311258278149</v>
      </c>
      <c r="F23" s="4">
        <f t="shared" si="45"/>
        <v>0</v>
      </c>
      <c r="G23" s="4">
        <f t="shared" ref="G23" si="46">IF(G11=0,0,G35/G11)</f>
        <v>0.45148717948717948</v>
      </c>
      <c r="I23" t="s">
        <v>10</v>
      </c>
      <c r="K23" s="4">
        <f t="shared" si="23"/>
        <v>0.39456521739130435</v>
      </c>
      <c r="L23" s="4">
        <f t="shared" si="23"/>
        <v>0</v>
      </c>
      <c r="M23" s="4">
        <f t="shared" ref="M23:N23" si="47">IF(M11=0,0,M35/M11)</f>
        <v>0.28099173553719009</v>
      </c>
      <c r="N23" s="4">
        <f t="shared" si="47"/>
        <v>0</v>
      </c>
      <c r="O23" s="4">
        <f t="shared" si="25"/>
        <v>0.3921290551320688</v>
      </c>
      <c r="Q23" t="s">
        <v>10</v>
      </c>
      <c r="S23" s="4">
        <f t="shared" si="26"/>
        <v>0.47601626016260162</v>
      </c>
      <c r="T23" s="4">
        <f t="shared" si="26"/>
        <v>0</v>
      </c>
      <c r="U23" s="4">
        <f t="shared" ref="U23:V23" si="48">IF(U11=0,0,U35/U11)</f>
        <v>0.30232558139534887</v>
      </c>
      <c r="V23" s="4">
        <f t="shared" si="48"/>
        <v>0</v>
      </c>
      <c r="W23" s="4">
        <f t="shared" si="28"/>
        <v>0.47303236116660002</v>
      </c>
      <c r="Y23" t="s">
        <v>10</v>
      </c>
      <c r="AA23" s="4">
        <f t="shared" ref="AA23:AD23" si="49">IF(AA11=0,0,AA35/AA11)</f>
        <v>0.47299999999999998</v>
      </c>
      <c r="AB23" s="4">
        <f t="shared" si="49"/>
        <v>0</v>
      </c>
      <c r="AC23" s="4">
        <f t="shared" si="49"/>
        <v>0.307</v>
      </c>
      <c r="AD23" s="4">
        <f t="shared" si="49"/>
        <v>0</v>
      </c>
      <c r="AE23" s="4">
        <f t="shared" si="20"/>
        <v>0.4696833843017329</v>
      </c>
    </row>
    <row r="24" spans="1:31">
      <c r="A24" t="s">
        <v>11</v>
      </c>
      <c r="C24" s="4">
        <f t="shared" si="17"/>
        <v>0.58761528326745716</v>
      </c>
      <c r="D24" s="4">
        <f t="shared" si="17"/>
        <v>0</v>
      </c>
      <c r="E24" s="4">
        <f t="shared" ref="E24:F24" si="50">IF(E12=0,0,E36/E12)</f>
        <v>0.38709677419354838</v>
      </c>
      <c r="F24" s="4">
        <f t="shared" si="50"/>
        <v>0</v>
      </c>
      <c r="G24" s="4">
        <f t="shared" ref="G24" si="51">IF(G12=0,0,G36/G12)</f>
        <v>0.57603972687771565</v>
      </c>
      <c r="I24" t="s">
        <v>11</v>
      </c>
      <c r="K24" s="4">
        <f t="shared" si="23"/>
        <v>0.55334281650071127</v>
      </c>
      <c r="L24" s="4">
        <f t="shared" si="23"/>
        <v>0</v>
      </c>
      <c r="M24" s="4">
        <f t="shared" ref="M24:N24" si="52">IF(M12=0,0,M36/M12)</f>
        <v>0.24691358024691359</v>
      </c>
      <c r="N24" s="4">
        <f t="shared" si="52"/>
        <v>0</v>
      </c>
      <c r="O24" s="4">
        <f t="shared" si="25"/>
        <v>0.52168367346938782</v>
      </c>
      <c r="Q24" t="s">
        <v>11</v>
      </c>
      <c r="S24" s="4">
        <f t="shared" si="26"/>
        <v>0.53701211305518171</v>
      </c>
      <c r="T24" s="4">
        <f t="shared" si="26"/>
        <v>0</v>
      </c>
      <c r="U24" s="4">
        <f t="shared" ref="U24:V24" si="53">IF(U12=0,0,U36/U12)</f>
        <v>0.25252525252525254</v>
      </c>
      <c r="V24" s="4">
        <f t="shared" si="53"/>
        <v>0</v>
      </c>
      <c r="W24" s="4">
        <f t="shared" si="28"/>
        <v>0.50356294536817103</v>
      </c>
      <c r="Y24" t="s">
        <v>11</v>
      </c>
      <c r="AA24" s="4">
        <f t="shared" ref="AA24:AD24" si="54">IF(AA12=0,0,AA36/AA12)</f>
        <v>0.51600000000000001</v>
      </c>
      <c r="AB24" s="4">
        <f t="shared" si="54"/>
        <v>0</v>
      </c>
      <c r="AC24" s="4">
        <f t="shared" si="54"/>
        <v>0.24200000000000002</v>
      </c>
      <c r="AD24" s="4">
        <f t="shared" si="54"/>
        <v>0</v>
      </c>
      <c r="AE24" s="4">
        <f t="shared" si="20"/>
        <v>0.47925983313468418</v>
      </c>
    </row>
    <row r="25" spans="1:31">
      <c r="A25" t="s">
        <v>12</v>
      </c>
      <c r="C25" s="5" t="s">
        <v>21</v>
      </c>
      <c r="D25" s="5" t="s">
        <v>21</v>
      </c>
      <c r="E25" s="5" t="s">
        <v>21</v>
      </c>
      <c r="F25" s="5" t="s">
        <v>21</v>
      </c>
      <c r="G25" s="5" t="s">
        <v>21</v>
      </c>
      <c r="I25" t="s">
        <v>12</v>
      </c>
      <c r="K25" s="5" t="s">
        <v>21</v>
      </c>
      <c r="L25" s="5" t="s">
        <v>21</v>
      </c>
      <c r="M25" s="5" t="s">
        <v>21</v>
      </c>
      <c r="N25" s="5" t="s">
        <v>21</v>
      </c>
      <c r="O25" s="5" t="s">
        <v>21</v>
      </c>
      <c r="Q25" t="s">
        <v>12</v>
      </c>
      <c r="S25" s="5" t="s">
        <v>21</v>
      </c>
      <c r="T25" s="5" t="s">
        <v>21</v>
      </c>
      <c r="U25" s="5" t="s">
        <v>21</v>
      </c>
      <c r="V25" s="5" t="s">
        <v>21</v>
      </c>
      <c r="W25" s="5" t="s">
        <v>21</v>
      </c>
      <c r="Y25" t="s">
        <v>12</v>
      </c>
      <c r="AA25" s="5" t="s">
        <v>21</v>
      </c>
      <c r="AB25" s="5" t="s">
        <v>21</v>
      </c>
      <c r="AC25" s="5" t="s">
        <v>21</v>
      </c>
      <c r="AD25" s="5" t="s">
        <v>21</v>
      </c>
      <c r="AE25" s="5" t="s">
        <v>21</v>
      </c>
    </row>
    <row r="26" spans="1:31">
      <c r="A26" t="s">
        <v>15</v>
      </c>
      <c r="C26" s="4">
        <f>IF(C14=0,0,C38/C14)</f>
        <v>0.60464677202607697</v>
      </c>
      <c r="D26" s="4">
        <f>IF(D14=0,0,D38/D14)</f>
        <v>0.64992853147722318</v>
      </c>
      <c r="E26" s="4">
        <f>IF(E14=0,0,E38/E14)</f>
        <v>0.27219387755102042</v>
      </c>
      <c r="F26" s="4">
        <f>IF(F14=0,0,F38/F14)</f>
        <v>0.25945378151260506</v>
      </c>
      <c r="G26" s="4">
        <f>IF(G14=0,0,G38/G14)</f>
        <v>0.5965100356743902</v>
      </c>
      <c r="I26" t="s">
        <v>15</v>
      </c>
      <c r="K26" s="4">
        <f>IF(K14=0,0,K38/K14)</f>
        <v>0.54774740093589358</v>
      </c>
      <c r="L26" s="4">
        <f>IF(L14=0,0,L38/L14)</f>
        <v>0.59238802506381993</v>
      </c>
      <c r="M26" s="4">
        <f>IF(M14=0,0,M38/M14)</f>
        <v>0.30370682392586357</v>
      </c>
      <c r="N26" s="4">
        <f>IF(N14=0,0,N38/N14)</f>
        <v>0.12566844919786094</v>
      </c>
      <c r="O26" s="4">
        <f>IF(O14=0,0,O38/O14)</f>
        <v>0.55106584508082868</v>
      </c>
      <c r="Q26" t="s">
        <v>15</v>
      </c>
      <c r="S26" s="4">
        <f>IF(S14=0,0,S38/S14)</f>
        <v>0.5540874177029993</v>
      </c>
      <c r="T26" s="4">
        <f>IF(T14=0,0,T38/T14)</f>
        <v>0.64553927297791358</v>
      </c>
      <c r="U26" s="4">
        <f>IF(U14=0,0,U38/U14)</f>
        <v>0.37176294820717137</v>
      </c>
      <c r="V26" s="4">
        <f>IF(V14=0,0,V38/V14)</f>
        <v>8.1005586592178769E-2</v>
      </c>
      <c r="W26" s="4">
        <f>IF(W14=0,0,W38/W14)</f>
        <v>0.58047295887687589</v>
      </c>
      <c r="Y26" t="s">
        <v>15</v>
      </c>
      <c r="AA26" s="4">
        <f>IF(AA14=0,0,AA38/AA14)</f>
        <v>0.53709884651793338</v>
      </c>
      <c r="AB26" s="4">
        <f>IF(AB14=0,0,AB38/AB14)</f>
        <v>0.63945591376270405</v>
      </c>
      <c r="AC26" s="4">
        <f>IF(AC14=0,0,AC38/AC14)</f>
        <v>0.36612734778121775</v>
      </c>
      <c r="AD26" s="4">
        <f>IF(AD14=0,0,AD38/AD14)</f>
        <v>8.2313269493844043E-2</v>
      </c>
      <c r="AE26" s="4">
        <f>IF(AE14=0,0,AE38/AE14)</f>
        <v>0.5681781850870895</v>
      </c>
    </row>
    <row r="27" spans="1:31">
      <c r="C27" s="4"/>
      <c r="D27" s="4"/>
      <c r="E27" s="4"/>
      <c r="F27" s="4"/>
      <c r="G27" s="4"/>
      <c r="K27" s="4"/>
      <c r="L27" s="4"/>
      <c r="M27" s="4"/>
      <c r="N27" s="4"/>
      <c r="O27" s="4"/>
      <c r="S27" s="4"/>
      <c r="T27" s="4"/>
      <c r="U27" s="4"/>
      <c r="V27" s="4"/>
      <c r="W27" s="4"/>
      <c r="AA27" s="4"/>
      <c r="AB27" s="4"/>
      <c r="AC27" s="4"/>
      <c r="AD27" s="4"/>
      <c r="AE27" s="4"/>
    </row>
    <row r="28" spans="1:31">
      <c r="C28" s="1" t="s">
        <v>0</v>
      </c>
      <c r="D28" s="1" t="s">
        <v>1</v>
      </c>
      <c r="E28" s="1" t="s">
        <v>2</v>
      </c>
      <c r="F28" s="1" t="s">
        <v>3</v>
      </c>
      <c r="G28" s="1" t="s">
        <v>13</v>
      </c>
      <c r="K28" s="1" t="s">
        <v>0</v>
      </c>
      <c r="L28" s="1" t="s">
        <v>1</v>
      </c>
      <c r="M28" s="1" t="s">
        <v>2</v>
      </c>
      <c r="N28" s="1" t="s">
        <v>3</v>
      </c>
      <c r="O28" s="1" t="s">
        <v>13</v>
      </c>
      <c r="S28" s="1" t="s">
        <v>0</v>
      </c>
      <c r="T28" s="1" t="s">
        <v>1</v>
      </c>
      <c r="U28" s="1" t="s">
        <v>2</v>
      </c>
      <c r="V28" s="1" t="s">
        <v>3</v>
      </c>
      <c r="W28" s="1" t="s">
        <v>13</v>
      </c>
      <c r="AA28" s="1" t="s">
        <v>0</v>
      </c>
      <c r="AB28" s="1" t="s">
        <v>1</v>
      </c>
      <c r="AC28" s="1" t="s">
        <v>2</v>
      </c>
      <c r="AD28" s="1" t="s">
        <v>3</v>
      </c>
      <c r="AE28" s="1" t="s">
        <v>13</v>
      </c>
    </row>
    <row r="29" spans="1:31">
      <c r="A29" t="s">
        <v>4</v>
      </c>
      <c r="C29" s="2">
        <v>815.4</v>
      </c>
      <c r="D29" s="2"/>
      <c r="E29" s="2">
        <v>0.3</v>
      </c>
      <c r="F29" s="2">
        <v>0.1</v>
      </c>
      <c r="G29" s="2">
        <f t="shared" ref="G29:G37" si="55">SUM(C29:F29)</f>
        <v>815.8</v>
      </c>
      <c r="I29" t="s">
        <v>4</v>
      </c>
      <c r="K29" s="2">
        <v>1021.9</v>
      </c>
      <c r="L29" s="2"/>
      <c r="M29" s="2">
        <v>1.6</v>
      </c>
      <c r="N29" s="2">
        <v>-0.2</v>
      </c>
      <c r="O29" s="2">
        <f t="shared" ref="O29:O37" si="56">SUM(K29:N29)</f>
        <v>1023.3</v>
      </c>
      <c r="Q29" t="s">
        <v>4</v>
      </c>
      <c r="S29" s="2">
        <v>545</v>
      </c>
      <c r="T29" s="2"/>
      <c r="U29" s="2">
        <v>10.8</v>
      </c>
      <c r="V29" s="2">
        <v>0.2</v>
      </c>
      <c r="W29" s="2">
        <f t="shared" ref="W29:W37" si="57">SUM(S29:V29)</f>
        <v>556</v>
      </c>
      <c r="Y29" t="s">
        <v>4</v>
      </c>
      <c r="AA29" s="2">
        <f>AA5*51.2%</f>
        <v>1059.4816000000001</v>
      </c>
      <c r="AB29" s="2"/>
      <c r="AC29" s="2">
        <f>AC5*29.7%</f>
        <v>24.5916</v>
      </c>
      <c r="AD29" s="2">
        <f>AD5*5.1%</f>
        <v>0.49980000000000002</v>
      </c>
      <c r="AE29" s="2">
        <f t="shared" ref="AE29:AE37" si="58">SUM(AA29:AD29)</f>
        <v>1084.5730000000001</v>
      </c>
    </row>
    <row r="30" spans="1:31">
      <c r="A30" t="s">
        <v>5</v>
      </c>
      <c r="C30" s="2"/>
      <c r="D30" s="2">
        <v>1041</v>
      </c>
      <c r="E30" s="2">
        <v>28.1</v>
      </c>
      <c r="F30" s="2"/>
      <c r="G30" s="2">
        <f t="shared" si="55"/>
        <v>1069.0999999999999</v>
      </c>
      <c r="I30" t="s">
        <v>5</v>
      </c>
      <c r="K30" s="2">
        <v>0.36599999999999999</v>
      </c>
      <c r="L30" s="2">
        <v>2455</v>
      </c>
      <c r="M30" s="2">
        <v>43.7</v>
      </c>
      <c r="N30" s="2">
        <v>0.1</v>
      </c>
      <c r="O30" s="2">
        <f t="shared" si="56"/>
        <v>2499.1659999999997</v>
      </c>
      <c r="Q30" t="s">
        <v>5</v>
      </c>
      <c r="S30" s="2"/>
      <c r="T30" s="2">
        <v>2056.6999999999998</v>
      </c>
      <c r="U30" s="2">
        <v>66.2</v>
      </c>
      <c r="V30" s="2">
        <v>0.4</v>
      </c>
      <c r="W30" s="2">
        <f t="shared" si="57"/>
        <v>2123.2999999999997</v>
      </c>
      <c r="Y30" t="s">
        <v>5</v>
      </c>
      <c r="AA30" s="2"/>
      <c r="AB30" s="2">
        <f>AB6*63.8%</f>
        <v>4259.4794000000002</v>
      </c>
      <c r="AC30" s="2">
        <f>AC6*40.6%</f>
        <v>149.28620000000001</v>
      </c>
      <c r="AD30" s="2">
        <f>AD6*8.7%</f>
        <v>0.86129999999999995</v>
      </c>
      <c r="AE30" s="2">
        <f t="shared" si="58"/>
        <v>4409.6269000000002</v>
      </c>
    </row>
    <row r="31" spans="1:31">
      <c r="A31" t="s">
        <v>6</v>
      </c>
      <c r="C31" s="2"/>
      <c r="D31" s="2"/>
      <c r="E31" s="2"/>
      <c r="F31" s="2"/>
      <c r="G31" s="2">
        <f t="shared" si="55"/>
        <v>0</v>
      </c>
      <c r="I31" t="s">
        <v>6</v>
      </c>
      <c r="K31" s="2"/>
      <c r="L31" s="2">
        <v>97.6</v>
      </c>
      <c r="M31" s="2">
        <v>0</v>
      </c>
      <c r="N31" s="2">
        <v>-0.2</v>
      </c>
      <c r="O31" s="2">
        <f t="shared" si="56"/>
        <v>97.399999999999991</v>
      </c>
      <c r="Q31" t="s">
        <v>6</v>
      </c>
      <c r="S31" s="2"/>
      <c r="T31" s="2">
        <v>96.6</v>
      </c>
      <c r="U31" s="2">
        <v>13.1</v>
      </c>
      <c r="V31" s="2">
        <v>0</v>
      </c>
      <c r="W31" s="2">
        <f t="shared" si="57"/>
        <v>109.69999999999999</v>
      </c>
      <c r="Y31" t="s">
        <v>6</v>
      </c>
      <c r="AA31" s="2"/>
      <c r="AB31" s="2">
        <f>AB7*67.1%</f>
        <v>200.62899999999999</v>
      </c>
      <c r="AC31" s="2">
        <f>AC7*43.5%</f>
        <v>57.071999999999996</v>
      </c>
      <c r="AD31" s="2">
        <f>AD7*10.4%</f>
        <v>6.2400000000000004E-2</v>
      </c>
      <c r="AE31" s="2">
        <f t="shared" si="58"/>
        <v>257.76339999999999</v>
      </c>
    </row>
    <row r="32" spans="1:31">
      <c r="A32" t="s">
        <v>7</v>
      </c>
      <c r="C32" s="2">
        <v>93.1</v>
      </c>
      <c r="D32" s="2"/>
      <c r="E32" s="2"/>
      <c r="F32" s="2"/>
      <c r="G32" s="2">
        <f t="shared" si="55"/>
        <v>93.1</v>
      </c>
      <c r="I32" t="s">
        <v>7</v>
      </c>
      <c r="K32" s="2">
        <v>95.9</v>
      </c>
      <c r="L32" s="2"/>
      <c r="M32" s="2"/>
      <c r="N32" s="2"/>
      <c r="O32" s="2">
        <f t="shared" si="56"/>
        <v>95.9</v>
      </c>
      <c r="Q32" t="s">
        <v>7</v>
      </c>
      <c r="S32" s="2">
        <v>42</v>
      </c>
      <c r="T32" s="2"/>
      <c r="U32" s="2"/>
      <c r="V32" s="2"/>
      <c r="W32" s="2">
        <f t="shared" si="57"/>
        <v>42</v>
      </c>
      <c r="Y32" t="s">
        <v>7</v>
      </c>
      <c r="AA32" s="2">
        <f>AA8*60.9%</f>
        <v>80.509799999999984</v>
      </c>
      <c r="AB32" s="2"/>
      <c r="AC32" s="2"/>
      <c r="AD32" s="2"/>
      <c r="AE32" s="2">
        <f t="shared" si="58"/>
        <v>80.509799999999984</v>
      </c>
    </row>
    <row r="33" spans="1:31">
      <c r="A33" t="s">
        <v>8</v>
      </c>
      <c r="C33" s="2">
        <v>846.4</v>
      </c>
      <c r="D33" s="2"/>
      <c r="E33" s="2">
        <v>71</v>
      </c>
      <c r="F33" s="2">
        <v>24.6</v>
      </c>
      <c r="G33" s="2">
        <f t="shared" si="55"/>
        <v>942</v>
      </c>
      <c r="I33" t="s">
        <v>8</v>
      </c>
      <c r="K33" s="2">
        <v>724.7</v>
      </c>
      <c r="L33" s="2"/>
      <c r="M33" s="2">
        <v>91.4</v>
      </c>
      <c r="N33" s="2">
        <v>9.5</v>
      </c>
      <c r="O33" s="2">
        <f t="shared" si="56"/>
        <v>825.6</v>
      </c>
      <c r="Q33" t="s">
        <v>8</v>
      </c>
      <c r="S33" s="2">
        <v>365.3</v>
      </c>
      <c r="T33" s="2"/>
      <c r="U33" s="2">
        <v>39.9</v>
      </c>
      <c r="V33" s="2">
        <v>2.2999999999999998</v>
      </c>
      <c r="W33" s="2">
        <f t="shared" si="57"/>
        <v>407.5</v>
      </c>
      <c r="Y33" t="s">
        <v>8</v>
      </c>
      <c r="AA33" s="2">
        <f>AA9*67.6%</f>
        <v>687.08639999999991</v>
      </c>
      <c r="AB33" s="2"/>
      <c r="AC33" s="2">
        <f>AC9*30.4%</f>
        <v>86.792000000000002</v>
      </c>
      <c r="AD33" s="2">
        <f>AD9*8.7%</f>
        <v>4.5935999999999995</v>
      </c>
      <c r="AE33" s="2">
        <f t="shared" si="58"/>
        <v>778.47199999999998</v>
      </c>
    </row>
    <row r="34" spans="1:31">
      <c r="A34" t="s">
        <v>9</v>
      </c>
      <c r="C34" s="2">
        <v>3354.6</v>
      </c>
      <c r="D34" s="2"/>
      <c r="E34" s="2"/>
      <c r="F34" s="2"/>
      <c r="G34" s="2">
        <f t="shared" si="55"/>
        <v>3354.6</v>
      </c>
      <c r="I34" t="s">
        <v>9</v>
      </c>
      <c r="K34" s="2">
        <v>2601.4</v>
      </c>
      <c r="L34" s="2"/>
      <c r="M34" s="2"/>
      <c r="N34" s="2"/>
      <c r="O34" s="2">
        <f t="shared" si="56"/>
        <v>2601.4</v>
      </c>
      <c r="Q34" t="s">
        <v>9</v>
      </c>
      <c r="S34" s="2">
        <v>1304.7</v>
      </c>
      <c r="T34" s="2"/>
      <c r="U34" s="2">
        <v>11.1</v>
      </c>
      <c r="V34" s="2"/>
      <c r="W34" s="2">
        <f t="shared" si="57"/>
        <v>1315.8</v>
      </c>
      <c r="Y34" t="s">
        <v>9</v>
      </c>
      <c r="AA34" s="2">
        <f>AA10*52.3%</f>
        <v>2456.6356000000001</v>
      </c>
      <c r="AB34" s="2"/>
      <c r="AC34" s="2">
        <f>AC10*37.2%</f>
        <v>24.217200000000002</v>
      </c>
      <c r="AD34" s="2"/>
      <c r="AE34" s="2">
        <f t="shared" si="58"/>
        <v>2480.8528000000001</v>
      </c>
    </row>
    <row r="35" spans="1:31">
      <c r="A35" t="s">
        <v>10</v>
      </c>
      <c r="C35" s="2">
        <v>216.4</v>
      </c>
      <c r="D35" s="2"/>
      <c r="E35" s="2">
        <v>3.7</v>
      </c>
      <c r="F35" s="2"/>
      <c r="G35" s="2">
        <f t="shared" si="55"/>
        <v>220.1</v>
      </c>
      <c r="I35" t="s">
        <v>10</v>
      </c>
      <c r="K35" s="2">
        <v>217.8</v>
      </c>
      <c r="L35" s="2"/>
      <c r="M35" s="2">
        <v>3.4</v>
      </c>
      <c r="N35" s="2"/>
      <c r="O35" s="2">
        <f t="shared" si="56"/>
        <v>221.20000000000002</v>
      </c>
      <c r="Q35" t="s">
        <v>10</v>
      </c>
      <c r="S35" s="2">
        <v>117.1</v>
      </c>
      <c r="T35" s="2"/>
      <c r="U35" s="2">
        <v>1.3</v>
      </c>
      <c r="V35" s="2"/>
      <c r="W35" s="2">
        <f t="shared" si="57"/>
        <v>118.39999999999999</v>
      </c>
      <c r="Y35" t="s">
        <v>10</v>
      </c>
      <c r="AA35" s="2">
        <f>AA11*47.3%</f>
        <v>227.37109999999998</v>
      </c>
      <c r="AB35" s="2"/>
      <c r="AC35" s="2">
        <f>AC11*30.7%</f>
        <v>3.0086000000000004</v>
      </c>
      <c r="AD35" s="2"/>
      <c r="AE35" s="2">
        <f t="shared" si="58"/>
        <v>230.37969999999999</v>
      </c>
    </row>
    <row r="36" spans="1:31">
      <c r="A36" t="s">
        <v>11</v>
      </c>
      <c r="C36" s="2">
        <v>89.2</v>
      </c>
      <c r="D36" s="2"/>
      <c r="E36" s="2">
        <v>3.6</v>
      </c>
      <c r="F36" s="2"/>
      <c r="G36" s="2">
        <f t="shared" si="55"/>
        <v>92.8</v>
      </c>
      <c r="I36" t="s">
        <v>11</v>
      </c>
      <c r="K36" s="2">
        <v>77.8</v>
      </c>
      <c r="L36" s="2"/>
      <c r="M36" s="2">
        <v>4</v>
      </c>
      <c r="N36" s="2"/>
      <c r="O36" s="2">
        <f t="shared" si="56"/>
        <v>81.8</v>
      </c>
      <c r="Q36" t="s">
        <v>11</v>
      </c>
      <c r="S36" s="2">
        <v>39.9</v>
      </c>
      <c r="T36" s="2"/>
      <c r="U36" s="2">
        <v>2.5</v>
      </c>
      <c r="V36" s="2"/>
      <c r="W36" s="2">
        <f t="shared" si="57"/>
        <v>42.4</v>
      </c>
      <c r="Y36" t="s">
        <v>11</v>
      </c>
      <c r="AA36" s="2">
        <f>AA12*51.6%</f>
        <v>74.974800000000002</v>
      </c>
      <c r="AB36" s="2"/>
      <c r="AC36" s="2">
        <f>AC12*24.2%</f>
        <v>5.4450000000000003</v>
      </c>
      <c r="AD36" s="2"/>
      <c r="AE36" s="2">
        <f t="shared" si="58"/>
        <v>80.419800000000009</v>
      </c>
    </row>
    <row r="37" spans="1:31">
      <c r="A37" t="s">
        <v>12</v>
      </c>
      <c r="C37" s="2">
        <f>6+6.7+16.9-0.4</f>
        <v>29.2</v>
      </c>
      <c r="D37" s="2">
        <v>4.8</v>
      </c>
      <c r="E37" s="2"/>
      <c r="F37" s="2"/>
      <c r="G37" s="2">
        <f t="shared" si="55"/>
        <v>34</v>
      </c>
      <c r="I37" t="s">
        <v>12</v>
      </c>
      <c r="K37" s="2">
        <f>14.1-1.2-0.4</f>
        <v>12.5</v>
      </c>
      <c r="L37" s="2">
        <v>0</v>
      </c>
      <c r="M37" s="2">
        <v>0.1</v>
      </c>
      <c r="N37" s="2">
        <v>0.2</v>
      </c>
      <c r="O37" s="2">
        <f t="shared" si="56"/>
        <v>12.799999999999999</v>
      </c>
      <c r="Q37" t="s">
        <v>12</v>
      </c>
      <c r="S37" s="2">
        <v>9.8000000000000007</v>
      </c>
      <c r="T37" s="2">
        <v>0.8</v>
      </c>
      <c r="U37" s="2">
        <v>4.4000000000000004</v>
      </c>
      <c r="V37" s="2"/>
      <c r="W37" s="2">
        <f t="shared" si="57"/>
        <v>15.000000000000002</v>
      </c>
      <c r="Y37" t="s">
        <v>12</v>
      </c>
      <c r="AA37" s="2">
        <f>AA13*62.4%</f>
        <v>9.7343999999999991</v>
      </c>
      <c r="AB37" s="2">
        <f>AB13*100%</f>
        <v>0.8</v>
      </c>
      <c r="AC37" s="2">
        <f>AC13*99.2%</f>
        <v>4.3648000000000007</v>
      </c>
      <c r="AD37" s="2"/>
      <c r="AE37" s="2">
        <f t="shared" si="58"/>
        <v>14.8992</v>
      </c>
    </row>
    <row r="38" spans="1:31" ht="15.75" thickBot="1">
      <c r="A38" t="s">
        <v>15</v>
      </c>
      <c r="C38" s="3">
        <f>SUM(C29:C37)</f>
        <v>5444.2999999999993</v>
      </c>
      <c r="D38" s="3">
        <f t="shared" ref="D38" si="59">SUM(D29:D37)</f>
        <v>1045.8</v>
      </c>
      <c r="E38" s="3">
        <f t="shared" ref="E38" si="60">SUM(E29:E37)</f>
        <v>106.7</v>
      </c>
      <c r="F38" s="3">
        <f t="shared" ref="F38:G38" si="61">SUM(F29:F37)</f>
        <v>24.700000000000003</v>
      </c>
      <c r="G38" s="3">
        <f t="shared" si="61"/>
        <v>6621.5000000000009</v>
      </c>
      <c r="I38" t="s">
        <v>15</v>
      </c>
      <c r="K38" s="3">
        <f>SUM(K29:K37)</f>
        <v>4752.366</v>
      </c>
      <c r="L38" s="3">
        <f t="shared" ref="L38" si="62">SUM(L29:L37)</f>
        <v>2552.6</v>
      </c>
      <c r="M38" s="3">
        <f t="shared" ref="M38" si="63">SUM(M29:M37)</f>
        <v>144.20000000000002</v>
      </c>
      <c r="N38" s="3">
        <f t="shared" ref="N38" si="64">SUM(N29:N37)</f>
        <v>9.3999999999999986</v>
      </c>
      <c r="O38" s="3">
        <f t="shared" ref="O38" si="65">SUM(O29:O37)</f>
        <v>7458.5659999999998</v>
      </c>
      <c r="Q38" t="s">
        <v>15</v>
      </c>
      <c r="S38" s="3">
        <f>SUM(S29:S37)</f>
        <v>2423.8000000000002</v>
      </c>
      <c r="T38" s="3">
        <f t="shared" ref="T38" si="66">SUM(T29:T37)</f>
        <v>2154.1</v>
      </c>
      <c r="U38" s="3">
        <f t="shared" ref="U38" si="67">SUM(U29:U37)</f>
        <v>149.30000000000001</v>
      </c>
      <c r="V38" s="3">
        <f t="shared" ref="V38" si="68">SUM(V29:V37)</f>
        <v>2.9</v>
      </c>
      <c r="W38" s="3">
        <f t="shared" ref="W38" si="69">SUM(W29:W37)</f>
        <v>4730.0999999999985</v>
      </c>
      <c r="Y38" t="s">
        <v>15</v>
      </c>
      <c r="AA38" s="3">
        <f>SUM(AA29:AA37)</f>
        <v>4595.7937000000011</v>
      </c>
      <c r="AB38" s="3">
        <f t="shared" ref="AB38:AE38" si="70">SUM(AB29:AB37)</f>
        <v>4460.9084000000003</v>
      </c>
      <c r="AC38" s="3">
        <f t="shared" si="70"/>
        <v>354.7774</v>
      </c>
      <c r="AD38" s="3">
        <f t="shared" si="70"/>
        <v>6.0170999999999992</v>
      </c>
      <c r="AE38" s="3">
        <f t="shared" si="70"/>
        <v>9417.4965999999986</v>
      </c>
    </row>
    <row r="39" spans="1:31" ht="15.75" thickTop="1"/>
  </sheetData>
  <pageMargins left="0.59055118110236227" right="0" top="0.59055118110236227" bottom="0.39370078740157483" header="0.31496062992125984" footer="0.31496062992125984"/>
  <pageSetup paperSize="9" scale="90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Sheet1!Zone_d_impression</vt:lpstr>
    </vt:vector>
  </TitlesOfParts>
  <Company>Sante Verte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2010-07-15T08:23:33Z</cp:lastPrinted>
  <dcterms:created xsi:type="dcterms:W3CDTF">2010-07-12T16:20:02Z</dcterms:created>
  <dcterms:modified xsi:type="dcterms:W3CDTF">2010-07-15T08:23:55Z</dcterms:modified>
</cp:coreProperties>
</file>