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95" windowHeight="7935"/>
  </bookViews>
  <sheets>
    <sheet name="Augm cap" sheetId="1" r:id="rId1"/>
  </sheets>
  <definedNames>
    <definedName name="_xlnm.Print_Area" localSheetId="0">'Augm cap'!$A$1:$T$28</definedName>
  </definedNames>
  <calcPr calcId="125725"/>
</workbook>
</file>

<file path=xl/calcChain.xml><?xml version="1.0" encoding="utf-8"?>
<calcChain xmlns="http://schemas.openxmlformats.org/spreadsheetml/2006/main">
  <c r="M25" i="1"/>
  <c r="M23"/>
  <c r="A1"/>
  <c r="A3" s="1"/>
  <c r="E6"/>
  <c r="J6"/>
  <c r="L6"/>
  <c r="M6"/>
  <c r="C7"/>
  <c r="H7"/>
  <c r="I7"/>
  <c r="J7" s="1"/>
  <c r="L7"/>
  <c r="M7" s="1"/>
  <c r="C8"/>
  <c r="H8"/>
  <c r="I8"/>
  <c r="J8" s="1"/>
  <c r="L8"/>
  <c r="M8" s="1"/>
  <c r="C9"/>
  <c r="I9"/>
  <c r="L9"/>
  <c r="B10"/>
  <c r="C10"/>
  <c r="E10"/>
  <c r="I10"/>
  <c r="J9" s="1"/>
  <c r="J10" s="1"/>
  <c r="L10"/>
  <c r="M10" s="1"/>
  <c r="A13"/>
  <c r="E13"/>
  <c r="L13"/>
  <c r="E14"/>
  <c r="F14"/>
  <c r="G14"/>
  <c r="H14"/>
  <c r="I14"/>
  <c r="J14"/>
  <c r="L14"/>
  <c r="M14"/>
  <c r="B15"/>
  <c r="L15"/>
  <c r="B16"/>
  <c r="C16" s="1"/>
  <c r="L17"/>
  <c r="B18"/>
  <c r="C17" s="1"/>
  <c r="E18"/>
  <c r="A21"/>
  <c r="E21"/>
  <c r="L21"/>
  <c r="E22"/>
  <c r="J22"/>
  <c r="M22" s="1"/>
  <c r="L22"/>
  <c r="J23"/>
  <c r="B25"/>
  <c r="I26"/>
  <c r="I23" s="1"/>
  <c r="A29"/>
  <c r="I25" l="1"/>
  <c r="C15"/>
  <c r="M9"/>
  <c r="I24"/>
  <c r="B23"/>
  <c r="C18"/>
  <c r="L16"/>
  <c r="B24" l="1"/>
  <c r="L18"/>
  <c r="M18" l="1"/>
  <c r="M15"/>
  <c r="M17"/>
  <c r="H17" s="1"/>
  <c r="E23"/>
  <c r="L23" s="1"/>
  <c r="E24"/>
  <c r="E25"/>
  <c r="B26"/>
  <c r="M16"/>
  <c r="C26" l="1"/>
  <c r="C25"/>
  <c r="C23"/>
  <c r="L25"/>
  <c r="E26"/>
  <c r="L24"/>
  <c r="M24" s="1"/>
  <c r="H23"/>
  <c r="H24" s="1"/>
  <c r="H25" s="1"/>
  <c r="G17"/>
  <c r="I17"/>
  <c r="C24"/>
  <c r="M20" s="1"/>
  <c r="L26" l="1"/>
  <c r="M26" s="1"/>
  <c r="I18"/>
  <c r="L28"/>
  <c r="J15" l="1"/>
  <c r="J16"/>
  <c r="J17"/>
  <c r="J18" l="1"/>
</calcChain>
</file>

<file path=xl/comments1.xml><?xml version="1.0" encoding="utf-8"?>
<comments xmlns="http://schemas.openxmlformats.org/spreadsheetml/2006/main">
  <authors>
    <author>lberlie</author>
  </authors>
  <commentList>
    <comment ref="E7" authorId="0">
      <text>
        <r>
          <rPr>
            <b/>
            <sz val="9"/>
            <color indexed="81"/>
            <rFont val="Tahoma"/>
            <charset val="1"/>
          </rPr>
          <t>hyp : 5000 oc avec un nominal de 10€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<sst xmlns="http://schemas.openxmlformats.org/spreadsheetml/2006/main" count="37" uniqueCount="22">
  <si>
    <t>SIMULATIONS AUGMENTATIONS DE CAPITAL D'EONA :</t>
  </si>
  <si>
    <t>JSC le 19 janvier 2011</t>
  </si>
  <si>
    <t>Augmentation capital par conversion OC</t>
  </si>
  <si>
    <t>situation départ</t>
  </si>
  <si>
    <t>détails de l'opération</t>
  </si>
  <si>
    <t>résultante</t>
  </si>
  <si>
    <t>Nbre</t>
  </si>
  <si>
    <t>%</t>
  </si>
  <si>
    <t>Nom.</t>
  </si>
  <si>
    <t>PE</t>
  </si>
  <si>
    <t>Pr/a</t>
  </si>
  <si>
    <t>Montant</t>
  </si>
  <si>
    <t>LB</t>
  </si>
  <si>
    <t>DS</t>
  </si>
  <si>
    <t>Inv</t>
  </si>
  <si>
    <t>Σ</t>
  </si>
  <si>
    <t>Augmentation capital par émission nvles actions sur valeur Eona en K€ =</t>
  </si>
  <si>
    <t>Vente participation DS à LB et Inv pour un montant en K€ =</t>
  </si>
  <si>
    <t>soit valo Eona K€ =</t>
  </si>
  <si>
    <t>Prix de revient des actions Eona pour les nouveaux entrants après ces 3 opérations :</t>
  </si>
  <si>
    <t>€/action</t>
  </si>
  <si>
    <t>Prix/action</t>
  </si>
</sst>
</file>

<file path=xl/styles.xml><?xml version="1.0" encoding="utf-8"?>
<styleSheet xmlns="http://schemas.openxmlformats.org/spreadsheetml/2006/main">
  <numFmts count="1">
    <numFmt numFmtId="164" formatCode="0.0%"/>
  </numFmts>
  <fonts count="23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9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39">
    <xf numFmtId="0" fontId="0" fillId="0" borderId="0" xfId="0"/>
    <xf numFmtId="0" fontId="20" fillId="0" borderId="0" xfId="0" applyFont="1"/>
    <xf numFmtId="0" fontId="20" fillId="0" borderId="0" xfId="0" applyFont="1" applyAlignment="1"/>
    <xf numFmtId="0" fontId="20" fillId="0" borderId="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0" xfId="0" applyBorder="1"/>
    <xf numFmtId="3" fontId="0" fillId="24" borderId="10" xfId="0" applyNumberFormat="1" applyFill="1" applyBorder="1"/>
    <xf numFmtId="9" fontId="1" fillId="0" borderId="10" xfId="32" applyBorder="1"/>
    <xf numFmtId="2" fontId="0" fillId="24" borderId="10" xfId="0" applyNumberFormat="1" applyFill="1" applyBorder="1"/>
    <xf numFmtId="3" fontId="0" fillId="0" borderId="10" xfId="0" applyNumberFormat="1" applyBorder="1"/>
    <xf numFmtId="164" fontId="1" fillId="0" borderId="10" xfId="32" applyNumberFormat="1" applyBorder="1"/>
    <xf numFmtId="0" fontId="0" fillId="25" borderId="10" xfId="0" applyFill="1" applyBorder="1"/>
    <xf numFmtId="0" fontId="20" fillId="24" borderId="13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2" fontId="0" fillId="0" borderId="10" xfId="0" applyNumberFormat="1" applyBorder="1"/>
    <xf numFmtId="164" fontId="1" fillId="0" borderId="10" xfId="32" applyNumberFormat="1" applyFill="1" applyBorder="1"/>
    <xf numFmtId="0" fontId="20" fillId="0" borderId="11" xfId="0" applyFont="1" applyBorder="1" applyAlignment="1"/>
    <xf numFmtId="0" fontId="20" fillId="0" borderId="12" xfId="0" applyFont="1" applyBorder="1" applyAlignment="1"/>
    <xf numFmtId="0" fontId="0" fillId="0" borderId="12" xfId="0" applyBorder="1"/>
    <xf numFmtId="1" fontId="20" fillId="0" borderId="13" xfId="32" applyNumberFormat="1" applyFont="1" applyFill="1" applyBorder="1" applyAlignment="1">
      <alignment horizontal="center"/>
    </xf>
    <xf numFmtId="9" fontId="1" fillId="24" borderId="10" xfId="32" applyFill="1" applyBorder="1"/>
    <xf numFmtId="3" fontId="0" fillId="0" borderId="10" xfId="0" applyNumberFormat="1" applyFill="1" applyBorder="1"/>
    <xf numFmtId="0" fontId="0" fillId="0" borderId="0" xfId="0" applyBorder="1"/>
    <xf numFmtId="3" fontId="0" fillId="0" borderId="0" xfId="0" applyNumberFormat="1" applyBorder="1"/>
    <xf numFmtId="9" fontId="1" fillId="0" borderId="0" xfId="32" applyBorder="1"/>
    <xf numFmtId="0" fontId="0" fillId="0" borderId="0" xfId="0" applyFill="1" applyBorder="1"/>
    <xf numFmtId="3" fontId="0" fillId="0" borderId="0" xfId="0" applyNumberFormat="1" applyFill="1" applyBorder="1"/>
    <xf numFmtId="164" fontId="1" fillId="0" borderId="0" xfId="32" applyNumberFormat="1" applyBorder="1"/>
    <xf numFmtId="0" fontId="0" fillId="0" borderId="11" xfId="0" applyFill="1" applyBorder="1"/>
    <xf numFmtId="2" fontId="20" fillId="0" borderId="12" xfId="0" applyNumberFormat="1" applyFont="1" applyBorder="1"/>
    <xf numFmtId="0" fontId="0" fillId="0" borderId="13" xfId="0" applyBorder="1"/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right"/>
    </xf>
    <xf numFmtId="0" fontId="20" fillId="0" borderId="12" xfId="0" applyFont="1" applyBorder="1" applyAlignment="1">
      <alignment horizontal="right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Pourcentage" xfId="32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3</xdr:row>
      <xdr:rowOff>85725</xdr:rowOff>
    </xdr:from>
    <xdr:to>
      <xdr:col>19</xdr:col>
      <xdr:colOff>352425</xdr:colOff>
      <xdr:row>9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229350" y="571500"/>
          <a:ext cx="29718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Commentaires et questions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 vérifier la position de départ.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2, la parité de conversion est-elle de 1 pour 1?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3, quid des conversions à venir qui dilueront les nvx entrants? Accepteront-ils?</a:t>
          </a:r>
        </a:p>
      </xdr:txBody>
    </xdr:sp>
    <xdr:clientData/>
  </xdr:twoCellAnchor>
  <xdr:twoCellAnchor>
    <xdr:from>
      <xdr:col>14</xdr:col>
      <xdr:colOff>47625</xdr:colOff>
      <xdr:row>10</xdr:row>
      <xdr:rowOff>152400</xdr:rowOff>
    </xdr:from>
    <xdr:to>
      <xdr:col>19</xdr:col>
      <xdr:colOff>381000</xdr:colOff>
      <xdr:row>18</xdr:row>
      <xdr:rowOff>114300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229350" y="1771650"/>
          <a:ext cx="3000375" cy="1257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Commentaires et questions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 la valo 1600 est mi-chemin DCF 19% et valo DS 300K pour 35% du capital.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2, émission de 2500 actions suite discussions du 18/01/2011 pour obtenir le % de capital indiqué.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3, quid des conversions à venir qui vont diluer les nouveaux entrants?</a:t>
          </a:r>
        </a:p>
      </xdr:txBody>
    </xdr:sp>
    <xdr:clientData/>
  </xdr:twoCellAnchor>
  <xdr:twoCellAnchor>
    <xdr:from>
      <xdr:col>14</xdr:col>
      <xdr:colOff>95250</xdr:colOff>
      <xdr:row>19</xdr:row>
      <xdr:rowOff>104775</xdr:rowOff>
    </xdr:from>
    <xdr:to>
      <xdr:col>19</xdr:col>
      <xdr:colOff>190500</xdr:colOff>
      <xdr:row>25</xdr:row>
      <xdr:rowOff>133350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276975" y="3181350"/>
          <a:ext cx="2762250" cy="1000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Commentaires et questions sur cession des parts de DS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simple call?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si oui DS voudra probablement le valoriser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s'agit-il d'une promesse synallagmatique?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fenêtre, prix d'exercice à confirmer.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abSelected="1" workbookViewId="0">
      <selection activeCell="AG15" sqref="AG15"/>
    </sheetView>
  </sheetViews>
  <sheetFormatPr baseColWidth="10" defaultColWidth="8" defaultRowHeight="12.75"/>
  <cols>
    <col min="1" max="1" width="6.140625" customWidth="1"/>
    <col min="2" max="3" width="8" customWidth="1"/>
    <col min="4" max="4" width="2.140625" customWidth="1"/>
    <col min="5" max="10" width="8" customWidth="1"/>
    <col min="11" max="11" width="2" customWidth="1"/>
    <col min="12" max="13" width="8" customWidth="1"/>
    <col min="14" max="14" width="2.42578125" customWidth="1"/>
  </cols>
  <sheetData>
    <row r="1" spans="1:19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9">
      <c r="A2" s="1" t="s">
        <v>0</v>
      </c>
      <c r="O2" t="s">
        <v>1</v>
      </c>
    </row>
    <row r="3" spans="1:19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9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O4" s="2"/>
      <c r="P4" s="2"/>
      <c r="Q4" s="2"/>
      <c r="R4" s="2"/>
      <c r="S4" s="2"/>
    </row>
    <row r="5" spans="1:19">
      <c r="A5" s="33" t="s">
        <v>3</v>
      </c>
      <c r="B5" s="34"/>
      <c r="C5" s="35"/>
      <c r="D5" s="3"/>
      <c r="E5" s="33" t="s">
        <v>4</v>
      </c>
      <c r="F5" s="34"/>
      <c r="G5" s="34"/>
      <c r="H5" s="34"/>
      <c r="I5" s="34"/>
      <c r="J5" s="35"/>
      <c r="K5" s="3"/>
      <c r="L5" s="33" t="s">
        <v>5</v>
      </c>
      <c r="M5" s="35"/>
      <c r="O5" s="2"/>
      <c r="P5" s="2"/>
      <c r="Q5" s="2"/>
      <c r="R5" s="2"/>
      <c r="S5" s="2"/>
    </row>
    <row r="6" spans="1:19" s="5" customFormat="1" ht="25.5">
      <c r="A6" s="4"/>
      <c r="B6" s="4" t="s">
        <v>6</v>
      </c>
      <c r="C6" s="4" t="s">
        <v>7</v>
      </c>
      <c r="E6" s="4" t="str">
        <f>B6</f>
        <v>Nbre</v>
      </c>
      <c r="F6" s="4" t="s">
        <v>8</v>
      </c>
      <c r="G6" s="4" t="s">
        <v>9</v>
      </c>
      <c r="H6" s="32" t="s">
        <v>21</v>
      </c>
      <c r="I6" s="4" t="s">
        <v>11</v>
      </c>
      <c r="J6" s="4" t="str">
        <f>C6</f>
        <v>%</v>
      </c>
      <c r="L6" s="4" t="str">
        <f>E6</f>
        <v>Nbre</v>
      </c>
      <c r="M6" s="4" t="str">
        <f>J6</f>
        <v>%</v>
      </c>
      <c r="O6" s="2"/>
      <c r="P6" s="2"/>
      <c r="Q6" s="2"/>
      <c r="R6" s="2"/>
      <c r="S6" s="2"/>
    </row>
    <row r="7" spans="1:19">
      <c r="A7" s="6" t="s">
        <v>12</v>
      </c>
      <c r="B7" s="7">
        <v>21060</v>
      </c>
      <c r="C7" s="8">
        <f>B7/$B$10</f>
        <v>0.65</v>
      </c>
      <c r="E7" s="7">
        <v>3250</v>
      </c>
      <c r="F7" s="9">
        <v>10</v>
      </c>
      <c r="G7" s="9">
        <v>0</v>
      </c>
      <c r="H7" s="9">
        <f>F7+G7</f>
        <v>10</v>
      </c>
      <c r="I7" s="10">
        <f>H7*E7</f>
        <v>32500</v>
      </c>
      <c r="J7" s="8">
        <f>I7/$I$10</f>
        <v>0.65</v>
      </c>
      <c r="L7" s="10">
        <f>+E7+B7</f>
        <v>24310</v>
      </c>
      <c r="M7" s="11">
        <f>L7/$L$10</f>
        <v>0.65</v>
      </c>
      <c r="O7" s="2"/>
      <c r="P7" s="2"/>
      <c r="Q7" s="2"/>
      <c r="R7" s="2"/>
      <c r="S7" s="2"/>
    </row>
    <row r="8" spans="1:19">
      <c r="A8" s="6" t="s">
        <v>13</v>
      </c>
      <c r="B8" s="7">
        <v>11340</v>
      </c>
      <c r="C8" s="8">
        <f>B8/$B$10</f>
        <v>0.35</v>
      </c>
      <c r="E8" s="7">
        <v>1750</v>
      </c>
      <c r="F8" s="9">
        <v>10</v>
      </c>
      <c r="G8" s="9">
        <v>0</v>
      </c>
      <c r="H8" s="9">
        <f>F8+G8</f>
        <v>10</v>
      </c>
      <c r="I8" s="10">
        <f>H8*E8</f>
        <v>17500</v>
      </c>
      <c r="J8" s="8">
        <f>I8/$I$10</f>
        <v>0.35</v>
      </c>
      <c r="L8" s="10">
        <f>+E8+B8</f>
        <v>13090</v>
      </c>
      <c r="M8" s="11">
        <f>L8/$L$10</f>
        <v>0.35</v>
      </c>
      <c r="O8" s="2"/>
      <c r="P8" s="2"/>
      <c r="Q8" s="2"/>
      <c r="R8" s="2"/>
      <c r="S8" s="2"/>
    </row>
    <row r="9" spans="1:19">
      <c r="A9" s="6" t="s">
        <v>14</v>
      </c>
      <c r="B9" s="10"/>
      <c r="C9" s="8">
        <f>B9/$B$10</f>
        <v>0</v>
      </c>
      <c r="E9" s="10"/>
      <c r="F9" s="6"/>
      <c r="G9" s="6"/>
      <c r="H9" s="6"/>
      <c r="I9" s="10">
        <f>H9*E9</f>
        <v>0</v>
      </c>
      <c r="J9" s="8">
        <f>I9/$I$10</f>
        <v>0</v>
      </c>
      <c r="L9" s="10">
        <f>+E9+B9</f>
        <v>0</v>
      </c>
      <c r="M9" s="11">
        <f>L9/$L$10</f>
        <v>0</v>
      </c>
      <c r="O9" s="2"/>
      <c r="P9" s="2"/>
      <c r="Q9" s="2"/>
      <c r="R9" s="2"/>
      <c r="S9" s="2"/>
    </row>
    <row r="10" spans="1:19">
      <c r="A10" s="6" t="s">
        <v>15</v>
      </c>
      <c r="B10" s="10">
        <f>B9+B8+B7</f>
        <v>32400</v>
      </c>
      <c r="C10" s="8">
        <f>B10/$B$10</f>
        <v>1</v>
      </c>
      <c r="E10" s="10">
        <f>E9+E8+E7</f>
        <v>5000</v>
      </c>
      <c r="F10" s="12"/>
      <c r="G10" s="12"/>
      <c r="H10" s="12"/>
      <c r="I10" s="10">
        <f>I9+I8+I7</f>
        <v>50000</v>
      </c>
      <c r="J10" s="8">
        <f>J9+J8+J7</f>
        <v>1</v>
      </c>
      <c r="L10" s="10">
        <f>L9+L8+L7</f>
        <v>37400</v>
      </c>
      <c r="M10" s="11">
        <f>L10/$L$10</f>
        <v>1</v>
      </c>
      <c r="O10" s="2"/>
      <c r="P10" s="2"/>
      <c r="Q10" s="2"/>
      <c r="R10" s="2"/>
      <c r="S10" s="2"/>
    </row>
    <row r="12" spans="1:19">
      <c r="A12" s="37" t="s">
        <v>16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3">
        <v>1660</v>
      </c>
    </row>
    <row r="13" spans="1:19">
      <c r="A13" s="33" t="str">
        <f>A5</f>
        <v>situation départ</v>
      </c>
      <c r="B13" s="34"/>
      <c r="C13" s="35"/>
      <c r="D13" s="14"/>
      <c r="E13" s="33" t="str">
        <f>E5</f>
        <v>détails de l'opération</v>
      </c>
      <c r="F13" s="34"/>
      <c r="G13" s="34"/>
      <c r="H13" s="34"/>
      <c r="I13" s="34"/>
      <c r="J13" s="35"/>
      <c r="K13" s="14"/>
      <c r="L13" s="33" t="str">
        <f>L5</f>
        <v>résultante</v>
      </c>
      <c r="M13" s="35"/>
    </row>
    <row r="14" spans="1:19" ht="25.5">
      <c r="A14" s="4"/>
      <c r="B14" s="4" t="s">
        <v>6</v>
      </c>
      <c r="C14" s="4" t="s">
        <v>7</v>
      </c>
      <c r="D14" s="5"/>
      <c r="E14" s="4" t="str">
        <f>B14</f>
        <v>Nbre</v>
      </c>
      <c r="F14" s="4" t="str">
        <f>F6</f>
        <v>Nom.</v>
      </c>
      <c r="G14" s="4" t="str">
        <f>G6</f>
        <v>PE</v>
      </c>
      <c r="H14" s="32" t="str">
        <f>H6</f>
        <v>Prix/action</v>
      </c>
      <c r="I14" s="4" t="str">
        <f>I6</f>
        <v>Montant</v>
      </c>
      <c r="J14" s="4" t="str">
        <f>C14</f>
        <v>%</v>
      </c>
      <c r="K14" s="5"/>
      <c r="L14" s="4" t="str">
        <f>E14</f>
        <v>Nbre</v>
      </c>
      <c r="M14" s="4" t="str">
        <f>J14</f>
        <v>%</v>
      </c>
    </row>
    <row r="15" spans="1:19">
      <c r="A15" s="6" t="s">
        <v>12</v>
      </c>
      <c r="B15" s="10">
        <f>L7</f>
        <v>24310</v>
      </c>
      <c r="C15" s="8">
        <f>B15/$B$18</f>
        <v>0.65</v>
      </c>
      <c r="E15" s="10"/>
      <c r="F15" s="6"/>
      <c r="G15" s="6"/>
      <c r="H15" s="6"/>
      <c r="I15" s="10"/>
      <c r="J15" s="8">
        <f>I15/$I$18</f>
        <v>0</v>
      </c>
      <c r="L15" s="10">
        <f>+E15+B15</f>
        <v>24310</v>
      </c>
      <c r="M15" s="11">
        <f>L15/$L$18</f>
        <v>0.6108040201005025</v>
      </c>
    </row>
    <row r="16" spans="1:19">
      <c r="A16" s="6" t="s">
        <v>13</v>
      </c>
      <c r="B16" s="10">
        <f>L8</f>
        <v>13090</v>
      </c>
      <c r="C16" s="8">
        <f>B16/$B$18</f>
        <v>0.35</v>
      </c>
      <c r="E16" s="10"/>
      <c r="F16" s="6"/>
      <c r="G16" s="6"/>
      <c r="H16" s="6"/>
      <c r="I16" s="10"/>
      <c r="J16" s="8">
        <f>I16/$I$18</f>
        <v>0</v>
      </c>
      <c r="L16" s="10">
        <f>+E16+B16</f>
        <v>13090</v>
      </c>
      <c r="M16" s="11">
        <f>L16/$L$18</f>
        <v>0.32889447236180902</v>
      </c>
    </row>
    <row r="17" spans="1:13">
      <c r="A17" s="6" t="s">
        <v>14</v>
      </c>
      <c r="B17" s="10"/>
      <c r="C17" s="8">
        <f>B17/$B$18</f>
        <v>0</v>
      </c>
      <c r="E17" s="7">
        <v>2400</v>
      </c>
      <c r="F17" s="15">
        <v>10</v>
      </c>
      <c r="G17" s="15">
        <f>+H17-F17</f>
        <v>31.708542713567837</v>
      </c>
      <c r="H17" s="15">
        <f>M12*1000/E17*M17</f>
        <v>41.708542713567837</v>
      </c>
      <c r="I17" s="10">
        <f>+H17*E17</f>
        <v>100100.50251256282</v>
      </c>
      <c r="J17" s="8">
        <f>I17/$I$18</f>
        <v>1</v>
      </c>
      <c r="L17" s="10">
        <f>+E17+B17</f>
        <v>2400</v>
      </c>
      <c r="M17" s="16">
        <f>L17/$L$18</f>
        <v>6.030150753768844E-2</v>
      </c>
    </row>
    <row r="18" spans="1:13">
      <c r="A18" s="6" t="s">
        <v>15</v>
      </c>
      <c r="B18" s="10">
        <f>B17+B16+B15</f>
        <v>37400</v>
      </c>
      <c r="C18" s="8">
        <f>B18/$B$18</f>
        <v>1</v>
      </c>
      <c r="E18" s="10">
        <f>E17+E16+E15</f>
        <v>2400</v>
      </c>
      <c r="F18" s="12"/>
      <c r="G18" s="12"/>
      <c r="H18" s="12"/>
      <c r="I18" s="10">
        <f>I17+I16+I15</f>
        <v>100100.50251256282</v>
      </c>
      <c r="J18" s="8">
        <f>J17+J16+J15</f>
        <v>1</v>
      </c>
      <c r="L18" s="10">
        <f>L17+L16+L15</f>
        <v>39800</v>
      </c>
      <c r="M18" s="11">
        <f>L18/$L$18</f>
        <v>1</v>
      </c>
    </row>
    <row r="20" spans="1:13">
      <c r="A20" s="17" t="s">
        <v>17</v>
      </c>
      <c r="B20" s="18"/>
      <c r="C20" s="18"/>
      <c r="D20" s="18"/>
      <c r="E20" s="18"/>
      <c r="F20" s="18"/>
      <c r="G20" s="18"/>
      <c r="H20" s="18"/>
      <c r="I20" s="13">
        <v>300</v>
      </c>
      <c r="J20" s="19" t="s">
        <v>18</v>
      </c>
      <c r="K20" s="18"/>
      <c r="L20" s="18"/>
      <c r="M20" s="20">
        <f>I20/C24</f>
        <v>912.14667685255927</v>
      </c>
    </row>
    <row r="21" spans="1:13">
      <c r="A21" s="33" t="str">
        <f>A13</f>
        <v>situation départ</v>
      </c>
      <c r="B21" s="34"/>
      <c r="C21" s="35"/>
      <c r="D21" s="14"/>
      <c r="E21" s="33" t="str">
        <f>E13</f>
        <v>détails de l'opération</v>
      </c>
      <c r="F21" s="34"/>
      <c r="G21" s="34"/>
      <c r="H21" s="34"/>
      <c r="I21" s="34"/>
      <c r="J21" s="35"/>
      <c r="K21" s="14"/>
      <c r="L21" s="33" t="str">
        <f>L13</f>
        <v>résultante</v>
      </c>
      <c r="M21" s="35"/>
    </row>
    <row r="22" spans="1:13">
      <c r="A22" s="4"/>
      <c r="B22" s="4" t="s">
        <v>6</v>
      </c>
      <c r="C22" s="4" t="s">
        <v>7</v>
      </c>
      <c r="D22" s="5"/>
      <c r="E22" s="4" t="str">
        <f>B22</f>
        <v>Nbre</v>
      </c>
      <c r="F22" s="4" t="s">
        <v>8</v>
      </c>
      <c r="G22" s="4" t="s">
        <v>9</v>
      </c>
      <c r="H22" s="4" t="s">
        <v>10</v>
      </c>
      <c r="I22" s="4" t="s">
        <v>11</v>
      </c>
      <c r="J22" s="4" t="str">
        <f>C22</f>
        <v>%</v>
      </c>
      <c r="K22" s="5"/>
      <c r="L22" s="4" t="str">
        <f>E22</f>
        <v>Nbre</v>
      </c>
      <c r="M22" s="4" t="str">
        <f>J22</f>
        <v>%</v>
      </c>
    </row>
    <row r="23" spans="1:13">
      <c r="A23" s="6" t="s">
        <v>12</v>
      </c>
      <c r="B23" s="10">
        <f>L15</f>
        <v>24310</v>
      </c>
      <c r="C23" s="8">
        <f>B23/$B$26</f>
        <v>0.6108040201005025</v>
      </c>
      <c r="E23" s="10">
        <f>B24*J23</f>
        <v>8770.2999999999993</v>
      </c>
      <c r="F23" s="15"/>
      <c r="G23" s="15"/>
      <c r="H23" s="15">
        <f>-$I$26/E24</f>
        <v>22.918258212375861</v>
      </c>
      <c r="I23" s="10">
        <f>+$I$26*J23</f>
        <v>200999.99999999997</v>
      </c>
      <c r="J23" s="8">
        <f>+J26-J25</f>
        <v>0.66999999999999993</v>
      </c>
      <c r="L23" s="10">
        <f>+E23+B23</f>
        <v>33080.300000000003</v>
      </c>
      <c r="M23" s="11">
        <f>L23/$L$26</f>
        <v>0.83116331658291465</v>
      </c>
    </row>
    <row r="24" spans="1:13">
      <c r="A24" s="6" t="s">
        <v>13</v>
      </c>
      <c r="B24" s="10">
        <f>L16</f>
        <v>13090</v>
      </c>
      <c r="C24" s="8">
        <f>B24/$B$26</f>
        <v>0.32889447236180902</v>
      </c>
      <c r="E24" s="10">
        <f>-B24</f>
        <v>-13090</v>
      </c>
      <c r="F24" s="15"/>
      <c r="G24" s="15"/>
      <c r="H24" s="15">
        <f>+H23</f>
        <v>22.918258212375861</v>
      </c>
      <c r="I24" s="10">
        <f>+$I$26*J24</f>
        <v>0</v>
      </c>
      <c r="J24" s="8">
        <v>0</v>
      </c>
      <c r="L24" s="10">
        <f>+E24+B24</f>
        <v>0</v>
      </c>
      <c r="M24" s="11">
        <f>L24/$L$10</f>
        <v>0</v>
      </c>
    </row>
    <row r="25" spans="1:13">
      <c r="A25" s="6" t="s">
        <v>14</v>
      </c>
      <c r="B25" s="10">
        <f>L17</f>
        <v>2400</v>
      </c>
      <c r="C25" s="8">
        <f>B25/$B$26</f>
        <v>6.030150753768844E-2</v>
      </c>
      <c r="E25" s="10">
        <f>B24*J25</f>
        <v>4319.7</v>
      </c>
      <c r="F25" s="6"/>
      <c r="G25" s="6"/>
      <c r="H25" s="15">
        <f>+H24</f>
        <v>22.918258212375861</v>
      </c>
      <c r="I25" s="10">
        <f>+$I$26*J25</f>
        <v>99000</v>
      </c>
      <c r="J25" s="21">
        <v>0.33</v>
      </c>
      <c r="L25" s="10">
        <f>+E25+B25</f>
        <v>6719.7</v>
      </c>
      <c r="M25" s="11">
        <f>L25/$L$26</f>
        <v>0.16883668341708541</v>
      </c>
    </row>
    <row r="26" spans="1:13">
      <c r="A26" s="6" t="s">
        <v>15</v>
      </c>
      <c r="B26" s="10">
        <f>B25+B24+B23</f>
        <v>39800</v>
      </c>
      <c r="C26" s="8">
        <f>B26/$B$26</f>
        <v>1</v>
      </c>
      <c r="E26" s="10">
        <f>E25+E24+E23</f>
        <v>0</v>
      </c>
      <c r="F26" s="12"/>
      <c r="G26" s="12"/>
      <c r="H26" s="12"/>
      <c r="I26" s="22">
        <f>I20*1000</f>
        <v>300000</v>
      </c>
      <c r="J26" s="8">
        <v>1</v>
      </c>
      <c r="L26" s="10">
        <f>L25+L24+L23</f>
        <v>39800</v>
      </c>
      <c r="M26" s="11">
        <f>L26/$L$10</f>
        <v>1.0641711229946524</v>
      </c>
    </row>
    <row r="27" spans="1:13">
      <c r="A27" s="23"/>
      <c r="B27" s="24"/>
      <c r="C27" s="25"/>
      <c r="E27" s="24"/>
      <c r="F27" s="26"/>
      <c r="G27" s="26"/>
      <c r="H27" s="26"/>
      <c r="I27" s="27"/>
      <c r="J27" s="25"/>
      <c r="L27" s="24"/>
      <c r="M27" s="28"/>
    </row>
    <row r="28" spans="1:13">
      <c r="A28" s="29" t="s">
        <v>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30">
        <f>(I17+I25)/L25</f>
        <v>29.629373709029096</v>
      </c>
      <c r="M28" s="31" t="s">
        <v>20</v>
      </c>
    </row>
    <row r="29" spans="1:13">
      <c r="A29" s="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11">
    <mergeCell ref="E13:J13"/>
    <mergeCell ref="L13:M13"/>
    <mergeCell ref="A4:M4"/>
    <mergeCell ref="A12:L12"/>
    <mergeCell ref="A21:C21"/>
    <mergeCell ref="E21:J21"/>
    <mergeCell ref="L21:M21"/>
    <mergeCell ref="A5:C5"/>
    <mergeCell ref="E5:J5"/>
    <mergeCell ref="L5:M5"/>
    <mergeCell ref="A13:C1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93" orientation="landscape" horizontalDpi="300" verticalDpi="300" r:id="rId1"/>
  <headerFooter alignWithMargins="0">
    <oddFooter>&amp;L&amp;F&amp;R&amp;D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Augm cap</vt:lpstr>
      <vt:lpstr>'Augm cap'!Zone_d_impression</vt:lpstr>
    </vt:vector>
  </TitlesOfParts>
  <Company>Physcience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evelyne</cp:lastModifiedBy>
  <cp:lastPrinted>2011-01-21T10:39:54Z</cp:lastPrinted>
  <dcterms:created xsi:type="dcterms:W3CDTF">2004-01-19T08:31:05Z</dcterms:created>
  <dcterms:modified xsi:type="dcterms:W3CDTF">2011-01-23T17:55:56Z</dcterms:modified>
</cp:coreProperties>
</file>