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activeTab="1"/>
  </bookViews>
  <sheets>
    <sheet name="BP INOVESSENCE" sheetId="1" r:id="rId1"/>
    <sheet name="PLAN 2010 2013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7" i="2"/>
  <c r="D27"/>
  <c r="E27"/>
  <c r="F27"/>
  <c r="G27"/>
  <c r="H27"/>
  <c r="I27"/>
  <c r="J27"/>
  <c r="K27"/>
  <c r="L27"/>
  <c r="M27"/>
  <c r="N27"/>
  <c r="O27"/>
  <c r="B27"/>
  <c r="O25"/>
  <c r="N25"/>
  <c r="O24"/>
  <c r="N24"/>
  <c r="N23"/>
  <c r="O23"/>
  <c r="M23"/>
  <c r="H23"/>
  <c r="I23"/>
  <c r="J23" s="1"/>
  <c r="K23" s="1"/>
  <c r="L23" s="1"/>
  <c r="G23"/>
  <c r="F23"/>
  <c r="N8"/>
  <c r="O8" s="1"/>
  <c r="N9"/>
  <c r="O9" s="1"/>
  <c r="N10"/>
  <c r="O10" s="1"/>
  <c r="O12"/>
  <c r="N13"/>
  <c r="O13" s="1"/>
  <c r="N14"/>
  <c r="O14" s="1"/>
  <c r="N15"/>
  <c r="O15" s="1"/>
  <c r="N18"/>
  <c r="O18" s="1"/>
  <c r="N19"/>
  <c r="O19" s="1"/>
  <c r="N20"/>
  <c r="O20" s="1"/>
  <c r="B20"/>
  <c r="L19"/>
  <c r="K19"/>
  <c r="J19"/>
  <c r="I19"/>
  <c r="H19"/>
  <c r="G19"/>
  <c r="F19"/>
  <c r="E19"/>
  <c r="D19"/>
  <c r="C19"/>
  <c r="B19"/>
  <c r="M19" s="1"/>
  <c r="B15"/>
  <c r="L14"/>
  <c r="K14"/>
  <c r="J14"/>
  <c r="I14"/>
  <c r="H14"/>
  <c r="G14"/>
  <c r="F14"/>
  <c r="E14"/>
  <c r="D14"/>
  <c r="C14"/>
  <c r="B14"/>
  <c r="D10"/>
  <c r="E10"/>
  <c r="F10" s="1"/>
  <c r="G10" s="1"/>
  <c r="H10" s="1"/>
  <c r="I10" s="1"/>
  <c r="J10" s="1"/>
  <c r="K10" s="1"/>
  <c r="L10" s="1"/>
  <c r="C10"/>
  <c r="B10"/>
  <c r="M8"/>
  <c r="D9"/>
  <c r="E9"/>
  <c r="F9"/>
  <c r="G9"/>
  <c r="H9"/>
  <c r="I9"/>
  <c r="J9"/>
  <c r="K9"/>
  <c r="L9"/>
  <c r="C9"/>
  <c r="B9"/>
  <c r="M9" s="1"/>
  <c r="C5"/>
  <c r="D5" s="1"/>
  <c r="E5" s="1"/>
  <c r="F5" s="1"/>
  <c r="B72" i="1"/>
  <c r="B71"/>
  <c r="L50"/>
  <c r="K50"/>
  <c r="H50"/>
  <c r="G50"/>
  <c r="I50" s="1"/>
  <c r="L49"/>
  <c r="L51" s="1"/>
  <c r="K49"/>
  <c r="K51" s="1"/>
  <c r="H49"/>
  <c r="H51" s="1"/>
  <c r="G49"/>
  <c r="G51" s="1"/>
  <c r="D50"/>
  <c r="C50"/>
  <c r="D49"/>
  <c r="D51" s="1"/>
  <c r="C49"/>
  <c r="C51" s="1"/>
  <c r="C46"/>
  <c r="B50"/>
  <c r="D47"/>
  <c r="C47"/>
  <c r="K45"/>
  <c r="L47"/>
  <c r="K47"/>
  <c r="H47"/>
  <c r="G47"/>
  <c r="L46"/>
  <c r="K46"/>
  <c r="L45"/>
  <c r="M45"/>
  <c r="H46"/>
  <c r="G46"/>
  <c r="H45"/>
  <c r="G45"/>
  <c r="I45" s="1"/>
  <c r="H41"/>
  <c r="H40"/>
  <c r="G40"/>
  <c r="G41"/>
  <c r="D46"/>
  <c r="D41"/>
  <c r="D45"/>
  <c r="D40"/>
  <c r="C45"/>
  <c r="C40"/>
  <c r="E45"/>
  <c r="C41"/>
  <c r="K40"/>
  <c r="B4"/>
  <c r="B14" s="1"/>
  <c r="D14" s="1"/>
  <c r="E14" s="1"/>
  <c r="K26"/>
  <c r="G26"/>
  <c r="C15"/>
  <c r="B33"/>
  <c r="D33" s="1"/>
  <c r="B20"/>
  <c r="C26"/>
  <c r="D20"/>
  <c r="H26" s="1"/>
  <c r="B13"/>
  <c r="D13"/>
  <c r="M14" i="2" l="1"/>
  <c r="C20"/>
  <c r="D20" s="1"/>
  <c r="E20" s="1"/>
  <c r="F20" s="1"/>
  <c r="G20" s="1"/>
  <c r="H20" s="1"/>
  <c r="I20" s="1"/>
  <c r="J20" s="1"/>
  <c r="K20" s="1"/>
  <c r="L20" s="1"/>
  <c r="C15"/>
  <c r="D15" s="1"/>
  <c r="E15" s="1"/>
  <c r="F15" s="1"/>
  <c r="G15" s="1"/>
  <c r="H15" s="1"/>
  <c r="I15" s="1"/>
  <c r="J15" s="1"/>
  <c r="K15" s="1"/>
  <c r="L15" s="1"/>
  <c r="G5"/>
  <c r="H5" s="1"/>
  <c r="I5"/>
  <c r="B73" i="1"/>
  <c r="M50"/>
  <c r="I51"/>
  <c r="M51"/>
  <c r="M49"/>
  <c r="I49"/>
  <c r="E50"/>
  <c r="E51"/>
  <c r="E49"/>
  <c r="M47"/>
  <c r="I46"/>
  <c r="E46"/>
  <c r="M46"/>
  <c r="D15"/>
  <c r="E15" s="1"/>
  <c r="B15"/>
  <c r="L40"/>
  <c r="I26"/>
  <c r="B21"/>
  <c r="B22" s="1"/>
  <c r="E20"/>
  <c r="K27"/>
  <c r="K28" s="1"/>
  <c r="K41"/>
  <c r="K42" s="1"/>
  <c r="L26"/>
  <c r="D26"/>
  <c r="E26" s="1"/>
  <c r="I40"/>
  <c r="B34"/>
  <c r="D34" s="1"/>
  <c r="E34" s="1"/>
  <c r="I41"/>
  <c r="G42"/>
  <c r="B64" s="1"/>
  <c r="E40"/>
  <c r="E33"/>
  <c r="B35"/>
  <c r="C42"/>
  <c r="G27"/>
  <c r="G28" s="1"/>
  <c r="B56" s="1"/>
  <c r="C27"/>
  <c r="C28"/>
  <c r="E13"/>
  <c r="M20" i="2" l="1"/>
  <c r="M15"/>
  <c r="M10"/>
  <c r="J5"/>
  <c r="K5" s="1"/>
  <c r="L5" s="1"/>
  <c r="I47" i="1"/>
  <c r="H28"/>
  <c r="M26"/>
  <c r="M40"/>
  <c r="L41"/>
  <c r="M41" s="1"/>
  <c r="D21"/>
  <c r="H42"/>
  <c r="E41"/>
  <c r="D42"/>
  <c r="M5" i="2" l="1"/>
  <c r="N5" s="1"/>
  <c r="O5" s="1"/>
  <c r="E42" i="1"/>
  <c r="E47"/>
  <c r="I28"/>
  <c r="B57"/>
  <c r="B58" s="1"/>
  <c r="I42"/>
  <c r="B65"/>
  <c r="B66" s="1"/>
  <c r="L42"/>
  <c r="M42" s="1"/>
  <c r="L27"/>
  <c r="H27"/>
  <c r="I27" s="1"/>
  <c r="D27"/>
  <c r="E21"/>
  <c r="D28" l="1"/>
  <c r="E28" s="1"/>
  <c r="E27"/>
  <c r="M27"/>
  <c r="L28"/>
  <c r="M28" s="1"/>
</calcChain>
</file>

<file path=xl/comments1.xml><?xml version="1.0" encoding="utf-8"?>
<comments xmlns="http://schemas.openxmlformats.org/spreadsheetml/2006/main">
  <authors>
    <author>Auteur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MDR 1 : 
100 CHAMBRES EQUIPEESS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MDR 2 EQUIPEE : 100 CHAMBRES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MDR 3 EQUIPEES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1 maison pilôte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réplication à 10 MDR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Tahoma"/>
            <family val="2"/>
          </rPr>
          <t>test sur 6 mois sur 1 MDR puis réplication sur 10 MDR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<sst xmlns="http://schemas.openxmlformats.org/spreadsheetml/2006/main" count="130" uniqueCount="59">
  <si>
    <t>PRI</t>
  </si>
  <si>
    <t>PV</t>
  </si>
  <si>
    <t>MB</t>
  </si>
  <si>
    <t>Unités</t>
  </si>
  <si>
    <t>CA</t>
  </si>
  <si>
    <t>% MB</t>
  </si>
  <si>
    <t>Total</t>
  </si>
  <si>
    <t>Dosadif</t>
  </si>
  <si>
    <t>UD</t>
  </si>
  <si>
    <t>Nombre d'heures de diffusion/jour</t>
  </si>
  <si>
    <t>Conso de la Dosadif HE en ml/heure</t>
  </si>
  <si>
    <t>Dosadif + 30ml HE</t>
  </si>
  <si>
    <t>CA appro sur 1 an</t>
  </si>
  <si>
    <t>Unités sur 1 an</t>
  </si>
  <si>
    <t>1 mois</t>
  </si>
  <si>
    <t>1 an</t>
  </si>
  <si>
    <t>Contenance de la Dosadif en ml</t>
  </si>
  <si>
    <t>Si UD offerte = équilibre à partir 4 Dosadif vendues</t>
  </si>
  <si>
    <t>2 ans</t>
  </si>
  <si>
    <t>Si UD à 50€ = équilibre à partir 5 Dosadif vendues</t>
  </si>
  <si>
    <t>Modèle commercial 1 : Vente à l'unité</t>
  </si>
  <si>
    <t>Modèle commercial 2 : Location UD à 1€ avec contrat d'appro de Dosadif à 50€ sur 1 an</t>
  </si>
  <si>
    <t>CA par etb</t>
  </si>
  <si>
    <t>Nb d'etb</t>
  </si>
  <si>
    <t>Nb d'installation (UD + 2 Dosadifs) par etb</t>
  </si>
  <si>
    <t>MB par etb</t>
  </si>
  <si>
    <t>%MB par etb</t>
  </si>
  <si>
    <t>Modèle commercial 3 : location UD à 50€/an avec Dosadif à 30€</t>
  </si>
  <si>
    <t>1 Dosadif = 30ml à raison d'une moyenne de consommation de 3ml/heure et 1/2 heure de diffusion totale/jour pour 20 jours/mois soit 1 Dosadif/mois</t>
  </si>
  <si>
    <t>Pb Prix de vente UD hors marché</t>
  </si>
  <si>
    <t>Dosadif : scénario pour 1 salle commune</t>
  </si>
  <si>
    <t>Dosadif : scénario pour 1 chambre</t>
  </si>
  <si>
    <t>scénario salle commune</t>
  </si>
  <si>
    <t>scénario chambre</t>
  </si>
  <si>
    <t>1 UD MOBILE POUR 10 CHAMBRES</t>
  </si>
  <si>
    <t>Dosadif : scénario pour 10 chambres</t>
  </si>
  <si>
    <t>1 UD PAR CHAMBRE</t>
  </si>
  <si>
    <t>1 UD PAR SALLE COMMUNE</t>
  </si>
  <si>
    <t>CA par etb/an</t>
  </si>
  <si>
    <t>MB par etb/an</t>
  </si>
  <si>
    <t>Modèle commercial 3 : location UD à 50€/an avec Dosadif à 30€ avec 1 SALLE COMMUNE EQUIPEE AVEC 1 UD ET 10 CHAMBRES EQUIPEES AVEC 1 UD</t>
  </si>
  <si>
    <t>Distributeurs Snoezeleen</t>
  </si>
  <si>
    <t>PLAN DEVELOPPEMENT PRODUITS INOVESSENCE AVEC EONA</t>
  </si>
  <si>
    <t>Distribution RIVADIS</t>
  </si>
  <si>
    <t>Autres distributeurs MDR</t>
  </si>
  <si>
    <t>3 maisons de retraite pilôte</t>
  </si>
  <si>
    <t>Partenariats :</t>
  </si>
  <si>
    <t>Groupement MDR n°1</t>
  </si>
  <si>
    <t>Groupement MDR n°2</t>
  </si>
  <si>
    <t>Groupement MDR n°3</t>
  </si>
  <si>
    <t>2011-2012</t>
  </si>
  <si>
    <t>2012-2013</t>
  </si>
  <si>
    <t>Ca en €</t>
  </si>
  <si>
    <t>2010-2011</t>
  </si>
  <si>
    <t>location UD en direct</t>
  </si>
  <si>
    <t>vente dosadif par distributeur</t>
  </si>
  <si>
    <t>Nb UD louées</t>
  </si>
  <si>
    <t xml:space="preserve"> 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</si>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</sst>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#,##0_ ;\-#,##0\ "/>
    <numFmt numFmtId="166" formatCode="#,##0.0_ ;\-#,##0.0\ "/>
    <numFmt numFmtId="167" formatCode="#,##0.00\ &quot;€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4" fontId="2" fillId="0" borderId="0" xfId="0" applyNumberFormat="1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9" fontId="2" fillId="0" borderId="1" xfId="2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0" fontId="4" fillId="0" borderId="4" xfId="0" applyFont="1" applyBorder="1" applyAlignment="1"/>
    <xf numFmtId="1" fontId="2" fillId="0" borderId="1" xfId="2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2" applyNumberFormat="1" applyFont="1" applyBorder="1" applyAlignment="1">
      <alignment horizontal="right"/>
    </xf>
    <xf numFmtId="164" fontId="2" fillId="0" borderId="1" xfId="2" applyNumberFormat="1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5" fillId="0" borderId="1" xfId="0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9" fontId="6" fillId="0" borderId="1" xfId="2" applyFont="1" applyBorder="1"/>
    <xf numFmtId="9" fontId="2" fillId="0" borderId="1" xfId="0" applyNumberFormat="1" applyFont="1" applyBorder="1"/>
    <xf numFmtId="0" fontId="4" fillId="0" borderId="5" xfId="0" applyFont="1" applyBorder="1"/>
    <xf numFmtId="17" fontId="0" fillId="0" borderId="0" xfId="0" applyNumberFormat="1"/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4" fontId="0" fillId="0" borderId="0" xfId="0" applyNumberFormat="1"/>
    <xf numFmtId="167" fontId="0" fillId="0" borderId="0" xfId="0" applyNumberFormat="1"/>
    <xf numFmtId="2" fontId="0" fillId="0" borderId="0" xfId="0" applyNumberFormat="1"/>
    <xf numFmtId="0" fontId="7" fillId="0" borderId="0" xfId="0" applyFont="1"/>
    <xf numFmtId="4" fontId="7" fillId="0" borderId="0" xfId="0" applyNumberFormat="1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73"/>
  <sheetViews>
    <sheetView topLeftCell="A22" workbookViewId="0">
      <selection activeCell="D75" sqref="D75"/>
    </sheetView>
  </sheetViews>
  <sheetFormatPr baseColWidth="10" defaultRowHeight="12"/>
  <cols>
    <col min="1" max="1" width="31.28515625" style="3" customWidth="1"/>
    <col min="2" max="2" width="11.140625" style="3" bestFit="1" customWidth="1"/>
    <col min="3" max="4" width="8.140625" style="3" bestFit="1" customWidth="1"/>
    <col min="5" max="5" width="7.140625" style="3" bestFit="1" customWidth="1"/>
    <col min="6" max="6" width="11.5703125" style="3" bestFit="1" customWidth="1"/>
    <col min="7" max="7" width="14.5703125" style="3" customWidth="1"/>
    <col min="8" max="8" width="9.42578125" style="3" bestFit="1" customWidth="1"/>
    <col min="9" max="9" width="8.140625" style="3" bestFit="1" customWidth="1"/>
    <col min="10" max="10" width="11.5703125" style="3" bestFit="1" customWidth="1"/>
    <col min="11" max="11" width="13.28515625" style="3" bestFit="1" customWidth="1"/>
    <col min="12" max="12" width="9.42578125" style="3" bestFit="1" customWidth="1"/>
    <col min="13" max="13" width="7.140625" style="3" bestFit="1" customWidth="1"/>
    <col min="14" max="16384" width="11.42578125" style="3"/>
  </cols>
  <sheetData>
    <row r="2" spans="1:10">
      <c r="A2" s="1"/>
      <c r="B2" s="2" t="s">
        <v>0</v>
      </c>
    </row>
    <row r="3" spans="1:10">
      <c r="A3" s="1" t="s">
        <v>8</v>
      </c>
      <c r="B3" s="4">
        <v>178</v>
      </c>
    </row>
    <row r="4" spans="1:10">
      <c r="A4" s="1" t="s">
        <v>11</v>
      </c>
      <c r="B4" s="4">
        <f>1.5+3.5</f>
        <v>5</v>
      </c>
    </row>
    <row r="5" spans="1:10">
      <c r="A5" s="1" t="s">
        <v>16</v>
      </c>
      <c r="B5" s="5">
        <v>30</v>
      </c>
    </row>
    <row r="6" spans="1:10">
      <c r="A6" s="1" t="s">
        <v>10</v>
      </c>
      <c r="B6" s="6">
        <v>3</v>
      </c>
    </row>
    <row r="7" spans="1:10">
      <c r="A7" s="1" t="s">
        <v>9</v>
      </c>
      <c r="B7" s="7">
        <v>1</v>
      </c>
    </row>
    <row r="8" spans="1:10">
      <c r="B8" s="8"/>
    </row>
    <row r="9" spans="1:10">
      <c r="A9" s="3" t="s">
        <v>28</v>
      </c>
    </row>
    <row r="11" spans="1:10">
      <c r="A11" s="36" t="s">
        <v>20</v>
      </c>
      <c r="B11" s="36"/>
      <c r="C11" s="36"/>
      <c r="D11" s="36"/>
      <c r="E11" s="36"/>
      <c r="G11" s="3" t="s">
        <v>29</v>
      </c>
    </row>
    <row r="12" spans="1:10">
      <c r="A12" s="1"/>
      <c r="B12" s="9" t="s">
        <v>0</v>
      </c>
      <c r="C12" s="9" t="s">
        <v>1</v>
      </c>
      <c r="D12" s="9" t="s">
        <v>2</v>
      </c>
      <c r="E12" s="26" t="s">
        <v>5</v>
      </c>
      <c r="F12" s="21"/>
      <c r="G12" s="21"/>
      <c r="H12" s="10"/>
      <c r="I12" s="10"/>
      <c r="J12" s="10"/>
    </row>
    <row r="13" spans="1:10">
      <c r="A13" s="11" t="s">
        <v>8</v>
      </c>
      <c r="B13" s="4">
        <f>B3</f>
        <v>178</v>
      </c>
      <c r="C13" s="4">
        <v>460</v>
      </c>
      <c r="D13" s="4">
        <f>C13-B13</f>
        <v>282</v>
      </c>
      <c r="E13" s="27">
        <f>D13/C13</f>
        <v>0.61304347826086958</v>
      </c>
      <c r="F13" s="22"/>
      <c r="G13" s="23"/>
      <c r="H13" s="13"/>
      <c r="I13" s="13"/>
      <c r="J13" s="13"/>
    </row>
    <row r="14" spans="1:10">
      <c r="A14" s="11" t="s">
        <v>7</v>
      </c>
      <c r="B14" s="4">
        <f>B4</f>
        <v>5</v>
      </c>
      <c r="C14" s="4">
        <v>30</v>
      </c>
      <c r="D14" s="4">
        <f t="shared" ref="D14" si="0">C14-B14</f>
        <v>25</v>
      </c>
      <c r="E14" s="27">
        <f t="shared" ref="E14:E15" si="1">D14/C14</f>
        <v>0.83333333333333337</v>
      </c>
      <c r="F14" s="22"/>
      <c r="G14" s="23"/>
      <c r="H14" s="13"/>
      <c r="I14" s="13"/>
      <c r="J14" s="13"/>
    </row>
    <row r="15" spans="1:10">
      <c r="A15" s="11" t="s">
        <v>6</v>
      </c>
      <c r="B15" s="18">
        <f>SUM(B13:B14)</f>
        <v>183</v>
      </c>
      <c r="C15" s="18">
        <f>SUM(C13:C14)</f>
        <v>490</v>
      </c>
      <c r="D15" s="18">
        <f>SUM(D13:D14)</f>
        <v>307</v>
      </c>
      <c r="E15" s="27">
        <f t="shared" si="1"/>
        <v>0.62653061224489792</v>
      </c>
      <c r="F15" s="24"/>
      <c r="G15" s="25"/>
    </row>
    <row r="18" spans="1:13">
      <c r="A18" s="36" t="s">
        <v>21</v>
      </c>
      <c r="B18" s="36"/>
      <c r="C18" s="36"/>
      <c r="D18" s="36"/>
      <c r="E18" s="36"/>
      <c r="G18" s="3" t="s">
        <v>17</v>
      </c>
    </row>
    <row r="19" spans="1:13">
      <c r="A19" s="1"/>
      <c r="B19" s="9" t="s">
        <v>0</v>
      </c>
      <c r="C19" s="9" t="s">
        <v>1</v>
      </c>
      <c r="D19" s="9" t="s">
        <v>2</v>
      </c>
      <c r="E19" s="9" t="s">
        <v>5</v>
      </c>
    </row>
    <row r="20" spans="1:13">
      <c r="A20" s="11" t="s">
        <v>8</v>
      </c>
      <c r="B20" s="4">
        <f>$B$3</f>
        <v>178</v>
      </c>
      <c r="C20" s="4">
        <v>1</v>
      </c>
      <c r="D20" s="4">
        <f>C20-B20</f>
        <v>-177</v>
      </c>
      <c r="E20" s="12">
        <f>D20/C20</f>
        <v>-177</v>
      </c>
      <c r="G20" s="14"/>
      <c r="H20" s="14"/>
    </row>
    <row r="21" spans="1:13">
      <c r="A21" s="11" t="s">
        <v>7</v>
      </c>
      <c r="B21" s="4">
        <f>$B$4</f>
        <v>5</v>
      </c>
      <c r="C21" s="4">
        <v>50</v>
      </c>
      <c r="D21" s="4">
        <f>C21-B21</f>
        <v>45</v>
      </c>
      <c r="E21" s="12">
        <f>D21/C21</f>
        <v>0.9</v>
      </c>
    </row>
    <row r="22" spans="1:13">
      <c r="A22" s="11" t="s">
        <v>6</v>
      </c>
      <c r="B22" s="4">
        <f>SUM(B20:B21)</f>
        <v>183</v>
      </c>
      <c r="C22" s="4"/>
      <c r="D22" s="4"/>
      <c r="E22" s="12"/>
    </row>
    <row r="23" spans="1:13">
      <c r="B23" s="13"/>
      <c r="C23" s="13"/>
      <c r="D23" s="13"/>
      <c r="E23" s="15"/>
    </row>
    <row r="24" spans="1:13">
      <c r="A24" s="1"/>
      <c r="B24" s="34" t="s">
        <v>14</v>
      </c>
      <c r="C24" s="35"/>
      <c r="D24" s="35"/>
      <c r="E24" s="16">
        <v>20</v>
      </c>
      <c r="F24" s="34" t="s">
        <v>15</v>
      </c>
      <c r="G24" s="35"/>
      <c r="H24" s="35"/>
      <c r="I24" s="16">
        <v>240</v>
      </c>
      <c r="J24" s="34" t="s">
        <v>18</v>
      </c>
      <c r="K24" s="35"/>
      <c r="L24" s="35"/>
      <c r="M24" s="16">
        <v>480</v>
      </c>
    </row>
    <row r="25" spans="1:13">
      <c r="A25" s="1"/>
      <c r="B25" s="9" t="s">
        <v>3</v>
      </c>
      <c r="C25" s="9" t="s">
        <v>4</v>
      </c>
      <c r="D25" s="9" t="s">
        <v>2</v>
      </c>
      <c r="E25" s="26" t="s">
        <v>5</v>
      </c>
      <c r="F25" s="9" t="s">
        <v>13</v>
      </c>
      <c r="G25" s="9" t="s">
        <v>12</v>
      </c>
      <c r="H25" s="9" t="s">
        <v>2</v>
      </c>
      <c r="I25" s="26" t="s">
        <v>5</v>
      </c>
      <c r="J25" s="9" t="s">
        <v>13</v>
      </c>
      <c r="K25" s="9" t="s">
        <v>12</v>
      </c>
      <c r="L25" s="9" t="s">
        <v>2</v>
      </c>
      <c r="M25" s="26" t="s">
        <v>5</v>
      </c>
    </row>
    <row r="26" spans="1:13">
      <c r="A26" s="11" t="s">
        <v>8</v>
      </c>
      <c r="B26" s="2">
        <v>1</v>
      </c>
      <c r="C26" s="4">
        <f>B26*C20</f>
        <v>1</v>
      </c>
      <c r="D26" s="4">
        <f>B26*D20</f>
        <v>-177</v>
      </c>
      <c r="E26" s="27">
        <f>D26/C26</f>
        <v>-177</v>
      </c>
      <c r="F26" s="17">
        <v>1</v>
      </c>
      <c r="G26" s="18">
        <f>C20*12</f>
        <v>12</v>
      </c>
      <c r="H26" s="18">
        <f>F26*D20</f>
        <v>-177</v>
      </c>
      <c r="I26" s="28">
        <f>H26/G26</f>
        <v>-14.75</v>
      </c>
      <c r="J26" s="1">
        <v>1</v>
      </c>
      <c r="K26" s="18">
        <f>C20*24</f>
        <v>24</v>
      </c>
      <c r="L26" s="18">
        <f>J26*D20</f>
        <v>-177</v>
      </c>
      <c r="M26" s="28">
        <f>L26/K26</f>
        <v>-7.375</v>
      </c>
    </row>
    <row r="27" spans="1:13">
      <c r="A27" s="11" t="s">
        <v>7</v>
      </c>
      <c r="B27" s="2">
        <v>1</v>
      </c>
      <c r="C27" s="4">
        <f>B27*C21</f>
        <v>50</v>
      </c>
      <c r="D27" s="4">
        <f>B27*D21</f>
        <v>45</v>
      </c>
      <c r="E27" s="27">
        <f>D27/C27</f>
        <v>0.9</v>
      </c>
      <c r="F27" s="17">
        <v>12</v>
      </c>
      <c r="G27" s="18">
        <f>F27*C21</f>
        <v>600</v>
      </c>
      <c r="H27" s="18">
        <f>F27*D21</f>
        <v>540</v>
      </c>
      <c r="I27" s="28">
        <f t="shared" ref="I27:I28" si="2">H27/G27</f>
        <v>0.9</v>
      </c>
      <c r="J27" s="19">
        <v>24</v>
      </c>
      <c r="K27" s="18">
        <f>J27*C21</f>
        <v>1200</v>
      </c>
      <c r="L27" s="18">
        <f>J27*D21</f>
        <v>1080</v>
      </c>
      <c r="M27" s="28">
        <f>L27/K27</f>
        <v>0.9</v>
      </c>
    </row>
    <row r="28" spans="1:13">
      <c r="A28" s="11" t="s">
        <v>6</v>
      </c>
      <c r="B28" s="2"/>
      <c r="C28" s="4">
        <f>SUM(C26:C27)</f>
        <v>51</v>
      </c>
      <c r="D28" s="4">
        <f>SUM(D26:D27)</f>
        <v>-132</v>
      </c>
      <c r="E28" s="27">
        <f>D28/C28</f>
        <v>-2.5882352941176472</v>
      </c>
      <c r="F28" s="17"/>
      <c r="G28" s="18">
        <f>SUM(G26:G27)</f>
        <v>612</v>
      </c>
      <c r="H28" s="18">
        <f>G28-B22</f>
        <v>429</v>
      </c>
      <c r="I28" s="28">
        <f t="shared" si="2"/>
        <v>0.7009803921568627</v>
      </c>
      <c r="J28" s="1"/>
      <c r="K28" s="18">
        <f>SUM(K26:K27)</f>
        <v>1224</v>
      </c>
      <c r="L28" s="18">
        <f>SUM(L26:L27)</f>
        <v>903</v>
      </c>
      <c r="M28" s="28">
        <f>L28/K28</f>
        <v>0.73774509803921573</v>
      </c>
    </row>
    <row r="31" spans="1:13">
      <c r="A31" s="36" t="s">
        <v>27</v>
      </c>
      <c r="B31" s="36"/>
      <c r="C31" s="36"/>
      <c r="D31" s="36"/>
      <c r="E31" s="36"/>
      <c r="G31" s="3" t="s">
        <v>19</v>
      </c>
    </row>
    <row r="32" spans="1:13">
      <c r="A32" s="1"/>
      <c r="B32" s="9" t="s">
        <v>0</v>
      </c>
      <c r="C32" s="9" t="s">
        <v>1</v>
      </c>
      <c r="D32" s="9" t="s">
        <v>2</v>
      </c>
      <c r="E32" s="9" t="s">
        <v>5</v>
      </c>
    </row>
    <row r="33" spans="1:13">
      <c r="A33" s="11" t="s">
        <v>8</v>
      </c>
      <c r="B33" s="4">
        <f>$B$3</f>
        <v>178</v>
      </c>
      <c r="C33" s="4">
        <v>50</v>
      </c>
      <c r="D33" s="4">
        <f>C33-B33</f>
        <v>-128</v>
      </c>
      <c r="E33" s="12">
        <f>D33/C33</f>
        <v>-2.56</v>
      </c>
    </row>
    <row r="34" spans="1:13">
      <c r="A34" s="11" t="s">
        <v>7</v>
      </c>
      <c r="B34" s="4">
        <f>$B$4</f>
        <v>5</v>
      </c>
      <c r="C34" s="4">
        <v>30</v>
      </c>
      <c r="D34" s="4">
        <f>C34-B34</f>
        <v>25</v>
      </c>
      <c r="E34" s="12">
        <f>D34/C34</f>
        <v>0.83333333333333337</v>
      </c>
    </row>
    <row r="35" spans="1:13">
      <c r="A35" s="11" t="s">
        <v>6</v>
      </c>
      <c r="B35" s="4">
        <f>SUM(B33:B34)</f>
        <v>183</v>
      </c>
      <c r="C35" s="4"/>
      <c r="D35" s="4"/>
      <c r="E35" s="12"/>
    </row>
    <row r="36" spans="1:13">
      <c r="B36" s="13"/>
      <c r="C36" s="13"/>
      <c r="D36" s="13"/>
      <c r="E36" s="15"/>
    </row>
    <row r="37" spans="1:13">
      <c r="A37" s="1"/>
      <c r="B37" s="34" t="s">
        <v>14</v>
      </c>
      <c r="C37" s="35"/>
      <c r="D37" s="35"/>
      <c r="E37" s="16">
        <v>20</v>
      </c>
      <c r="F37" s="34" t="s">
        <v>15</v>
      </c>
      <c r="G37" s="35"/>
      <c r="H37" s="35"/>
      <c r="I37" s="16">
        <v>240</v>
      </c>
      <c r="J37" s="34" t="s">
        <v>18</v>
      </c>
      <c r="K37" s="35"/>
      <c r="L37" s="35"/>
      <c r="M37" s="16">
        <v>480</v>
      </c>
    </row>
    <row r="38" spans="1:13">
      <c r="A38" s="1"/>
      <c r="B38" s="9" t="s">
        <v>3</v>
      </c>
      <c r="C38" s="9" t="s">
        <v>4</v>
      </c>
      <c r="D38" s="9" t="s">
        <v>2</v>
      </c>
      <c r="E38" s="26" t="s">
        <v>5</v>
      </c>
      <c r="F38" s="9" t="s">
        <v>13</v>
      </c>
      <c r="G38" s="9" t="s">
        <v>12</v>
      </c>
      <c r="H38" s="9" t="s">
        <v>2</v>
      </c>
      <c r="I38" s="26" t="s">
        <v>5</v>
      </c>
      <c r="J38" s="9" t="s">
        <v>13</v>
      </c>
      <c r="K38" s="9" t="s">
        <v>12</v>
      </c>
      <c r="L38" s="9" t="s">
        <v>2</v>
      </c>
      <c r="M38" s="26" t="s">
        <v>5</v>
      </c>
    </row>
    <row r="39" spans="1:13">
      <c r="A39" s="11" t="s">
        <v>32</v>
      </c>
      <c r="B39" s="9"/>
      <c r="C39" s="9"/>
      <c r="D39" s="9"/>
      <c r="E39" s="26"/>
      <c r="F39" s="9"/>
      <c r="G39" s="9"/>
      <c r="H39" s="9"/>
      <c r="I39" s="26"/>
      <c r="J39" s="9"/>
      <c r="K39" s="9"/>
      <c r="L39" s="9"/>
      <c r="M39" s="26"/>
    </row>
    <row r="40" spans="1:13">
      <c r="A40" s="11" t="s">
        <v>37</v>
      </c>
      <c r="B40" s="2">
        <v>1</v>
      </c>
      <c r="C40" s="4">
        <f>B40*$C$33/12</f>
        <v>4.166666666666667</v>
      </c>
      <c r="D40" s="4">
        <f>B40*$D$33</f>
        <v>-128</v>
      </c>
      <c r="E40" s="27">
        <f>D40/C40</f>
        <v>-30.72</v>
      </c>
      <c r="F40" s="17">
        <v>1</v>
      </c>
      <c r="G40" s="18">
        <f>F40*$C$33</f>
        <v>50</v>
      </c>
      <c r="H40" s="18">
        <f>F40*$D$33</f>
        <v>-128</v>
      </c>
      <c r="I40" s="28">
        <f>H40/G40</f>
        <v>-2.56</v>
      </c>
      <c r="J40" s="1">
        <v>1</v>
      </c>
      <c r="K40" s="20">
        <f>J40*C33*2</f>
        <v>100</v>
      </c>
      <c r="L40" s="20">
        <f>J40*D33</f>
        <v>-128</v>
      </c>
      <c r="M40" s="28">
        <f>L40/K40</f>
        <v>-1.28</v>
      </c>
    </row>
    <row r="41" spans="1:13">
      <c r="A41" s="11" t="s">
        <v>30</v>
      </c>
      <c r="B41" s="2">
        <v>1</v>
      </c>
      <c r="C41" s="4">
        <f>B41*C34</f>
        <v>30</v>
      </c>
      <c r="D41" s="4">
        <f>B41*$D$34</f>
        <v>25</v>
      </c>
      <c r="E41" s="27">
        <f>D41/C41</f>
        <v>0.83333333333333337</v>
      </c>
      <c r="F41" s="17">
        <v>12</v>
      </c>
      <c r="G41" s="18">
        <f>F41*$C$34</f>
        <v>360</v>
      </c>
      <c r="H41" s="18">
        <f>F41*$D$34</f>
        <v>300</v>
      </c>
      <c r="I41" s="28">
        <f t="shared" ref="I41:I42" si="3">H41/G41</f>
        <v>0.83333333333333337</v>
      </c>
      <c r="J41" s="1">
        <v>24</v>
      </c>
      <c r="K41" s="20">
        <f>J41*C34</f>
        <v>720</v>
      </c>
      <c r="L41" s="20">
        <f>J41*D34</f>
        <v>600</v>
      </c>
      <c r="M41" s="28">
        <f>L41/K41</f>
        <v>0.83333333333333337</v>
      </c>
    </row>
    <row r="42" spans="1:13">
      <c r="A42" s="11" t="s">
        <v>6</v>
      </c>
      <c r="B42" s="2"/>
      <c r="C42" s="4">
        <f>SUM(C40:C41)</f>
        <v>34.166666666666664</v>
      </c>
      <c r="D42" s="4">
        <f>SUM(D40:D41)</f>
        <v>-103</v>
      </c>
      <c r="E42" s="27">
        <f>D42/C42</f>
        <v>-3.0146341463414634</v>
      </c>
      <c r="F42" s="17"/>
      <c r="G42" s="18">
        <f>SUM(G40:G41)</f>
        <v>410</v>
      </c>
      <c r="H42" s="18">
        <f>G42-B35</f>
        <v>227</v>
      </c>
      <c r="I42" s="28">
        <f t="shared" si="3"/>
        <v>0.5536585365853659</v>
      </c>
      <c r="J42" s="1"/>
      <c r="K42" s="20">
        <f>SUM(K40:K41)</f>
        <v>820</v>
      </c>
      <c r="L42" s="20">
        <f>SUM(L40:L41)</f>
        <v>472</v>
      </c>
      <c r="M42" s="28">
        <f>L42/K42</f>
        <v>0.57560975609756093</v>
      </c>
    </row>
    <row r="43" spans="1:13">
      <c r="A43" s="11"/>
      <c r="B43" s="2"/>
      <c r="C43" s="4"/>
      <c r="D43" s="4"/>
      <c r="E43" s="27"/>
      <c r="F43" s="17"/>
      <c r="G43" s="18"/>
      <c r="H43" s="18"/>
      <c r="I43" s="28"/>
      <c r="J43" s="1"/>
      <c r="K43" s="20"/>
      <c r="L43" s="20"/>
      <c r="M43" s="28"/>
    </row>
    <row r="44" spans="1:13">
      <c r="A44" s="11" t="s">
        <v>33</v>
      </c>
      <c r="B44" s="2"/>
      <c r="C44" s="4"/>
      <c r="D44" s="4"/>
      <c r="E44" s="27"/>
      <c r="F44" s="17"/>
      <c r="G44" s="18"/>
      <c r="H44" s="18"/>
      <c r="I44" s="28"/>
      <c r="J44" s="1"/>
      <c r="K44" s="20"/>
      <c r="L44" s="20"/>
      <c r="M44" s="28"/>
    </row>
    <row r="45" spans="1:13">
      <c r="A45" s="11" t="s">
        <v>36</v>
      </c>
      <c r="B45" s="2">
        <v>1</v>
      </c>
      <c r="C45" s="4">
        <f>B45*$C$33/12</f>
        <v>4.166666666666667</v>
      </c>
      <c r="D45" s="4">
        <f>B45*$D$33</f>
        <v>-128</v>
      </c>
      <c r="E45" s="27">
        <f>D45/C45</f>
        <v>-30.72</v>
      </c>
      <c r="F45" s="17">
        <v>1</v>
      </c>
      <c r="G45" s="18">
        <f>F45*$C$33</f>
        <v>50</v>
      </c>
      <c r="H45" s="18">
        <f>F45*$D$33</f>
        <v>-128</v>
      </c>
      <c r="I45" s="28">
        <f>H45/G45</f>
        <v>-2.56</v>
      </c>
      <c r="J45" s="1">
        <v>1</v>
      </c>
      <c r="K45" s="18">
        <f>J45*$C$33*2</f>
        <v>100</v>
      </c>
      <c r="L45" s="18">
        <f>J45*$D$33</f>
        <v>-128</v>
      </c>
      <c r="M45" s="28">
        <f>L45/K45</f>
        <v>-1.28</v>
      </c>
    </row>
    <row r="46" spans="1:13">
      <c r="A46" s="11" t="s">
        <v>31</v>
      </c>
      <c r="B46" s="2">
        <v>0.5</v>
      </c>
      <c r="C46" s="4">
        <f>B46*$C$34</f>
        <v>15</v>
      </c>
      <c r="D46" s="4">
        <f>B46*$D$34</f>
        <v>12.5</v>
      </c>
      <c r="E46" s="27">
        <f>D46/C46</f>
        <v>0.83333333333333337</v>
      </c>
      <c r="F46" s="17">
        <v>6</v>
      </c>
      <c r="G46" s="18">
        <f>F46*$C$34</f>
        <v>180</v>
      </c>
      <c r="H46" s="18">
        <f>F46*$D$34</f>
        <v>150</v>
      </c>
      <c r="I46" s="28">
        <f t="shared" ref="I46:I47" si="4">H46/G46</f>
        <v>0.83333333333333337</v>
      </c>
      <c r="J46" s="1">
        <v>12</v>
      </c>
      <c r="K46" s="18">
        <f>J46*$C$34</f>
        <v>360</v>
      </c>
      <c r="L46" s="18">
        <f>J46*$D$34</f>
        <v>300</v>
      </c>
      <c r="M46" s="28">
        <f>L46/K46</f>
        <v>0.83333333333333337</v>
      </c>
    </row>
    <row r="47" spans="1:13">
      <c r="A47" s="11" t="s">
        <v>6</v>
      </c>
      <c r="B47" s="2"/>
      <c r="C47" s="4">
        <f>SUM(C45:C46)</f>
        <v>19.166666666666668</v>
      </c>
      <c r="D47" s="4">
        <f>SUM(D45:D46)</f>
        <v>-115.5</v>
      </c>
      <c r="E47" s="27">
        <f>D47/C47</f>
        <v>-6.0260869565217385</v>
      </c>
      <c r="F47" s="17"/>
      <c r="G47" s="18">
        <f>SUM(G45:G46)</f>
        <v>230</v>
      </c>
      <c r="H47" s="18">
        <f>SUM(H45:H46)</f>
        <v>22</v>
      </c>
      <c r="I47" s="28">
        <f t="shared" si="4"/>
        <v>9.5652173913043481E-2</v>
      </c>
      <c r="J47" s="1"/>
      <c r="K47" s="20">
        <f>SUM(K45:K46)</f>
        <v>460</v>
      </c>
      <c r="L47" s="20">
        <f>SUM(L45:L46)</f>
        <v>172</v>
      </c>
      <c r="M47" s="28">
        <f>L47/K47</f>
        <v>0.37391304347826088</v>
      </c>
    </row>
    <row r="48" spans="1:13">
      <c r="A48" s="11"/>
      <c r="B48" s="22"/>
      <c r="C48" s="4"/>
      <c r="D48" s="4"/>
      <c r="E48" s="27"/>
      <c r="F48" s="17"/>
      <c r="G48" s="18"/>
      <c r="H48" s="18"/>
      <c r="I48" s="28"/>
      <c r="J48" s="1"/>
      <c r="K48" s="20"/>
      <c r="L48" s="20"/>
      <c r="M48" s="28"/>
    </row>
    <row r="49" spans="1:13">
      <c r="A49" s="11" t="s">
        <v>34</v>
      </c>
      <c r="B49" s="2">
        <v>1</v>
      </c>
      <c r="C49" s="4">
        <f>B49*$C$33/12</f>
        <v>4.166666666666667</v>
      </c>
      <c r="D49" s="4">
        <f>B49*$D$33</f>
        <v>-128</v>
      </c>
      <c r="E49" s="27">
        <f>D49/C49</f>
        <v>-30.72</v>
      </c>
      <c r="F49" s="17">
        <v>1</v>
      </c>
      <c r="G49" s="18">
        <f>F49*$C$33</f>
        <v>50</v>
      </c>
      <c r="H49" s="18">
        <f>F49*$D$33</f>
        <v>-128</v>
      </c>
      <c r="I49" s="28">
        <f>H49/G49</f>
        <v>-2.56</v>
      </c>
      <c r="J49" s="1">
        <v>1</v>
      </c>
      <c r="K49" s="18">
        <f>J49*$C$33*2</f>
        <v>100</v>
      </c>
      <c r="L49" s="18">
        <f>J49*$D$33</f>
        <v>-128</v>
      </c>
      <c r="M49" s="28">
        <f>L49/K49</f>
        <v>-1.28</v>
      </c>
    </row>
    <row r="50" spans="1:13">
      <c r="A50" s="11" t="s">
        <v>35</v>
      </c>
      <c r="B50" s="2">
        <f>B46*10</f>
        <v>5</v>
      </c>
      <c r="C50" s="4">
        <f>B50*$C$34</f>
        <v>150</v>
      </c>
      <c r="D50" s="4">
        <f>B50*$D$34</f>
        <v>125</v>
      </c>
      <c r="E50" s="27">
        <f>D50/C50</f>
        <v>0.83333333333333337</v>
      </c>
      <c r="F50" s="17">
        <v>30</v>
      </c>
      <c r="G50" s="18">
        <f>F50*$C$34</f>
        <v>900</v>
      </c>
      <c r="H50" s="18">
        <f>F50*$D$34</f>
        <v>750</v>
      </c>
      <c r="I50" s="28">
        <f t="shared" ref="I50:I51" si="5">H50/G50</f>
        <v>0.83333333333333337</v>
      </c>
      <c r="J50" s="1">
        <v>60</v>
      </c>
      <c r="K50" s="18">
        <f>J50*$C$34</f>
        <v>1800</v>
      </c>
      <c r="L50" s="18">
        <f>J50*$D$34</f>
        <v>1500</v>
      </c>
      <c r="M50" s="28">
        <f>L50/K50</f>
        <v>0.83333333333333337</v>
      </c>
    </row>
    <row r="51" spans="1:13">
      <c r="A51" s="11" t="s">
        <v>6</v>
      </c>
      <c r="B51" s="2"/>
      <c r="C51" s="4">
        <f>SUM(C49:C50)</f>
        <v>154.16666666666666</v>
      </c>
      <c r="D51" s="4">
        <f>SUM(D49:D50)</f>
        <v>-3</v>
      </c>
      <c r="E51" s="27">
        <f>D51/C51</f>
        <v>-1.9459459459459462E-2</v>
      </c>
      <c r="F51" s="17"/>
      <c r="G51" s="18">
        <f>SUM(G49:G50)</f>
        <v>950</v>
      </c>
      <c r="H51" s="18">
        <f>SUM(H49:H50)</f>
        <v>622</v>
      </c>
      <c r="I51" s="28">
        <f t="shared" si="5"/>
        <v>0.65473684210526317</v>
      </c>
      <c r="J51" s="1"/>
      <c r="K51" s="20">
        <f>SUM(K49:K50)</f>
        <v>1900</v>
      </c>
      <c r="L51" s="20">
        <f>SUM(L49:L50)</f>
        <v>1372</v>
      </c>
      <c r="M51" s="28">
        <f>L51/K51</f>
        <v>0.72210526315789469</v>
      </c>
    </row>
    <row r="52" spans="1:13">
      <c r="A52" s="30"/>
    </row>
    <row r="53" spans="1:13">
      <c r="A53" s="33" t="s">
        <v>21</v>
      </c>
      <c r="B53" s="33"/>
      <c r="C53" s="33"/>
      <c r="D53" s="33"/>
      <c r="E53" s="33"/>
    </row>
    <row r="54" spans="1:13">
      <c r="A54" s="11" t="s">
        <v>23</v>
      </c>
      <c r="B54" s="1">
        <v>1</v>
      </c>
    </row>
    <row r="55" spans="1:13">
      <c r="A55" s="11" t="s">
        <v>24</v>
      </c>
      <c r="B55" s="1">
        <v>1</v>
      </c>
    </row>
    <row r="56" spans="1:13">
      <c r="A56" s="11" t="s">
        <v>22</v>
      </c>
      <c r="B56" s="18">
        <f>G28*B54*B55</f>
        <v>612</v>
      </c>
    </row>
    <row r="57" spans="1:13">
      <c r="A57" s="11" t="s">
        <v>25</v>
      </c>
      <c r="B57" s="18">
        <f>H28*B54*B55</f>
        <v>429</v>
      </c>
    </row>
    <row r="58" spans="1:13">
      <c r="A58" s="11" t="s">
        <v>26</v>
      </c>
      <c r="B58" s="29">
        <f>B57/B56</f>
        <v>0.7009803921568627</v>
      </c>
    </row>
    <row r="61" spans="1:13">
      <c r="A61" s="33" t="s">
        <v>27</v>
      </c>
      <c r="B61" s="33"/>
      <c r="C61" s="33"/>
      <c r="D61" s="33"/>
      <c r="E61" s="33"/>
    </row>
    <row r="62" spans="1:13">
      <c r="A62" s="11" t="s">
        <v>23</v>
      </c>
      <c r="B62" s="1">
        <v>1</v>
      </c>
    </row>
    <row r="63" spans="1:13">
      <c r="A63" s="11" t="s">
        <v>24</v>
      </c>
      <c r="B63" s="1">
        <v>1</v>
      </c>
    </row>
    <row r="64" spans="1:13">
      <c r="A64" s="11" t="s">
        <v>38</v>
      </c>
      <c r="B64" s="18">
        <f>G42*B62*B63</f>
        <v>410</v>
      </c>
    </row>
    <row r="65" spans="1:5">
      <c r="A65" s="11" t="s">
        <v>39</v>
      </c>
      <c r="B65" s="18">
        <f>H42*B62*B63</f>
        <v>227</v>
      </c>
    </row>
    <row r="66" spans="1:5">
      <c r="A66" s="11" t="s">
        <v>26</v>
      </c>
      <c r="B66" s="29">
        <f>B65/B64</f>
        <v>0.5536585365853659</v>
      </c>
    </row>
    <row r="68" spans="1:5" ht="27" customHeight="1">
      <c r="A68" s="32" t="s">
        <v>40</v>
      </c>
      <c r="B68" s="32"/>
      <c r="C68" s="32"/>
      <c r="D68" s="32"/>
      <c r="E68" s="32"/>
    </row>
    <row r="69" spans="1:5">
      <c r="A69" s="11" t="s">
        <v>23</v>
      </c>
      <c r="B69" s="1">
        <v>1</v>
      </c>
    </row>
    <row r="70" spans="1:5">
      <c r="A70" s="11" t="s">
        <v>24</v>
      </c>
      <c r="B70" s="1">
        <v>2</v>
      </c>
    </row>
    <row r="71" spans="1:5">
      <c r="A71" s="11" t="s">
        <v>38</v>
      </c>
      <c r="B71" s="18">
        <f>G42+G51</f>
        <v>1360</v>
      </c>
    </row>
    <row r="72" spans="1:5">
      <c r="A72" s="11" t="s">
        <v>39</v>
      </c>
      <c r="B72" s="18">
        <f>H42+H51</f>
        <v>849</v>
      </c>
    </row>
    <row r="73" spans="1:5">
      <c r="A73" s="11" t="s">
        <v>26</v>
      </c>
      <c r="B73" s="29">
        <f>B72/B71</f>
        <v>0.62426470588235294</v>
      </c>
    </row>
  </sheetData>
  <mergeCells count="12">
    <mergeCell ref="A18:E18"/>
    <mergeCell ref="A11:E11"/>
    <mergeCell ref="A31:E31"/>
    <mergeCell ref="J24:L24"/>
    <mergeCell ref="J37:L37"/>
    <mergeCell ref="A68:E68"/>
    <mergeCell ref="A53:E53"/>
    <mergeCell ref="A61:E61"/>
    <mergeCell ref="B24:D24"/>
    <mergeCell ref="F24:H24"/>
    <mergeCell ref="B37:D37"/>
    <mergeCell ref="F37:H3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workbookViewId="0">
      <selection activeCell="E33" sqref="E33"/>
    </sheetView>
  </sheetViews>
  <sheetFormatPr baseColWidth="10" defaultRowHeight="15"/>
  <cols>
    <col min="1" max="1" width="29" customWidth="1"/>
  </cols>
  <sheetData>
    <row r="1" spans="1:15">
      <c r="A1" s="40" t="s">
        <v>42</v>
      </c>
    </row>
    <row r="4" spans="1:15">
      <c r="A4" t="s">
        <v>52</v>
      </c>
      <c r="B4" s="31">
        <v>40422</v>
      </c>
      <c r="C4" s="31">
        <v>40452</v>
      </c>
      <c r="D4" s="31">
        <v>40483</v>
      </c>
      <c r="E4" s="31">
        <v>40513</v>
      </c>
      <c r="F4" s="31">
        <v>40544</v>
      </c>
      <c r="G4" s="31">
        <v>40575</v>
      </c>
      <c r="H4" s="31">
        <v>40603</v>
      </c>
      <c r="I4" s="31">
        <v>40634</v>
      </c>
      <c r="J4" s="31">
        <v>40664</v>
      </c>
      <c r="K4" s="31">
        <v>40695</v>
      </c>
      <c r="L4" s="31">
        <v>40725</v>
      </c>
      <c r="M4" s="31" t="s">
        <v>53</v>
      </c>
      <c r="N4" t="s">
        <v>50</v>
      </c>
      <c r="O4" t="s">
        <v>51</v>
      </c>
    </row>
    <row r="5" spans="1:15">
      <c r="A5" t="s">
        <v>45</v>
      </c>
      <c r="C5" s="37">
        <f>'BP INOVESSENCE'!B71/12*10</f>
        <v>1133.3333333333333</v>
      </c>
      <c r="D5" s="37">
        <f>C5</f>
        <v>1133.3333333333333</v>
      </c>
      <c r="E5" s="37">
        <f t="shared" ref="E5:L5" si="0">D5</f>
        <v>1133.3333333333333</v>
      </c>
      <c r="F5" s="37">
        <f>E5*2</f>
        <v>2266.6666666666665</v>
      </c>
      <c r="G5" s="37">
        <f t="shared" si="0"/>
        <v>2266.6666666666665</v>
      </c>
      <c r="H5" s="37">
        <f t="shared" si="0"/>
        <v>2266.6666666666665</v>
      </c>
      <c r="I5" s="37">
        <f>C5*3</f>
        <v>3400</v>
      </c>
      <c r="J5" s="37">
        <f t="shared" si="0"/>
        <v>3400</v>
      </c>
      <c r="K5" s="37">
        <f t="shared" si="0"/>
        <v>3400</v>
      </c>
      <c r="L5" s="37">
        <f t="shared" si="0"/>
        <v>3400</v>
      </c>
      <c r="M5" s="37">
        <f>SUM(C5:L5)</f>
        <v>23800</v>
      </c>
      <c r="N5" s="37">
        <f>M5</f>
        <v>23800</v>
      </c>
      <c r="O5" s="37">
        <f>N5</f>
        <v>23800</v>
      </c>
    </row>
    <row r="6" spans="1:15">
      <c r="N6" s="37" t="s">
        <v>57</v>
      </c>
      <c r="O6" s="37" t="s">
        <v>57</v>
      </c>
    </row>
    <row r="7" spans="1:15">
      <c r="A7" t="s">
        <v>41</v>
      </c>
      <c r="N7" s="37" t="s">
        <v>57</v>
      </c>
      <c r="O7" s="37" t="s">
        <v>57</v>
      </c>
    </row>
    <row r="8" spans="1:15">
      <c r="A8" t="s">
        <v>56</v>
      </c>
      <c r="B8">
        <v>3</v>
      </c>
      <c r="C8">
        <v>5</v>
      </c>
      <c r="D8">
        <v>7</v>
      </c>
      <c r="E8">
        <v>9</v>
      </c>
      <c r="F8">
        <v>11</v>
      </c>
      <c r="G8">
        <v>13</v>
      </c>
      <c r="H8">
        <v>15</v>
      </c>
      <c r="I8">
        <v>15</v>
      </c>
      <c r="J8">
        <v>15</v>
      </c>
      <c r="K8">
        <v>15</v>
      </c>
      <c r="L8">
        <v>15</v>
      </c>
      <c r="M8">
        <f>SUM(B8:L8)</f>
        <v>123</v>
      </c>
      <c r="N8" s="37">
        <f t="shared" ref="N8:O8" si="1">M8</f>
        <v>123</v>
      </c>
      <c r="O8" s="37">
        <f t="shared" si="1"/>
        <v>123</v>
      </c>
    </row>
    <row r="9" spans="1:15">
      <c r="A9" t="s">
        <v>54</v>
      </c>
      <c r="B9">
        <f>B8*'BP INOVESSENCE'!G40/12</f>
        <v>12.5</v>
      </c>
      <c r="C9" s="38">
        <f>C8*50/12</f>
        <v>20.833333333333332</v>
      </c>
      <c r="D9" s="38">
        <f t="shared" ref="D9:L9" si="2">D8*50/12</f>
        <v>29.166666666666668</v>
      </c>
      <c r="E9" s="38">
        <f t="shared" si="2"/>
        <v>37.5</v>
      </c>
      <c r="F9" s="38">
        <f t="shared" si="2"/>
        <v>45.833333333333336</v>
      </c>
      <c r="G9" s="38">
        <f t="shared" si="2"/>
        <v>54.166666666666664</v>
      </c>
      <c r="H9" s="38">
        <f t="shared" si="2"/>
        <v>62.5</v>
      </c>
      <c r="I9" s="38">
        <f t="shared" si="2"/>
        <v>62.5</v>
      </c>
      <c r="J9" s="38">
        <f t="shared" si="2"/>
        <v>62.5</v>
      </c>
      <c r="K9" s="38">
        <f t="shared" si="2"/>
        <v>62.5</v>
      </c>
      <c r="L9" s="38">
        <f t="shared" si="2"/>
        <v>62.5</v>
      </c>
      <c r="M9">
        <f t="shared" ref="M9:M10" si="3">SUM(B9:L9)</f>
        <v>512.5</v>
      </c>
      <c r="N9" s="37">
        <f t="shared" ref="N9:O9" si="4">M9</f>
        <v>512.5</v>
      </c>
      <c r="O9" s="37">
        <f t="shared" si="4"/>
        <v>512.5</v>
      </c>
    </row>
    <row r="10" spans="1:15">
      <c r="A10" t="s">
        <v>55</v>
      </c>
      <c r="B10" s="37">
        <f>'BP INOVESSENCE'!$G$42/12*B8*0.7</f>
        <v>71.75</v>
      </c>
      <c r="C10" s="37">
        <f>B10+C8*'BP INOVESSENCE'!$G$41/12*0.7</f>
        <v>176.75</v>
      </c>
      <c r="D10" s="37">
        <f>C10+D8*'BP INOVESSENCE'!$G$41/12*0.7</f>
        <v>323.75</v>
      </c>
      <c r="E10" s="37">
        <f>D10+E8*'BP INOVESSENCE'!$G$41/12*0.7</f>
        <v>512.75</v>
      </c>
      <c r="F10" s="37">
        <f>E10+F8*'BP INOVESSENCE'!$G$41/12*0.7</f>
        <v>743.75</v>
      </c>
      <c r="G10" s="37">
        <f>F10+G8*'BP INOVESSENCE'!$G$41/12*0.7</f>
        <v>1016.75</v>
      </c>
      <c r="H10" s="37">
        <f>G10+H8*'BP INOVESSENCE'!$G$41/12*0.7</f>
        <v>1331.75</v>
      </c>
      <c r="I10" s="37">
        <f>H10+I8*'BP INOVESSENCE'!$G$41/12*0.7</f>
        <v>1646.75</v>
      </c>
      <c r="J10" s="37">
        <f>I10+J8*'BP INOVESSENCE'!$G$41/12*0.7</f>
        <v>1961.75</v>
      </c>
      <c r="K10" s="37">
        <f>J10+K8*'BP INOVESSENCE'!$G$41/12*0.7</f>
        <v>2276.75</v>
      </c>
      <c r="L10" s="37">
        <f>K10+L8*'BP INOVESSENCE'!$G$41/12*0.7</f>
        <v>2591.75</v>
      </c>
      <c r="M10" s="37">
        <f t="shared" si="3"/>
        <v>12654.25</v>
      </c>
      <c r="N10" s="37">
        <f t="shared" ref="N10:O10" si="5">M10</f>
        <v>12654.25</v>
      </c>
      <c r="O10" s="37">
        <f t="shared" si="5"/>
        <v>12654.25</v>
      </c>
    </row>
    <row r="11" spans="1:15">
      <c r="N11" s="37" t="s">
        <v>57</v>
      </c>
      <c r="O11" s="37" t="s">
        <v>57</v>
      </c>
    </row>
    <row r="12" spans="1:15">
      <c r="A12" t="s">
        <v>43</v>
      </c>
      <c r="N12" s="37" t="s">
        <v>57</v>
      </c>
      <c r="O12" s="37" t="str">
        <f t="shared" ref="N12:O12" si="6">N12</f>
        <v xml:space="preserve"> </v>
      </c>
    </row>
    <row r="13" spans="1:15">
      <c r="A13" t="s">
        <v>56</v>
      </c>
      <c r="B13">
        <v>0</v>
      </c>
      <c r="C13">
        <v>0</v>
      </c>
      <c r="D13">
        <v>10</v>
      </c>
      <c r="E13">
        <v>20</v>
      </c>
      <c r="F13">
        <v>30</v>
      </c>
      <c r="G13">
        <v>40</v>
      </c>
      <c r="H13">
        <v>50</v>
      </c>
      <c r="I13">
        <v>50</v>
      </c>
      <c r="J13">
        <v>50</v>
      </c>
      <c r="K13">
        <v>50</v>
      </c>
      <c r="L13">
        <v>50</v>
      </c>
      <c r="M13">
        <v>50</v>
      </c>
      <c r="N13" s="37">
        <f t="shared" ref="N13:O13" si="7">M13</f>
        <v>50</v>
      </c>
      <c r="O13" s="37">
        <f t="shared" si="7"/>
        <v>50</v>
      </c>
    </row>
    <row r="14" spans="1:15">
      <c r="A14" t="s">
        <v>54</v>
      </c>
      <c r="B14">
        <f>B13*'BP INOVESSENCE'!G45/12</f>
        <v>0</v>
      </c>
      <c r="C14" s="38">
        <f>C13*50/12</f>
        <v>0</v>
      </c>
      <c r="D14" s="38">
        <f t="shared" ref="D14" si="8">D13*50/12</f>
        <v>41.666666666666664</v>
      </c>
      <c r="E14" s="38">
        <f t="shared" ref="E14" si="9">E13*50/12</f>
        <v>83.333333333333329</v>
      </c>
      <c r="F14" s="38">
        <f t="shared" ref="F14" si="10">F13*50/12</f>
        <v>125</v>
      </c>
      <c r="G14" s="38">
        <f t="shared" ref="G14" si="11">G13*50/12</f>
        <v>166.66666666666666</v>
      </c>
      <c r="H14" s="38">
        <f t="shared" ref="H14" si="12">H13*50/12</f>
        <v>208.33333333333334</v>
      </c>
      <c r="I14" s="38">
        <f t="shared" ref="I14" si="13">I13*50/12</f>
        <v>208.33333333333334</v>
      </c>
      <c r="J14" s="38">
        <f t="shared" ref="J14" si="14">J13*50/12</f>
        <v>208.33333333333334</v>
      </c>
      <c r="K14" s="38">
        <f t="shared" ref="K14" si="15">K13*50/12</f>
        <v>208.33333333333334</v>
      </c>
      <c r="L14" s="38">
        <f t="shared" ref="L14" si="16">L13*50/12</f>
        <v>208.33333333333334</v>
      </c>
      <c r="M14">
        <f t="shared" ref="M14:M15" si="17">SUM(B14:L14)</f>
        <v>1458.3333333333333</v>
      </c>
      <c r="N14" s="37">
        <f t="shared" ref="N14:O14" si="18">M14</f>
        <v>1458.3333333333333</v>
      </c>
      <c r="O14" s="37">
        <f t="shared" si="18"/>
        <v>1458.3333333333333</v>
      </c>
    </row>
    <row r="15" spans="1:15">
      <c r="A15" t="s">
        <v>55</v>
      </c>
      <c r="B15" s="37">
        <f>'BP INOVESSENCE'!$G$42/12*B13*0.7</f>
        <v>0</v>
      </c>
      <c r="C15" s="37">
        <f>B15+C13*'BP INOVESSENCE'!$G$41/12*0.7</f>
        <v>0</v>
      </c>
      <c r="D15" s="37">
        <f>C15+D13*'BP INOVESSENCE'!$G$41/12*0.7</f>
        <v>210</v>
      </c>
      <c r="E15" s="37">
        <f>D15+E13*'BP INOVESSENCE'!$G$41/12*0.7</f>
        <v>630</v>
      </c>
      <c r="F15" s="37">
        <f>E15+F13*'BP INOVESSENCE'!$G$41/12*0.7</f>
        <v>1260</v>
      </c>
      <c r="G15" s="37">
        <f>F15+G13*'BP INOVESSENCE'!$G$41/12*0.7</f>
        <v>2100</v>
      </c>
      <c r="H15" s="37">
        <f>G15+H13*'BP INOVESSENCE'!$G$41/12*0.7</f>
        <v>3150</v>
      </c>
      <c r="I15" s="37">
        <f>H15+I13*'BP INOVESSENCE'!$G$41/12*0.7</f>
        <v>4200</v>
      </c>
      <c r="J15" s="37">
        <f>I15+J13*'BP INOVESSENCE'!$G$41/12*0.7</f>
        <v>5250</v>
      </c>
      <c r="K15" s="37">
        <f>J15+K13*'BP INOVESSENCE'!$G$41/12*0.7</f>
        <v>6300</v>
      </c>
      <c r="L15" s="37">
        <f>K15+L13*'BP INOVESSENCE'!$G$41/12*0.7</f>
        <v>7350</v>
      </c>
      <c r="M15" s="37">
        <f t="shared" si="17"/>
        <v>30450</v>
      </c>
      <c r="N15" s="37">
        <f t="shared" ref="N15:O15" si="19">M15</f>
        <v>30450</v>
      </c>
      <c r="O15" s="37">
        <f t="shared" si="19"/>
        <v>30450</v>
      </c>
    </row>
    <row r="16" spans="1:15">
      <c r="B16" s="39"/>
      <c r="N16" s="37" t="s">
        <v>57</v>
      </c>
      <c r="O16" s="37" t="s">
        <v>57</v>
      </c>
    </row>
    <row r="17" spans="1:15">
      <c r="A17" t="s">
        <v>44</v>
      </c>
      <c r="N17" s="37" t="s">
        <v>57</v>
      </c>
      <c r="O17" s="37" t="s">
        <v>57</v>
      </c>
    </row>
    <row r="18" spans="1:15">
      <c r="A18" t="s">
        <v>56</v>
      </c>
      <c r="B18">
        <v>0</v>
      </c>
      <c r="C18">
        <v>0</v>
      </c>
      <c r="D18">
        <v>0</v>
      </c>
      <c r="E18">
        <v>0</v>
      </c>
      <c r="F18">
        <v>10</v>
      </c>
      <c r="G18">
        <v>20</v>
      </c>
      <c r="H18">
        <v>30</v>
      </c>
      <c r="I18">
        <v>40</v>
      </c>
      <c r="J18">
        <v>50</v>
      </c>
      <c r="K18">
        <v>50</v>
      </c>
      <c r="L18">
        <v>50</v>
      </c>
      <c r="M18">
        <v>50</v>
      </c>
      <c r="N18" s="37">
        <f t="shared" ref="N18:O18" si="20">M18</f>
        <v>50</v>
      </c>
      <c r="O18" s="37">
        <f t="shared" si="20"/>
        <v>50</v>
      </c>
    </row>
    <row r="19" spans="1:15">
      <c r="A19" t="s">
        <v>54</v>
      </c>
      <c r="B19">
        <f>B18*'BP INOVESSENCE'!G50/12</f>
        <v>0</v>
      </c>
      <c r="C19" s="38">
        <f>C18*50/12</f>
        <v>0</v>
      </c>
      <c r="D19" s="38">
        <f t="shared" ref="D19" si="21">D18*50/12</f>
        <v>0</v>
      </c>
      <c r="E19" s="38">
        <f t="shared" ref="E19" si="22">E18*50/12</f>
        <v>0</v>
      </c>
      <c r="F19" s="38">
        <f t="shared" ref="F19" si="23">F18*50/12</f>
        <v>41.666666666666664</v>
      </c>
      <c r="G19" s="38">
        <f t="shared" ref="G19" si="24">G18*50/12</f>
        <v>83.333333333333329</v>
      </c>
      <c r="H19" s="38">
        <f t="shared" ref="H19" si="25">H18*50/12</f>
        <v>125</v>
      </c>
      <c r="I19" s="38">
        <f t="shared" ref="I19" si="26">I18*50/12</f>
        <v>166.66666666666666</v>
      </c>
      <c r="J19" s="38">
        <f t="shared" ref="J19" si="27">J18*50/12</f>
        <v>208.33333333333334</v>
      </c>
      <c r="K19" s="38">
        <f t="shared" ref="K19" si="28">K18*50/12</f>
        <v>208.33333333333334</v>
      </c>
      <c r="L19" s="38">
        <f t="shared" ref="L19" si="29">L18*50/12</f>
        <v>208.33333333333334</v>
      </c>
      <c r="M19">
        <f t="shared" ref="M19:M20" si="30">SUM(B19:L19)</f>
        <v>1041.6666666666667</v>
      </c>
      <c r="N19" s="37">
        <f t="shared" ref="N19:O19" si="31">M19</f>
        <v>1041.6666666666667</v>
      </c>
      <c r="O19" s="37">
        <f t="shared" si="31"/>
        <v>1041.6666666666667</v>
      </c>
    </row>
    <row r="20" spans="1:15">
      <c r="A20" t="s">
        <v>55</v>
      </c>
      <c r="B20" s="37">
        <f>'BP INOVESSENCE'!$G$42/12*B18*0.7</f>
        <v>0</v>
      </c>
      <c r="C20" s="37">
        <f>B20+C18*'BP INOVESSENCE'!$G$41/12*0.7</f>
        <v>0</v>
      </c>
      <c r="D20" s="37">
        <f>C20+D18*'BP INOVESSENCE'!$G$41/12*0.7</f>
        <v>0</v>
      </c>
      <c r="E20" s="37">
        <f>D20+E18*'BP INOVESSENCE'!$G$41/12*0.7</f>
        <v>0</v>
      </c>
      <c r="F20" s="37">
        <f>E20+F18*'BP INOVESSENCE'!$G$41/12*0.7</f>
        <v>210</v>
      </c>
      <c r="G20" s="37">
        <f>F20+G18*'BP INOVESSENCE'!$G$41/12*0.7</f>
        <v>630</v>
      </c>
      <c r="H20" s="37">
        <f>G20+H18*'BP INOVESSENCE'!$G$41/12*0.7</f>
        <v>1260</v>
      </c>
      <c r="I20" s="37">
        <f>H20+I18*'BP INOVESSENCE'!$G$41/12*0.7</f>
        <v>2100</v>
      </c>
      <c r="J20" s="37">
        <f>I20+J18*'BP INOVESSENCE'!$G$41/12*0.7</f>
        <v>3150</v>
      </c>
      <c r="K20" s="37">
        <f>J20+K18*'BP INOVESSENCE'!$G$41/12*0.7</f>
        <v>4200</v>
      </c>
      <c r="L20" s="37">
        <f>K20+L18*'BP INOVESSENCE'!$G$41/12*0.7</f>
        <v>5250</v>
      </c>
      <c r="M20" s="37">
        <f t="shared" si="30"/>
        <v>16800</v>
      </c>
      <c r="N20" s="37">
        <f t="shared" ref="N20:O20" si="32">M20</f>
        <v>16800</v>
      </c>
      <c r="O20" s="37">
        <f t="shared" si="32"/>
        <v>16800</v>
      </c>
    </row>
    <row r="21" spans="1:15">
      <c r="B21" s="39"/>
    </row>
    <row r="22" spans="1:15">
      <c r="A22" t="s">
        <v>46</v>
      </c>
    </row>
    <row r="23" spans="1:15">
      <c r="A23" t="s">
        <v>47</v>
      </c>
      <c r="F23" s="37">
        <f>C5</f>
        <v>1133.3333333333333</v>
      </c>
      <c r="G23" s="37">
        <f>F23</f>
        <v>1133.3333333333333</v>
      </c>
      <c r="H23" s="37">
        <f t="shared" ref="H23:L23" si="33">G23</f>
        <v>1133.3333333333333</v>
      </c>
      <c r="I23" s="37">
        <f t="shared" si="33"/>
        <v>1133.3333333333333</v>
      </c>
      <c r="J23" s="37">
        <f t="shared" si="33"/>
        <v>1133.3333333333333</v>
      </c>
      <c r="K23" s="37">
        <f t="shared" si="33"/>
        <v>1133.3333333333333</v>
      </c>
      <c r="L23" s="37">
        <f t="shared" si="33"/>
        <v>1133.3333333333333</v>
      </c>
      <c r="M23" s="37">
        <f>SUM(F23:L23)</f>
        <v>7933.3333333333321</v>
      </c>
      <c r="N23" s="37">
        <f>F23*10*12</f>
        <v>136000</v>
      </c>
      <c r="O23" s="37">
        <f>N23</f>
        <v>136000</v>
      </c>
    </row>
    <row r="24" spans="1:15">
      <c r="A24" t="s">
        <v>48</v>
      </c>
      <c r="N24" s="37">
        <f>M23+F23*10*6</f>
        <v>75933.333333333328</v>
      </c>
      <c r="O24" s="37">
        <f>O23</f>
        <v>136000</v>
      </c>
    </row>
    <row r="25" spans="1:15">
      <c r="A25" t="s">
        <v>49</v>
      </c>
      <c r="N25" s="37">
        <f>N24</f>
        <v>75933.333333333328</v>
      </c>
      <c r="O25" s="37">
        <f>O24</f>
        <v>136000</v>
      </c>
    </row>
    <row r="27" spans="1:15" s="40" customFormat="1">
      <c r="A27" s="40" t="s">
        <v>58</v>
      </c>
      <c r="B27" s="41">
        <f>B5+B9+B10+B14+B15+B19+B20+B23+B24+B25</f>
        <v>84.25</v>
      </c>
      <c r="C27" s="41">
        <f t="shared" ref="C27:O27" si="34">C5+C9+C10+C14+C15+C19+C20+C23+C24+C25</f>
        <v>1330.9166666666665</v>
      </c>
      <c r="D27" s="41">
        <f t="shared" si="34"/>
        <v>1737.9166666666667</v>
      </c>
      <c r="E27" s="41">
        <f t="shared" si="34"/>
        <v>2396.9166666666665</v>
      </c>
      <c r="F27" s="41">
        <f t="shared" si="34"/>
        <v>5826.25</v>
      </c>
      <c r="G27" s="41">
        <f t="shared" si="34"/>
        <v>7450.9166666666661</v>
      </c>
      <c r="H27" s="41">
        <f t="shared" si="34"/>
        <v>9537.5833333333339</v>
      </c>
      <c r="I27" s="41">
        <f t="shared" si="34"/>
        <v>12917.583333333332</v>
      </c>
      <c r="J27" s="41">
        <f t="shared" si="34"/>
        <v>15374.25</v>
      </c>
      <c r="K27" s="41">
        <f t="shared" si="34"/>
        <v>17789.249999999996</v>
      </c>
      <c r="L27" s="41">
        <f t="shared" si="34"/>
        <v>20204.249999999996</v>
      </c>
      <c r="M27" s="41">
        <f t="shared" si="34"/>
        <v>94650.083333333343</v>
      </c>
      <c r="N27" s="41">
        <f t="shared" si="34"/>
        <v>374583.41666666663</v>
      </c>
      <c r="O27" s="41">
        <f t="shared" si="34"/>
        <v>494716.75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&amp;L&amp;D&amp;R&amp;F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 INOVESSENCE</vt:lpstr>
      <vt:lpstr>PLAN 2010 2013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2010-06-04T17:02:20Z</dcterms:modified>
</cp:coreProperties>
</file>