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560"/>
  </bookViews>
  <sheets>
    <sheet name="BP ev+JSC" sheetId="1" r:id="rId1"/>
    <sheet name="Début BP" sheetId="4" r:id="rId2"/>
    <sheet name="Structure des flux" sheetId="5" r:id="rId3"/>
    <sheet name="Feuil2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C28" i="1" l="1"/>
  <c r="C17" i="1"/>
  <c r="C15" i="1"/>
  <c r="C16" i="1"/>
  <c r="C11" i="1"/>
  <c r="D11" i="1" s="1"/>
  <c r="E11" i="1" s="1"/>
  <c r="F11" i="1" s="1"/>
  <c r="G11" i="1" s="1"/>
  <c r="H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D4" i="1"/>
  <c r="D28" i="1" s="1"/>
  <c r="A1" i="1"/>
  <c r="A3" i="1" s="1"/>
  <c r="C22" i="1" l="1"/>
  <c r="E4" i="1"/>
  <c r="C48" i="4"/>
  <c r="C50" i="4" s="1"/>
  <c r="C53" i="4" s="1"/>
  <c r="E53" i="4" s="1"/>
  <c r="F48" i="4"/>
  <c r="F50" i="4"/>
  <c r="D6" i="1"/>
  <c r="E6" i="1" l="1"/>
  <c r="D10" i="1"/>
  <c r="E28" i="1"/>
  <c r="F4" i="1"/>
  <c r="C54" i="4"/>
  <c r="F6" i="1" l="1"/>
  <c r="E10" i="1"/>
  <c r="F28" i="1"/>
  <c r="G4" i="1"/>
  <c r="C55" i="4"/>
  <c r="E54" i="4"/>
  <c r="G28" i="1" l="1"/>
  <c r="H4" i="1"/>
  <c r="H28" i="1" s="1"/>
  <c r="G6" i="1"/>
  <c r="F10" i="1"/>
  <c r="E55" i="4"/>
  <c r="C56" i="4"/>
  <c r="H6" i="1" l="1"/>
  <c r="H10" i="1" s="1"/>
  <c r="G10" i="1"/>
  <c r="C57" i="4"/>
  <c r="E57" i="4" s="1"/>
  <c r="E56" i="4"/>
</calcChain>
</file>

<file path=xl/sharedStrings.xml><?xml version="1.0" encoding="utf-8"?>
<sst xmlns="http://schemas.openxmlformats.org/spreadsheetml/2006/main" count="199" uniqueCount="159">
  <si>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</si>
  <si>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</si>
  <si>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</si>
  <si>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</si>
  <si>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</si>
  <si>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</si>
  <si>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</si>
  <si>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</si>
  <si>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</si>
  <si>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</si>
  <si>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</si>
  <si>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</si>
  <si>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</si>
  <si>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</si>
  <si>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</si>
  <si>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</si>
  <si>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</si>
  <si>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</si>
  <si>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</si>
  <si>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</si>
  <si>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</si>
  <si>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</si>
  <si>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</si>
  <si>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</si>
  <si>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</si>
  <si>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</si>
  <si>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</si>
  <si>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</si>
  <si>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</si>
  <si>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</si>
  <si>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</si>
  <si>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</si>
  <si>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</si>
  <si>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</si>
  <si>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</si>
  <si>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</si>
  <si>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</si>
  <si>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</si>
  <si>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</si>
  <si>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</si>
  <si>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</si>
  <si>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</si>
  <si>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</si>
  <si>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</si>
  <si>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</si>
  <si>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</si>
  <si>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</si>
  <si>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</si>
  <si>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</si>
  <si>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</si>
  <si>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</si>
  <si>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</si>
  <si>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</si>
  <si>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</si>
  <si>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</si>
  <si>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</si>
  <si>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</si>
  <si>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</si>
  <si>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</si>
  <si>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</si>
  <si>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</si>
  <si>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</si>
  <si>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</si>
  <si>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</si>
  <si>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</si>
  <si>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</si>
  <si>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</si>
  <si>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</si>
  <si>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</si>
  <si>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</si>
  <si>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</si>
  <si>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</si>
  <si>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</si>
  <si>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</si>
  <si>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</si>
  <si>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</si>
  <si>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</si>
  <si>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</si>
  <si>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</si>
  <si>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</si>
  <si>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</si>
  <si>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</si>
  <si>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</si>
  <si>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</si>
  <si>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</si>
  <si>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</si>
  <si>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</si>
  <si>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</si>
  <si>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</si>
  <si>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</si>
  <si>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</si>
  <si>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</si>
  <si>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</si>
  <si>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</si>
  <si>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</si>
  <si>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</si>
  <si>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</si>
  <si>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</si>
  <si>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</si>
  <si>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</si>
  <si>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</si>
  <si>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</si>
  <si>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</si>
  <si>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</si>
  <si>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</si>
  <si>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</si>
  <si>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</si>
  <si>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</si>
  <si>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</si>
  <si>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</si>
  <si>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</si>
  <si>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</si>
  <si>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</si>
  <si>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</si>
  <si>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</si>
  <si>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</si>
  <si>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</si>
  <si>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</si>
  <si>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</si>
  <si>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</si>
  <si>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</si>
  <si>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</si>
  <si>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</si>
  <si>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</si>
  <si>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</si>
  <si>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</si>
  <si>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</si>
  <si>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</si>
  <si>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</si>
  <si>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</si>
  <si>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</si>
  <si>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</si>
  <si>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</si>
  <si>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</si>
  <si>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</si>
  <si>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</si>
  <si>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</si>
  <si>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</si>
  <si>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</si>
  <si>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</si>
  <si>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</si>
  <si>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</si>
  <si>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</si>
  <si>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</si>
  <si>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</si>
  <si>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</si>
  <si>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</si>
  <si>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Hôtesse</t>
  </si>
  <si>
    <t>Diverses surprises</t>
  </si>
  <si>
    <t>Amortissements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</si>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</sst>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0" xfId="0" applyFill="1"/>
    <xf numFmtId="0" fontId="0" fillId="2" borderId="1" xfId="0" applyFill="1" applyBorder="1"/>
    <xf numFmtId="9" fontId="0" fillId="2" borderId="1" xfId="0" applyNumberFormat="1" applyFill="1" applyBorder="1"/>
    <xf numFmtId="9" fontId="0" fillId="2" borderId="0" xfId="0" applyNumberFormat="1" applyFill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0" fillId="0" borderId="17" xfId="0" applyFill="1" applyBorder="1"/>
    <xf numFmtId="0" fontId="4" fillId="0" borderId="1" xfId="0" applyFont="1" applyFill="1" applyBorder="1"/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5" workbookViewId="0">
      <selection activeCell="J23" sqref="J23"/>
    </sheetView>
  </sheetViews>
  <sheetFormatPr baseColWidth="10" defaultColWidth="8.28515625" defaultRowHeight="15" x14ac:dyDescent="0.25"/>
  <cols>
    <col min="1" max="1" width="19.42578125" customWidth="1"/>
    <col min="2" max="2" width="6.5703125" customWidth="1"/>
    <col min="3" max="3" width="9.5703125" bestFit="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B4" s="4"/>
      <c r="C4" s="15">
        <v>2015</v>
      </c>
      <c r="D4" s="15">
        <f>C4+1</f>
        <v>2016</v>
      </c>
      <c r="E4" s="15">
        <f t="shared" ref="E4:H4" si="0">D4+1</f>
        <v>2017</v>
      </c>
      <c r="F4" s="15">
        <f t="shared" si="0"/>
        <v>2018</v>
      </c>
      <c r="G4" s="15">
        <f t="shared" si="0"/>
        <v>2019</v>
      </c>
      <c r="H4" s="15">
        <f t="shared" si="0"/>
        <v>2020</v>
      </c>
      <c r="K4" t="s">
        <v>17</v>
      </c>
    </row>
    <row r="5" spans="1:15" x14ac:dyDescent="0.25">
      <c r="B5" s="4"/>
      <c r="C5" s="16" t="s">
        <v>0</v>
      </c>
      <c r="D5" s="16" t="s">
        <v>24</v>
      </c>
      <c r="E5" s="15"/>
      <c r="F5" s="15"/>
      <c r="G5" s="15"/>
      <c r="H5" s="15"/>
      <c r="K5" s="3" t="s">
        <v>8</v>
      </c>
      <c r="L5" s="3" t="s">
        <v>6</v>
      </c>
      <c r="M5" s="3" t="s">
        <v>7</v>
      </c>
      <c r="N5" s="3" t="s">
        <v>5</v>
      </c>
      <c r="O5" s="4" t="s">
        <v>13</v>
      </c>
    </row>
    <row r="6" spans="1:15" x14ac:dyDescent="0.25">
      <c r="A6" s="14" t="s">
        <v>1</v>
      </c>
      <c r="B6" s="5">
        <v>0.2</v>
      </c>
      <c r="C6" s="17">
        <f>N10</f>
        <v>141.38181818181818</v>
      </c>
      <c r="D6" s="17">
        <f>C6*(1+$B$6)</f>
        <v>169.65818181818182</v>
      </c>
      <c r="E6" s="17">
        <f t="shared" ref="E6:H6" si="1">D6*(1+$B$6)</f>
        <v>203.58981818181817</v>
      </c>
      <c r="F6" s="17">
        <f t="shared" si="1"/>
        <v>244.30778181818181</v>
      </c>
      <c r="G6" s="17">
        <f t="shared" si="1"/>
        <v>293.16933818181815</v>
      </c>
      <c r="H6" s="17">
        <f t="shared" si="1"/>
        <v>351.80320581818177</v>
      </c>
      <c r="K6" s="7">
        <v>10</v>
      </c>
      <c r="L6" s="7">
        <f>12*360</f>
        <v>4320</v>
      </c>
      <c r="M6" s="4">
        <f>L6*K6</f>
        <v>43200</v>
      </c>
      <c r="N6" s="8">
        <v>0.3</v>
      </c>
      <c r="O6" s="4">
        <f>N6*M6</f>
        <v>12960</v>
      </c>
    </row>
    <row r="7" spans="1:15" x14ac:dyDescent="0.25">
      <c r="A7" s="14" t="s">
        <v>15</v>
      </c>
      <c r="B7" s="5">
        <v>0.15</v>
      </c>
      <c r="C7" s="17">
        <f>O14/1000</f>
        <v>21.6</v>
      </c>
      <c r="D7" s="17">
        <f>C7*(1+$B$7)</f>
        <v>24.84</v>
      </c>
      <c r="E7" s="17">
        <f t="shared" ref="E7:H7" si="2">D7*(1+$B$7)</f>
        <v>28.565999999999999</v>
      </c>
      <c r="F7" s="17">
        <f t="shared" si="2"/>
        <v>32.850899999999996</v>
      </c>
      <c r="G7" s="17">
        <f t="shared" si="2"/>
        <v>37.778534999999991</v>
      </c>
      <c r="H7" s="17">
        <f t="shared" si="2"/>
        <v>43.445315249999986</v>
      </c>
    </row>
    <row r="8" spans="1:15" x14ac:dyDescent="0.25">
      <c r="A8" s="14" t="s">
        <v>2</v>
      </c>
      <c r="B8" s="5">
        <v>0.2</v>
      </c>
      <c r="C8" s="18">
        <v>10</v>
      </c>
      <c r="D8" s="17">
        <f>+C8*(1+$B$8)</f>
        <v>12</v>
      </c>
      <c r="E8" s="17">
        <f t="shared" ref="E8:H8" si="3">+D8*(1+$B$8)</f>
        <v>14.399999999999999</v>
      </c>
      <c r="F8" s="17">
        <f t="shared" si="3"/>
        <v>17.279999999999998</v>
      </c>
      <c r="G8" s="17">
        <f t="shared" si="3"/>
        <v>20.735999999999997</v>
      </c>
      <c r="H8" s="17">
        <f t="shared" si="3"/>
        <v>24.883199999999995</v>
      </c>
      <c r="K8" t="s">
        <v>9</v>
      </c>
    </row>
    <row r="9" spans="1:15" x14ac:dyDescent="0.25">
      <c r="A9" s="14" t="s">
        <v>3</v>
      </c>
      <c r="B9" s="4"/>
      <c r="C9" s="18">
        <v>40</v>
      </c>
      <c r="D9" s="18">
        <v>60</v>
      </c>
      <c r="E9" s="18">
        <v>80</v>
      </c>
      <c r="F9" s="18">
        <v>100</v>
      </c>
      <c r="G9" s="18">
        <v>120</v>
      </c>
      <c r="H9" s="18">
        <v>120</v>
      </c>
      <c r="K9" t="s">
        <v>10</v>
      </c>
      <c r="L9" t="s">
        <v>11</v>
      </c>
      <c r="M9" t="s">
        <v>12</v>
      </c>
      <c r="N9" t="s">
        <v>14</v>
      </c>
    </row>
    <row r="10" spans="1:15" x14ac:dyDescent="0.25">
      <c r="A10" s="19" t="s">
        <v>4</v>
      </c>
      <c r="B10" s="15"/>
      <c r="C10" s="20">
        <f>C6+C7+C8+C9</f>
        <v>212.98181818181817</v>
      </c>
      <c r="D10" s="20">
        <f t="shared" ref="D10:H10" si="4">D6+D7+D8+D9</f>
        <v>266.49818181818182</v>
      </c>
      <c r="E10" s="20">
        <f t="shared" si="4"/>
        <v>326.55581818181815</v>
      </c>
      <c r="F10" s="20">
        <f t="shared" si="4"/>
        <v>394.43868181818175</v>
      </c>
      <c r="G10" s="20">
        <f t="shared" si="4"/>
        <v>471.68387318181811</v>
      </c>
      <c r="H10" s="20">
        <f t="shared" si="4"/>
        <v>540.13172106818172</v>
      </c>
      <c r="K10" s="6">
        <v>220</v>
      </c>
      <c r="L10">
        <f>O6/K10</f>
        <v>58.909090909090907</v>
      </c>
      <c r="M10" s="6">
        <v>2400</v>
      </c>
      <c r="N10">
        <f>M10*L10/1000</f>
        <v>141.38181818181818</v>
      </c>
    </row>
    <row r="11" spans="1:15" x14ac:dyDescent="0.25">
      <c r="A11" s="84" t="s">
        <v>25</v>
      </c>
      <c r="B11" s="5">
        <v>0.02</v>
      </c>
      <c r="C11" s="17">
        <f>('Structure des flux'!A16+'Structure des flux'!A17+'Structure des flux'!A18+'Structure des flux'!A19)/12*15/1000</f>
        <v>55.583750000000002</v>
      </c>
      <c r="D11" s="17">
        <f>C11*(1+$B$11)</f>
        <v>56.695425</v>
      </c>
      <c r="E11" s="17">
        <f t="shared" ref="E11:H11" si="5">D11*(1+$B$11)</f>
        <v>57.829333500000004</v>
      </c>
      <c r="F11" s="17">
        <f t="shared" si="5"/>
        <v>58.985920170000007</v>
      </c>
      <c r="G11" s="17">
        <f t="shared" si="5"/>
        <v>60.16563857340001</v>
      </c>
      <c r="H11" s="17">
        <f t="shared" si="5"/>
        <v>61.368951344868009</v>
      </c>
    </row>
    <row r="12" spans="1:15" x14ac:dyDescent="0.25">
      <c r="A12" s="84" t="s">
        <v>156</v>
      </c>
      <c r="B12" s="4"/>
      <c r="C12" s="17">
        <v>1</v>
      </c>
      <c r="D12" s="17"/>
      <c r="E12" s="17"/>
      <c r="F12" s="17"/>
      <c r="G12" s="17"/>
      <c r="H12" s="17"/>
      <c r="K12" t="s">
        <v>16</v>
      </c>
    </row>
    <row r="13" spans="1:15" x14ac:dyDescent="0.25">
      <c r="A13" s="84" t="s">
        <v>157</v>
      </c>
      <c r="B13" s="4"/>
      <c r="C13" s="17">
        <v>3</v>
      </c>
      <c r="D13" s="17"/>
      <c r="E13" s="17"/>
      <c r="F13" s="17"/>
      <c r="G13" s="17"/>
      <c r="H13" s="17"/>
      <c r="K13" s="1" t="s">
        <v>18</v>
      </c>
      <c r="L13" s="1" t="s">
        <v>7</v>
      </c>
      <c r="M13" s="1" t="s">
        <v>5</v>
      </c>
      <c r="N13" s="1" t="s">
        <v>19</v>
      </c>
      <c r="O13" s="1" t="s">
        <v>20</v>
      </c>
    </row>
    <row r="14" spans="1:15" x14ac:dyDescent="0.25">
      <c r="A14" s="84" t="s">
        <v>158</v>
      </c>
      <c r="B14" s="4"/>
      <c r="C14" s="17">
        <v>2</v>
      </c>
      <c r="D14" s="17"/>
      <c r="E14" s="17"/>
      <c r="F14" s="17"/>
      <c r="G14" s="17"/>
      <c r="H14" s="17"/>
      <c r="K14" s="6">
        <v>2</v>
      </c>
      <c r="L14" s="6">
        <f>9*200*K14</f>
        <v>3600</v>
      </c>
      <c r="M14" s="9">
        <v>0.3</v>
      </c>
      <c r="N14" s="6">
        <v>20</v>
      </c>
      <c r="O14">
        <f>N14*M14*L14</f>
        <v>21600</v>
      </c>
    </row>
    <row r="15" spans="1:15" x14ac:dyDescent="0.25">
      <c r="A15" s="84" t="s">
        <v>144</v>
      </c>
      <c r="B15" s="5">
        <v>0.02</v>
      </c>
      <c r="C15" s="17">
        <f>SUM('Structure des flux'!A6:A10)/12*15/1000+'Structure des flux'!A28/1000</f>
        <v>9.8042500000000015</v>
      </c>
      <c r="D15" s="17"/>
      <c r="E15" s="17"/>
      <c r="F15" s="17"/>
      <c r="G15" s="17"/>
      <c r="H15" s="17"/>
    </row>
    <row r="16" spans="1:15" x14ac:dyDescent="0.25">
      <c r="A16" s="84" t="s">
        <v>93</v>
      </c>
      <c r="B16" s="5">
        <v>0.02</v>
      </c>
      <c r="C16" s="17">
        <f>'Structure des flux'!A22/1000</f>
        <v>5</v>
      </c>
      <c r="D16" s="17"/>
      <c r="E16" s="17"/>
      <c r="F16" s="17"/>
      <c r="G16" s="17"/>
      <c r="H16" s="17"/>
      <c r="K16" t="s">
        <v>21</v>
      </c>
    </row>
    <row r="17" spans="1:13" x14ac:dyDescent="0.25">
      <c r="A17" s="84" t="s">
        <v>146</v>
      </c>
      <c r="B17" s="5">
        <v>0.02</v>
      </c>
      <c r="C17" s="17">
        <f>'Structure des flux'!A48/1000</f>
        <v>80</v>
      </c>
      <c r="D17" s="17">
        <v>100</v>
      </c>
      <c r="E17" s="17"/>
      <c r="F17" s="17"/>
      <c r="G17" s="17"/>
      <c r="H17" s="17"/>
      <c r="K17" t="s">
        <v>5</v>
      </c>
      <c r="L17" t="s">
        <v>22</v>
      </c>
      <c r="M17" t="s">
        <v>23</v>
      </c>
    </row>
    <row r="18" spans="1:13" x14ac:dyDescent="0.25">
      <c r="A18" s="84" t="s">
        <v>147</v>
      </c>
      <c r="B18" s="5">
        <v>0.02</v>
      </c>
      <c r="C18" s="17">
        <v>12</v>
      </c>
      <c r="D18" s="17">
        <v>15</v>
      </c>
      <c r="E18" s="17"/>
      <c r="F18" s="17"/>
      <c r="G18" s="17"/>
      <c r="H18" s="17"/>
      <c r="K18" s="9">
        <v>0.05</v>
      </c>
      <c r="L18" s="6">
        <v>400000</v>
      </c>
      <c r="M18">
        <f>L18*K18</f>
        <v>20000</v>
      </c>
    </row>
    <row r="19" spans="1:13" x14ac:dyDescent="0.25">
      <c r="A19" s="85" t="s">
        <v>155</v>
      </c>
      <c r="B19" s="5">
        <v>0.02</v>
      </c>
      <c r="C19" s="17">
        <v>5</v>
      </c>
      <c r="D19" s="17"/>
      <c r="E19" s="17"/>
      <c r="F19" s="17"/>
      <c r="G19" s="17"/>
      <c r="H19" s="17"/>
    </row>
    <row r="20" spans="1:13" x14ac:dyDescent="0.25">
      <c r="A20" s="84" t="s">
        <v>148</v>
      </c>
      <c r="B20" s="5">
        <v>0.02</v>
      </c>
      <c r="C20" s="17">
        <v>15</v>
      </c>
      <c r="D20" s="17"/>
      <c r="E20" s="17"/>
      <c r="F20" s="17"/>
      <c r="G20" s="17"/>
      <c r="H20" s="17"/>
    </row>
    <row r="21" spans="1:13" x14ac:dyDescent="0.25">
      <c r="A21" s="84" t="s">
        <v>149</v>
      </c>
      <c r="B21" s="4"/>
      <c r="C21" s="17"/>
      <c r="D21" s="17"/>
      <c r="E21" s="17"/>
      <c r="F21" s="17"/>
      <c r="G21" s="17"/>
      <c r="H21" s="17"/>
    </row>
    <row r="22" spans="1:13" x14ac:dyDescent="0.25">
      <c r="A22" s="86" t="s">
        <v>150</v>
      </c>
      <c r="B22" s="15"/>
      <c r="C22" s="20">
        <f>+C10-SUM(C11:C21)</f>
        <v>24.593818181818165</v>
      </c>
      <c r="D22" s="17"/>
      <c r="E22" s="17"/>
      <c r="F22" s="17"/>
      <c r="G22" s="17"/>
      <c r="H22" s="17"/>
    </row>
    <row r="23" spans="1:13" x14ac:dyDescent="0.25">
      <c r="A23" s="84" t="s">
        <v>151</v>
      </c>
      <c r="B23" s="4"/>
      <c r="C23" s="17"/>
      <c r="D23" s="17"/>
      <c r="E23" s="17"/>
      <c r="F23" s="17"/>
      <c r="G23" s="17"/>
      <c r="H23" s="17"/>
    </row>
    <row r="24" spans="1:13" x14ac:dyDescent="0.25">
      <c r="A24" s="84" t="s">
        <v>152</v>
      </c>
      <c r="B24" s="4"/>
      <c r="C24" s="17"/>
      <c r="D24" s="17"/>
      <c r="E24" s="17"/>
      <c r="F24" s="17"/>
      <c r="G24" s="17"/>
      <c r="H24" s="17"/>
    </row>
    <row r="25" spans="1:13" x14ac:dyDescent="0.25">
      <c r="A25" s="84" t="s">
        <v>153</v>
      </c>
      <c r="B25" s="4"/>
      <c r="C25" s="17"/>
      <c r="D25" s="17"/>
      <c r="E25" s="17"/>
      <c r="F25" s="17"/>
      <c r="G25" s="17"/>
      <c r="H25" s="17"/>
    </row>
    <row r="26" spans="1:13" x14ac:dyDescent="0.25">
      <c r="A26" s="84" t="s">
        <v>154</v>
      </c>
      <c r="B26" s="4"/>
      <c r="C26" s="17"/>
      <c r="D26" s="17"/>
      <c r="E26" s="17"/>
      <c r="F26" s="17"/>
      <c r="G26" s="17"/>
      <c r="H26" s="17"/>
    </row>
    <row r="28" spans="1:13" x14ac:dyDescent="0.25">
      <c r="C28" s="87">
        <f>+C4</f>
        <v>2015</v>
      </c>
      <c r="D28" s="87">
        <f>+D4</f>
        <v>2016</v>
      </c>
      <c r="E28" s="87">
        <f>+E4</f>
        <v>2017</v>
      </c>
      <c r="F28" s="87">
        <f>+F4</f>
        <v>2018</v>
      </c>
      <c r="G28" s="87">
        <f>+G4</f>
        <v>2019</v>
      </c>
      <c r="H28" s="87">
        <f>+H4</f>
        <v>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5" customWidth="1"/>
    <col min="2" max="2" width="22.140625" style="25" customWidth="1"/>
    <col min="3" max="3" width="10.85546875" style="25"/>
    <col min="4" max="4" width="1.85546875" style="39" customWidth="1"/>
    <col min="5" max="5" width="23.28515625" style="25" customWidth="1"/>
    <col min="6" max="6" width="10.85546875" style="25"/>
    <col min="7" max="7" width="2.140625" style="24" customWidth="1"/>
    <col min="8" max="8" width="24" style="25" customWidth="1"/>
    <col min="9" max="16384" width="10.85546875" style="25"/>
  </cols>
  <sheetData>
    <row r="1" spans="1:6" ht="19.5" thickBot="1" x14ac:dyDescent="0.35">
      <c r="A1" s="21" t="s">
        <v>26</v>
      </c>
      <c r="B1" s="22" t="s">
        <v>27</v>
      </c>
      <c r="C1" s="22"/>
      <c r="D1" s="23"/>
      <c r="E1" s="22" t="s">
        <v>28</v>
      </c>
      <c r="F1" s="22"/>
    </row>
    <row r="2" spans="1:6" x14ac:dyDescent="0.25">
      <c r="A2" s="25" t="s">
        <v>29</v>
      </c>
      <c r="B2" s="26"/>
      <c r="C2" s="27" t="s">
        <v>30</v>
      </c>
      <c r="D2" s="28"/>
      <c r="E2" s="27"/>
      <c r="F2" s="29" t="s">
        <v>30</v>
      </c>
    </row>
    <row r="3" spans="1:6" x14ac:dyDescent="0.25">
      <c r="B3" s="30" t="s">
        <v>31</v>
      </c>
      <c r="C3" s="31">
        <v>32200</v>
      </c>
      <c r="D3" s="32"/>
      <c r="E3" s="31" t="s">
        <v>31</v>
      </c>
      <c r="F3" s="33">
        <v>32200</v>
      </c>
    </row>
    <row r="4" spans="1:6" x14ac:dyDescent="0.25">
      <c r="B4" s="30" t="s">
        <v>32</v>
      </c>
      <c r="C4" s="31">
        <v>1300</v>
      </c>
      <c r="D4" s="32"/>
      <c r="E4" s="31" t="s">
        <v>32</v>
      </c>
      <c r="F4" s="33">
        <v>1300</v>
      </c>
    </row>
    <row r="5" spans="1:6" x14ac:dyDescent="0.25">
      <c r="B5" s="30" t="s">
        <v>33</v>
      </c>
      <c r="C5" s="31">
        <v>5223</v>
      </c>
      <c r="D5" s="32"/>
      <c r="E5" s="31" t="s">
        <v>33</v>
      </c>
      <c r="F5" s="33">
        <v>5223</v>
      </c>
    </row>
    <row r="6" spans="1:6" x14ac:dyDescent="0.25">
      <c r="B6" s="30" t="s">
        <v>34</v>
      </c>
      <c r="C6" s="31">
        <v>1824</v>
      </c>
      <c r="D6" s="32"/>
      <c r="E6" s="31" t="s">
        <v>34</v>
      </c>
      <c r="F6" s="33">
        <v>1824</v>
      </c>
    </row>
    <row r="7" spans="1:6" x14ac:dyDescent="0.25">
      <c r="B7" s="30" t="s">
        <v>35</v>
      </c>
      <c r="C7" s="31">
        <f>C17</f>
        <v>37050</v>
      </c>
      <c r="D7" s="32"/>
      <c r="E7" s="31"/>
      <c r="F7" s="33"/>
    </row>
    <row r="8" spans="1:6" ht="15.75" thickBot="1" x14ac:dyDescent="0.3">
      <c r="B8" s="34" t="s">
        <v>36</v>
      </c>
      <c r="C8" s="35">
        <f>SUM(C3:C7)</f>
        <v>77597</v>
      </c>
      <c r="D8" s="36"/>
      <c r="E8" s="37" t="s">
        <v>36</v>
      </c>
      <c r="F8" s="38">
        <f>SUM(F3:F6)</f>
        <v>40547</v>
      </c>
    </row>
    <row r="9" spans="1:6" ht="15.75" thickBot="1" x14ac:dyDescent="0.3"/>
    <row r="10" spans="1:6" ht="18.75" x14ac:dyDescent="0.3">
      <c r="B10" s="40" t="s">
        <v>37</v>
      </c>
      <c r="C10" s="41"/>
    </row>
    <row r="11" spans="1:6" x14ac:dyDescent="0.25">
      <c r="B11" s="30" t="s">
        <v>38</v>
      </c>
      <c r="C11" s="33"/>
    </row>
    <row r="12" spans="1:6" x14ac:dyDescent="0.25">
      <c r="B12" s="30" t="s">
        <v>39</v>
      </c>
      <c r="C12" s="42">
        <f>C3/4</f>
        <v>8050</v>
      </c>
    </row>
    <row r="13" spans="1:6" x14ac:dyDescent="0.25">
      <c r="B13" s="30" t="s">
        <v>40</v>
      </c>
      <c r="C13" s="33">
        <v>6000</v>
      </c>
    </row>
    <row r="14" spans="1:6" x14ac:dyDescent="0.25">
      <c r="B14" s="30" t="s">
        <v>41</v>
      </c>
      <c r="C14" s="33">
        <v>20000</v>
      </c>
    </row>
    <row r="15" spans="1:6" x14ac:dyDescent="0.25">
      <c r="B15" s="30" t="s">
        <v>42</v>
      </c>
      <c r="C15" s="33">
        <v>3000</v>
      </c>
    </row>
    <row r="16" spans="1:6" x14ac:dyDescent="0.25">
      <c r="B16" s="30"/>
      <c r="C16" s="33"/>
    </row>
    <row r="17" spans="1:6" ht="15.75" thickBot="1" x14ac:dyDescent="0.3">
      <c r="B17" s="34" t="s">
        <v>43</v>
      </c>
      <c r="C17" s="38">
        <f>SUM(C12:C15)</f>
        <v>37050</v>
      </c>
    </row>
    <row r="18" spans="1:6" ht="15.75" thickBot="1" x14ac:dyDescent="0.3"/>
    <row r="19" spans="1:6" x14ac:dyDescent="0.25">
      <c r="A19" s="25" t="s">
        <v>44</v>
      </c>
      <c r="B19" s="26"/>
      <c r="C19" s="27" t="s">
        <v>30</v>
      </c>
      <c r="D19" s="28"/>
      <c r="E19" s="27"/>
      <c r="F19" s="29" t="s">
        <v>30</v>
      </c>
    </row>
    <row r="20" spans="1:6" x14ac:dyDescent="0.25">
      <c r="B20" s="30" t="s">
        <v>45</v>
      </c>
      <c r="C20" s="31">
        <v>75000</v>
      </c>
      <c r="D20" s="32"/>
      <c r="E20" s="31" t="s">
        <v>45</v>
      </c>
      <c r="F20" s="33">
        <v>75000</v>
      </c>
    </row>
    <row r="21" spans="1:6" x14ac:dyDescent="0.25">
      <c r="B21" s="30" t="s">
        <v>46</v>
      </c>
      <c r="C21" s="31">
        <v>400</v>
      </c>
      <c r="D21" s="32"/>
      <c r="E21" s="31" t="s">
        <v>46</v>
      </c>
      <c r="F21" s="33">
        <v>400</v>
      </c>
    </row>
    <row r="22" spans="1:6" x14ac:dyDescent="0.25">
      <c r="B22" s="30" t="s">
        <v>47</v>
      </c>
      <c r="C22" s="31">
        <v>3000</v>
      </c>
      <c r="D22" s="32"/>
      <c r="E22" s="31" t="s">
        <v>47</v>
      </c>
      <c r="F22" s="33">
        <v>3000</v>
      </c>
    </row>
    <row r="23" spans="1:6" x14ac:dyDescent="0.25">
      <c r="B23" s="30" t="s">
        <v>48</v>
      </c>
      <c r="C23" s="31">
        <v>500</v>
      </c>
      <c r="D23" s="32"/>
      <c r="E23" s="31" t="s">
        <v>48</v>
      </c>
      <c r="F23" s="33">
        <v>500</v>
      </c>
    </row>
    <row r="24" spans="1:6" x14ac:dyDescent="0.25">
      <c r="B24" s="30" t="s">
        <v>49</v>
      </c>
      <c r="C24" s="31">
        <f>21*200</f>
        <v>4200</v>
      </c>
      <c r="D24" s="32"/>
      <c r="E24" s="31" t="s">
        <v>49</v>
      </c>
      <c r="F24" s="33">
        <f>21*200</f>
        <v>4200</v>
      </c>
    </row>
    <row r="25" spans="1:6" x14ac:dyDescent="0.25">
      <c r="B25" s="30" t="s">
        <v>50</v>
      </c>
      <c r="C25" s="43">
        <f>SUM(C20:C24)</f>
        <v>83100</v>
      </c>
      <c r="D25" s="32"/>
      <c r="E25" s="31" t="s">
        <v>50</v>
      </c>
      <c r="F25" s="44">
        <f>SUM(F20:F24)</f>
        <v>83100</v>
      </c>
    </row>
    <row r="26" spans="1:6" x14ac:dyDescent="0.25">
      <c r="B26" s="30"/>
      <c r="C26" s="31"/>
      <c r="D26" s="32"/>
      <c r="E26" s="31"/>
      <c r="F26" s="33"/>
    </row>
    <row r="27" spans="1:6" ht="15.75" thickBot="1" x14ac:dyDescent="0.3">
      <c r="B27" s="34" t="s">
        <v>51</v>
      </c>
      <c r="C27" s="35">
        <f>C8+C25</f>
        <v>160697</v>
      </c>
      <c r="D27" s="36"/>
      <c r="E27" s="37" t="s">
        <v>51</v>
      </c>
      <c r="F27" s="38">
        <f>F8+F25</f>
        <v>123647</v>
      </c>
    </row>
    <row r="28" spans="1:6" ht="15.75" thickBot="1" x14ac:dyDescent="0.3"/>
    <row r="29" spans="1:6" x14ac:dyDescent="0.25">
      <c r="A29" s="25" t="s">
        <v>52</v>
      </c>
      <c r="B29" s="26" t="s">
        <v>27</v>
      </c>
      <c r="C29" s="27"/>
      <c r="D29" s="28"/>
      <c r="E29" s="27" t="s">
        <v>28</v>
      </c>
      <c r="F29" s="29"/>
    </row>
    <row r="30" spans="1:6" x14ac:dyDescent="0.25">
      <c r="A30" s="25" t="s">
        <v>53</v>
      </c>
      <c r="B30" s="30" t="s">
        <v>54</v>
      </c>
      <c r="C30" s="31">
        <v>11</v>
      </c>
      <c r="D30" s="32"/>
      <c r="E30" s="31" t="s">
        <v>54</v>
      </c>
      <c r="F30" s="33">
        <v>11</v>
      </c>
    </row>
    <row r="31" spans="1:6" x14ac:dyDescent="0.25">
      <c r="B31" s="30" t="s">
        <v>55</v>
      </c>
      <c r="C31" s="45">
        <v>17</v>
      </c>
      <c r="D31" s="32"/>
      <c r="E31" s="31" t="s">
        <v>55</v>
      </c>
      <c r="F31" s="42">
        <v>17</v>
      </c>
    </row>
    <row r="32" spans="1:6" x14ac:dyDescent="0.25">
      <c r="B32" s="30" t="s">
        <v>56</v>
      </c>
      <c r="C32" s="45">
        <v>15</v>
      </c>
      <c r="D32" s="32"/>
      <c r="E32" s="31" t="s">
        <v>56</v>
      </c>
      <c r="F32" s="42">
        <v>15</v>
      </c>
    </row>
    <row r="33" spans="1:6" x14ac:dyDescent="0.25">
      <c r="B33" s="30" t="s">
        <v>57</v>
      </c>
      <c r="C33" s="45">
        <v>65</v>
      </c>
      <c r="D33" s="32"/>
      <c r="E33" s="31" t="s">
        <v>57</v>
      </c>
      <c r="F33" s="42">
        <v>65</v>
      </c>
    </row>
    <row r="34" spans="1:6" x14ac:dyDescent="0.25">
      <c r="B34" s="30" t="s">
        <v>58</v>
      </c>
      <c r="C34" s="31">
        <f>0.01*(C33*C31+(100-65)*C32)</f>
        <v>16.3</v>
      </c>
      <c r="D34" s="32"/>
      <c r="E34" s="31" t="s">
        <v>58</v>
      </c>
      <c r="F34" s="33">
        <f>0.01*(F33*F31+(100-65)*F32)</f>
        <v>16.3</v>
      </c>
    </row>
    <row r="35" spans="1:6" x14ac:dyDescent="0.25">
      <c r="B35" s="30" t="s">
        <v>59</v>
      </c>
      <c r="C35" s="45">
        <v>3</v>
      </c>
      <c r="D35" s="32"/>
      <c r="E35" s="31" t="s">
        <v>59</v>
      </c>
      <c r="F35" s="42">
        <v>6</v>
      </c>
    </row>
    <row r="36" spans="1:6" x14ac:dyDescent="0.25">
      <c r="B36" s="30" t="s">
        <v>60</v>
      </c>
      <c r="C36" s="45">
        <v>4</v>
      </c>
      <c r="D36" s="32"/>
      <c r="E36" s="31" t="s">
        <v>60</v>
      </c>
      <c r="F36" s="42">
        <v>5</v>
      </c>
    </row>
    <row r="37" spans="1:6" x14ac:dyDescent="0.25">
      <c r="B37" s="30" t="s">
        <v>61</v>
      </c>
      <c r="C37" s="45">
        <v>48</v>
      </c>
      <c r="D37" s="32"/>
      <c r="E37" s="31" t="s">
        <v>61</v>
      </c>
      <c r="F37" s="42">
        <v>48</v>
      </c>
    </row>
    <row r="38" spans="1:6" ht="15.75" thickBot="1" x14ac:dyDescent="0.3">
      <c r="B38" s="34" t="s">
        <v>62</v>
      </c>
      <c r="C38" s="35">
        <f>C30*C34*C35*C36*C37</f>
        <v>103276.80000000002</v>
      </c>
      <c r="D38" s="36"/>
      <c r="E38" s="37" t="s">
        <v>62</v>
      </c>
      <c r="F38" s="38">
        <f>F30*F34*F35*F36*F37</f>
        <v>258192.00000000006</v>
      </c>
    </row>
    <row r="39" spans="1:6" ht="15.75" thickBot="1" x14ac:dyDescent="0.3"/>
    <row r="40" spans="1:6" x14ac:dyDescent="0.25">
      <c r="A40" s="25" t="s">
        <v>63</v>
      </c>
      <c r="B40" s="26" t="s">
        <v>64</v>
      </c>
      <c r="C40" s="27">
        <v>1</v>
      </c>
      <c r="D40" s="28"/>
      <c r="E40" s="27" t="s">
        <v>64</v>
      </c>
      <c r="F40" s="29">
        <v>1</v>
      </c>
    </row>
    <row r="41" spans="1:6" x14ac:dyDescent="0.25">
      <c r="B41" s="30" t="s">
        <v>65</v>
      </c>
      <c r="C41" s="45">
        <v>25</v>
      </c>
      <c r="D41" s="32"/>
      <c r="E41" s="31" t="s">
        <v>65</v>
      </c>
      <c r="F41" s="42">
        <v>25</v>
      </c>
    </row>
    <row r="42" spans="1:6" x14ac:dyDescent="0.25">
      <c r="B42" s="30" t="s">
        <v>66</v>
      </c>
      <c r="C42" s="45">
        <v>2</v>
      </c>
      <c r="D42" s="32"/>
      <c r="E42" s="31" t="s">
        <v>66</v>
      </c>
      <c r="F42" s="42">
        <v>2</v>
      </c>
    </row>
    <row r="43" spans="1:6" x14ac:dyDescent="0.25">
      <c r="B43" s="30" t="s">
        <v>60</v>
      </c>
      <c r="C43" s="45">
        <v>6</v>
      </c>
      <c r="D43" s="32"/>
      <c r="E43" s="31" t="s">
        <v>60</v>
      </c>
      <c r="F43" s="42">
        <v>6</v>
      </c>
    </row>
    <row r="44" spans="1:6" x14ac:dyDescent="0.25">
      <c r="B44" s="30" t="s">
        <v>61</v>
      </c>
      <c r="C44" s="45">
        <v>48</v>
      </c>
      <c r="D44" s="32"/>
      <c r="E44" s="31" t="s">
        <v>61</v>
      </c>
      <c r="F44" s="42">
        <v>48</v>
      </c>
    </row>
    <row r="45" spans="1:6" ht="15.75" thickBot="1" x14ac:dyDescent="0.3">
      <c r="B45" s="34" t="s">
        <v>67</v>
      </c>
      <c r="C45" s="35">
        <f>C40*C41*C42*C43*C44</f>
        <v>14400</v>
      </c>
      <c r="D45" s="36"/>
      <c r="E45" s="37" t="s">
        <v>67</v>
      </c>
      <c r="F45" s="38">
        <f>F40*F41*F42*F43*F44</f>
        <v>14400</v>
      </c>
    </row>
    <row r="46" spans="1:6" ht="15.75" thickBot="1" x14ac:dyDescent="0.3"/>
    <row r="47" spans="1:6" ht="18.75" x14ac:dyDescent="0.25">
      <c r="A47" s="46" t="s">
        <v>68</v>
      </c>
      <c r="B47" s="47" t="s">
        <v>27</v>
      </c>
      <c r="C47" s="48"/>
      <c r="D47" s="49"/>
      <c r="E47" s="48" t="s">
        <v>28</v>
      </c>
      <c r="F47" s="50"/>
    </row>
    <row r="48" spans="1:6" x14ac:dyDescent="0.25">
      <c r="B48" s="30" t="s">
        <v>69</v>
      </c>
      <c r="C48" s="51">
        <f>C27</f>
        <v>160697</v>
      </c>
      <c r="D48" s="32"/>
      <c r="E48" s="31"/>
      <c r="F48" s="52">
        <f>C27</f>
        <v>160697</v>
      </c>
    </row>
    <row r="49" spans="1:6" x14ac:dyDescent="0.25">
      <c r="B49" s="30" t="s">
        <v>70</v>
      </c>
      <c r="C49" s="31">
        <f>C38+C45</f>
        <v>117676.80000000002</v>
      </c>
      <c r="D49" s="32"/>
      <c r="E49" s="31"/>
      <c r="F49" s="33">
        <f>F38+F45</f>
        <v>272592.00000000006</v>
      </c>
    </row>
    <row r="50" spans="1:6" ht="15.75" thickBot="1" x14ac:dyDescent="0.3">
      <c r="B50" s="34" t="s">
        <v>71</v>
      </c>
      <c r="C50" s="53">
        <f>C49-C48</f>
        <v>-43020.199999999983</v>
      </c>
      <c r="D50" s="54"/>
      <c r="E50" s="37"/>
      <c r="F50" s="55">
        <f>F49-F48</f>
        <v>111895.00000000006</v>
      </c>
    </row>
    <row r="51" spans="1:6" ht="15.75" thickBot="1" x14ac:dyDescent="0.3"/>
    <row r="52" spans="1:6" x14ac:dyDescent="0.25">
      <c r="A52" s="46" t="s">
        <v>72</v>
      </c>
      <c r="B52" s="56" t="s">
        <v>73</v>
      </c>
      <c r="C52" s="27" t="s">
        <v>74</v>
      </c>
      <c r="D52" s="28"/>
      <c r="E52" s="29" t="s">
        <v>75</v>
      </c>
    </row>
    <row r="53" spans="1:6" x14ac:dyDescent="0.25">
      <c r="B53" s="30">
        <v>1</v>
      </c>
      <c r="C53" s="57">
        <f>C50</f>
        <v>-43020.199999999983</v>
      </c>
      <c r="D53" s="58"/>
      <c r="E53" s="59">
        <f>C53/B53</f>
        <v>-43020.199999999983</v>
      </c>
    </row>
    <row r="54" spans="1:6" x14ac:dyDescent="0.25">
      <c r="B54" s="30">
        <v>2</v>
      </c>
      <c r="C54" s="57">
        <f>F50+C53</f>
        <v>68874.800000000076</v>
      </c>
      <c r="D54" s="58"/>
      <c r="E54" s="59">
        <f t="shared" ref="E54:E57" si="0">C54/B54</f>
        <v>34437.400000000038</v>
      </c>
    </row>
    <row r="55" spans="1:6" x14ac:dyDescent="0.25">
      <c r="B55" s="30">
        <v>3</v>
      </c>
      <c r="C55" s="57">
        <f>C54+$F$50</f>
        <v>180769.80000000013</v>
      </c>
      <c r="D55" s="58"/>
      <c r="E55" s="59">
        <f t="shared" si="0"/>
        <v>60256.600000000042</v>
      </c>
    </row>
    <row r="56" spans="1:6" x14ac:dyDescent="0.25">
      <c r="B56" s="30">
        <v>4</v>
      </c>
      <c r="C56" s="57">
        <f t="shared" ref="C56:C57" si="1">C55+$F$50</f>
        <v>292664.80000000016</v>
      </c>
      <c r="D56" s="58"/>
      <c r="E56" s="59">
        <f t="shared" si="0"/>
        <v>73166.200000000041</v>
      </c>
    </row>
    <row r="57" spans="1:6" ht="15.75" thickBot="1" x14ac:dyDescent="0.3">
      <c r="B57" s="34">
        <v>5</v>
      </c>
      <c r="C57" s="60">
        <f t="shared" si="1"/>
        <v>404559.80000000022</v>
      </c>
      <c r="D57" s="61"/>
      <c r="E57" s="62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3" t="s">
        <v>76</v>
      </c>
    </row>
    <row r="3" spans="1:2" x14ac:dyDescent="0.25">
      <c r="B3" s="13" t="s">
        <v>77</v>
      </c>
    </row>
    <row r="4" spans="1:2" x14ac:dyDescent="0.25">
      <c r="A4" s="63">
        <v>7265</v>
      </c>
      <c r="B4" s="64" t="s">
        <v>78</v>
      </c>
    </row>
    <row r="5" spans="1:2" x14ac:dyDescent="0.25">
      <c r="A5" s="63"/>
      <c r="B5" s="65" t="s">
        <v>79</v>
      </c>
    </row>
    <row r="6" spans="1:2" x14ac:dyDescent="0.25">
      <c r="A6" s="11">
        <f>89+58</f>
        <v>147</v>
      </c>
      <c r="B6" t="s">
        <v>80</v>
      </c>
    </row>
    <row r="7" spans="1:2" x14ac:dyDescent="0.25">
      <c r="A7" s="11">
        <v>278</v>
      </c>
      <c r="B7" t="s">
        <v>81</v>
      </c>
    </row>
    <row r="8" spans="1:2" x14ac:dyDescent="0.25">
      <c r="A8" s="11">
        <v>1336</v>
      </c>
      <c r="B8" t="s">
        <v>82</v>
      </c>
    </row>
    <row r="9" spans="1:2" x14ac:dyDescent="0.25">
      <c r="A9" s="11">
        <v>3720</v>
      </c>
      <c r="B9" t="s">
        <v>83</v>
      </c>
    </row>
    <row r="10" spans="1:2" x14ac:dyDescent="0.25">
      <c r="A10" s="11">
        <f>520+600+900</f>
        <v>2020</v>
      </c>
      <c r="B10" t="s">
        <v>84</v>
      </c>
    </row>
    <row r="12" spans="1:2" x14ac:dyDescent="0.25">
      <c r="B12" s="13" t="s">
        <v>85</v>
      </c>
    </row>
    <row r="13" spans="1:2" x14ac:dyDescent="0.25">
      <c r="B13" s="13" t="s">
        <v>86</v>
      </c>
    </row>
    <row r="14" spans="1:2" x14ac:dyDescent="0.25">
      <c r="A14" s="10">
        <v>8055</v>
      </c>
      <c r="B14" t="s">
        <v>87</v>
      </c>
    </row>
    <row r="15" spans="1:2" x14ac:dyDescent="0.25">
      <c r="A15" s="10">
        <v>6444</v>
      </c>
      <c r="B15" t="s">
        <v>88</v>
      </c>
    </row>
    <row r="16" spans="1:2" x14ac:dyDescent="0.25">
      <c r="A16" s="11">
        <v>32220</v>
      </c>
      <c r="B16" t="s">
        <v>89</v>
      </c>
    </row>
    <row r="17" spans="1:2" x14ac:dyDescent="0.25">
      <c r="A17" s="11">
        <v>5200</v>
      </c>
      <c r="B17" t="s">
        <v>90</v>
      </c>
    </row>
    <row r="18" spans="1:2" x14ac:dyDescent="0.25">
      <c r="A18" s="11">
        <v>5223</v>
      </c>
      <c r="B18" t="s">
        <v>91</v>
      </c>
    </row>
    <row r="19" spans="1:2" x14ac:dyDescent="0.25">
      <c r="A19" s="11">
        <v>1824</v>
      </c>
      <c r="B19" t="s">
        <v>92</v>
      </c>
    </row>
    <row r="21" spans="1:2" x14ac:dyDescent="0.25">
      <c r="B21" s="13" t="s">
        <v>93</v>
      </c>
    </row>
    <row r="22" spans="1:2" x14ac:dyDescent="0.25">
      <c r="A22" s="11">
        <v>5000</v>
      </c>
      <c r="B22" t="s">
        <v>94</v>
      </c>
    </row>
    <row r="24" spans="1:2" x14ac:dyDescent="0.25">
      <c r="B24" s="13" t="s">
        <v>95</v>
      </c>
    </row>
    <row r="25" spans="1:2" x14ac:dyDescent="0.25">
      <c r="A25" s="10">
        <v>1900</v>
      </c>
      <c r="B25" t="s">
        <v>96</v>
      </c>
    </row>
    <row r="26" spans="1:2" x14ac:dyDescent="0.25">
      <c r="A26" s="66">
        <v>20000</v>
      </c>
      <c r="B26" t="s">
        <v>97</v>
      </c>
    </row>
    <row r="28" spans="1:2" x14ac:dyDescent="0.25">
      <c r="A28" s="10">
        <v>428</v>
      </c>
      <c r="B28" t="s">
        <v>98</v>
      </c>
    </row>
    <row r="29" spans="1:2" x14ac:dyDescent="0.25">
      <c r="A29" s="63">
        <f>SUM(A6:A28)</f>
        <v>93795</v>
      </c>
      <c r="B29" t="s">
        <v>99</v>
      </c>
    </row>
    <row r="30" spans="1:2" x14ac:dyDescent="0.25">
      <c r="B30" s="13" t="s">
        <v>100</v>
      </c>
    </row>
    <row r="31" spans="1:2" x14ac:dyDescent="0.25">
      <c r="A31" s="67">
        <v>250000</v>
      </c>
      <c r="B31" t="s">
        <v>101</v>
      </c>
    </row>
    <row r="32" spans="1:2" x14ac:dyDescent="0.25">
      <c r="A32" s="12">
        <v>40000</v>
      </c>
      <c r="B32" t="s">
        <v>102</v>
      </c>
    </row>
    <row r="33" spans="1:6" x14ac:dyDescent="0.25">
      <c r="A33" s="67">
        <v>20000</v>
      </c>
      <c r="B33" t="s">
        <v>103</v>
      </c>
    </row>
    <row r="34" spans="1:6" x14ac:dyDescent="0.25">
      <c r="A34" s="67">
        <v>60000</v>
      </c>
      <c r="B34" t="s">
        <v>104</v>
      </c>
    </row>
    <row r="35" spans="1:6" x14ac:dyDescent="0.25">
      <c r="A35" s="67">
        <v>20000</v>
      </c>
      <c r="B35" t="s">
        <v>105</v>
      </c>
    </row>
    <row r="36" spans="1:6" x14ac:dyDescent="0.25">
      <c r="A36" s="67">
        <v>10000</v>
      </c>
      <c r="B36" t="s">
        <v>106</v>
      </c>
    </row>
    <row r="37" spans="1:6" x14ac:dyDescent="0.25">
      <c r="A37" s="67">
        <v>10000</v>
      </c>
      <c r="B37" t="s">
        <v>107</v>
      </c>
    </row>
    <row r="38" spans="1:6" x14ac:dyDescent="0.25">
      <c r="A38" s="67">
        <v>5000</v>
      </c>
      <c r="B38" t="s">
        <v>108</v>
      </c>
    </row>
    <row r="39" spans="1:6" x14ac:dyDescent="0.25">
      <c r="A39" s="68">
        <f>SUM(A31:A38)</f>
        <v>415000</v>
      </c>
      <c r="B39" s="13" t="s">
        <v>109</v>
      </c>
    </row>
    <row r="41" spans="1:6" x14ac:dyDescent="0.25">
      <c r="A41" s="69">
        <f>A29-14499</f>
        <v>79296</v>
      </c>
      <c r="B41" t="s">
        <v>110</v>
      </c>
      <c r="C41" s="63">
        <f>8055+6444</f>
        <v>14499</v>
      </c>
      <c r="D41" t="s">
        <v>111</v>
      </c>
    </row>
    <row r="43" spans="1:6" x14ac:dyDescent="0.25">
      <c r="B43" s="13" t="s">
        <v>112</v>
      </c>
      <c r="C43" s="13"/>
      <c r="D43" s="13"/>
      <c r="E43" s="13"/>
      <c r="F43" s="13"/>
    </row>
    <row r="44" spans="1:6" x14ac:dyDescent="0.25">
      <c r="B44" s="13" t="s">
        <v>113</v>
      </c>
      <c r="C44" s="13"/>
      <c r="D44" s="13"/>
      <c r="E44" s="13"/>
      <c r="F44" s="13"/>
    </row>
    <row r="45" spans="1:6" x14ac:dyDescent="0.25">
      <c r="B45" s="13" t="s">
        <v>114</v>
      </c>
      <c r="C45" s="13"/>
      <c r="D45" s="13"/>
      <c r="E45" s="13"/>
      <c r="F45" s="13"/>
    </row>
    <row r="46" spans="1:6" x14ac:dyDescent="0.25">
      <c r="B46" s="13" t="s">
        <v>115</v>
      </c>
    </row>
    <row r="48" spans="1:6" x14ac:dyDescent="0.25">
      <c r="A48" s="83">
        <v>80000</v>
      </c>
      <c r="B48" s="13" t="s">
        <v>145</v>
      </c>
    </row>
    <row r="50" spans="1:2" x14ac:dyDescent="0.25">
      <c r="A50" s="2"/>
      <c r="B50" s="13" t="s">
        <v>116</v>
      </c>
    </row>
    <row r="52" spans="1:2" x14ac:dyDescent="0.25">
      <c r="B52" s="13" t="s">
        <v>117</v>
      </c>
    </row>
    <row r="53" spans="1:2" x14ac:dyDescent="0.25">
      <c r="B53" s="70" t="s">
        <v>118</v>
      </c>
    </row>
    <row r="54" spans="1:2" x14ac:dyDescent="0.25">
      <c r="B54" s="71" t="s">
        <v>119</v>
      </c>
    </row>
    <row r="55" spans="1:2" x14ac:dyDescent="0.25">
      <c r="B55" s="71" t="s">
        <v>120</v>
      </c>
    </row>
    <row r="56" spans="1:2" x14ac:dyDescent="0.25">
      <c r="B56" s="71" t="s">
        <v>121</v>
      </c>
    </row>
    <row r="57" spans="1:2" x14ac:dyDescent="0.25">
      <c r="B57" s="71" t="s">
        <v>122</v>
      </c>
    </row>
    <row r="58" spans="1:2" x14ac:dyDescent="0.25">
      <c r="B58" s="71" t="s">
        <v>123</v>
      </c>
    </row>
    <row r="59" spans="1:2" x14ac:dyDescent="0.25">
      <c r="B59" s="71" t="s">
        <v>124</v>
      </c>
    </row>
    <row r="61" spans="1:2" x14ac:dyDescent="0.25">
      <c r="B61" s="70" t="s">
        <v>125</v>
      </c>
    </row>
    <row r="62" spans="1:2" x14ac:dyDescent="0.25">
      <c r="B62" s="72" t="s">
        <v>126</v>
      </c>
    </row>
    <row r="63" spans="1:2" x14ac:dyDescent="0.25">
      <c r="B63" s="72" t="s">
        <v>127</v>
      </c>
    </row>
    <row r="64" spans="1:2" x14ac:dyDescent="0.25">
      <c r="B64" s="72" t="s">
        <v>128</v>
      </c>
    </row>
    <row r="65" spans="1:5" ht="21.75" customHeight="1" x14ac:dyDescent="0.25">
      <c r="A65" s="73"/>
      <c r="B65" s="74" t="s">
        <v>129</v>
      </c>
      <c r="C65" s="75" t="s">
        <v>130</v>
      </c>
    </row>
    <row r="66" spans="1:5" ht="18.75" customHeight="1" x14ac:dyDescent="0.25">
      <c r="A66" s="73"/>
      <c r="B66" s="76" t="s">
        <v>131</v>
      </c>
      <c r="C66" s="77" t="s">
        <v>132</v>
      </c>
      <c r="E66" s="78" t="s">
        <v>133</v>
      </c>
    </row>
    <row r="67" spans="1:5" ht="16.5" customHeight="1" x14ac:dyDescent="0.25">
      <c r="A67" s="73"/>
      <c r="B67" s="79" t="s">
        <v>134</v>
      </c>
      <c r="C67" s="80" t="s">
        <v>135</v>
      </c>
    </row>
    <row r="68" spans="1:5" ht="15.75" customHeight="1" x14ac:dyDescent="0.25">
      <c r="A68" s="73"/>
      <c r="B68" s="76" t="s">
        <v>136</v>
      </c>
      <c r="C68" s="77" t="s">
        <v>137</v>
      </c>
    </row>
    <row r="69" spans="1:5" ht="18.75" customHeight="1" x14ac:dyDescent="0.25">
      <c r="A69" s="73"/>
      <c r="B69" s="79" t="s">
        <v>138</v>
      </c>
      <c r="C69" s="80" t="s">
        <v>139</v>
      </c>
    </row>
    <row r="70" spans="1:5" ht="17.25" customHeight="1" x14ac:dyDescent="0.25">
      <c r="A70" s="73"/>
      <c r="B70" s="76" t="s">
        <v>140</v>
      </c>
      <c r="C70" s="77" t="s">
        <v>141</v>
      </c>
    </row>
    <row r="71" spans="1:5" ht="18" customHeight="1" x14ac:dyDescent="0.25">
      <c r="A71" s="73"/>
      <c r="B71" s="81" t="s">
        <v>142</v>
      </c>
      <c r="C71" s="82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Feuil2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Jean SAINT-CRICQ</cp:lastModifiedBy>
  <dcterms:created xsi:type="dcterms:W3CDTF">2015-01-28T10:39:50Z</dcterms:created>
  <dcterms:modified xsi:type="dcterms:W3CDTF">2015-01-28T11:46:06Z</dcterms:modified>
</cp:coreProperties>
</file>