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9440" windowHeight="9660" activeTab="3"/>
  </bookViews>
  <sheets>
    <sheet name="mobilier" sheetId="2" r:id="rId1"/>
    <sheet name="matériaux" sheetId="3" r:id="rId2"/>
    <sheet name="RECAP" sheetId="5" r:id="rId3"/>
    <sheet name="Feuil1" sheetId="6" r:id="rId4"/>
  </sheets>
  <definedNames>
    <definedName name="_xlnm.Print_Area" localSheetId="3">Feuil1!$A$1:$G$23</definedName>
    <definedName name="_xlnm.Print_Area" localSheetId="1">matériaux!$A$2:$I$27</definedName>
    <definedName name="_xlnm.Print_Area" localSheetId="0">mobilier!$A$2:$H$96</definedName>
    <definedName name="_xlnm.Print_Area" localSheetId="2">RECAP!$A$1:$C$8</definedName>
  </definedNames>
  <calcPr calcId="145621"/>
</workbook>
</file>

<file path=xl/calcChain.xml><?xml version="1.0" encoding="utf-8"?>
<calcChain xmlns="http://schemas.openxmlformats.org/spreadsheetml/2006/main">
  <c r="E21" i="6" l="1"/>
  <c r="D21" i="6"/>
  <c r="I26" i="3" l="1"/>
  <c r="E17" i="3"/>
  <c r="F17" i="3"/>
  <c r="I17" i="3" s="1"/>
  <c r="F18" i="3"/>
  <c r="I18" i="3" s="1"/>
  <c r="C5" i="5" s="1"/>
  <c r="B5" i="5" s="1"/>
  <c r="I5" i="3"/>
  <c r="D5" i="3"/>
  <c r="F21" i="3"/>
  <c r="I21" i="3" s="1"/>
  <c r="F20" i="3"/>
  <c r="I20" i="3" s="1"/>
  <c r="F22" i="3"/>
  <c r="I22" i="3" s="1"/>
  <c r="C6" i="5" s="1"/>
  <c r="F19" i="3"/>
  <c r="I19" i="3" s="1"/>
  <c r="I27" i="3"/>
  <c r="I25" i="3"/>
  <c r="F4" i="3"/>
  <c r="I4" i="3" s="1"/>
  <c r="C4" i="5" s="1"/>
  <c r="B4" i="5" s="1"/>
  <c r="F3" i="3"/>
  <c r="I3" i="3" s="1"/>
  <c r="I1" i="3" s="1"/>
  <c r="D6" i="3"/>
  <c r="I15" i="3"/>
  <c r="D16" i="3"/>
  <c r="D15" i="3"/>
  <c r="I7" i="3"/>
  <c r="I9" i="3"/>
  <c r="F23" i="3"/>
  <c r="I23" i="3" s="1"/>
  <c r="F24" i="3"/>
  <c r="I24" i="3" s="1"/>
  <c r="E13" i="3"/>
  <c r="F13" i="3" s="1"/>
  <c r="I13" i="3" s="1"/>
  <c r="D9" i="3"/>
  <c r="D8" i="3"/>
  <c r="D7" i="3"/>
  <c r="G96" i="2"/>
  <c r="H96" i="2" s="1"/>
  <c r="G65" i="2"/>
  <c r="G50" i="2"/>
  <c r="G44" i="2"/>
  <c r="G4" i="2"/>
  <c r="G5" i="2"/>
  <c r="G6" i="2"/>
  <c r="G7" i="2"/>
  <c r="G9" i="2"/>
  <c r="G10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3" i="2"/>
  <c r="C3" i="5" l="1"/>
  <c r="B3" i="5" s="1"/>
  <c r="I28" i="3"/>
  <c r="B6" i="5"/>
  <c r="H12" i="2"/>
  <c r="H46" i="2"/>
  <c r="H40" i="2"/>
  <c r="H35" i="2"/>
  <c r="H23" i="2"/>
  <c r="H16" i="2"/>
  <c r="H8" i="2"/>
  <c r="H3" i="2"/>
  <c r="H75" i="2"/>
  <c r="H66" i="2"/>
  <c r="H29" i="2"/>
  <c r="H59" i="2"/>
  <c r="H52" i="2"/>
  <c r="D72" i="2"/>
  <c r="G72" i="2" s="1"/>
  <c r="H71" i="2" s="1"/>
  <c r="C2" i="5" l="1"/>
  <c r="H1" i="2"/>
  <c r="G2" i="5" s="1"/>
  <c r="G99" i="2"/>
  <c r="G1" i="5" s="1"/>
  <c r="C7" i="5" l="1"/>
  <c r="B2" i="5"/>
  <c r="B7" i="5" s="1"/>
</calcChain>
</file>

<file path=xl/sharedStrings.xml><?xml version="1.0" encoding="utf-8"?>
<sst xmlns="http://schemas.openxmlformats.org/spreadsheetml/2006/main" count="424" uniqueCount="201">
  <si>
    <t>Havana Console</t>
  </si>
  <si>
    <t>dimensions</t>
  </si>
  <si>
    <t xml:space="preserve">H 93 x L 102 x PR 50 </t>
  </si>
  <si>
    <t xml:space="preserve">H 77 x L 120 x PR 50 </t>
  </si>
  <si>
    <t xml:space="preserve">Longueur : 40 cm
Hauteur : 40 cm
Profondeur : 39 cm </t>
  </si>
  <si>
    <t xml:space="preserve">Dimensions (cm) : H 80 x L 50 x PR 53 </t>
  </si>
  <si>
    <t>Dimensions (cm) : H 89 x L 82 x PR 81</t>
  </si>
  <si>
    <t xml:space="preserve">Austerlitz Chaise vintage cuir </t>
  </si>
  <si>
    <t>Hoa Bout de canapé en bois exotique</t>
  </si>
  <si>
    <t>Dimensions (cm) : H 90 x L 63 x PR 64</t>
  </si>
  <si>
    <t>Fauteuil en bambou avec structure en teck SINGAPOUR</t>
  </si>
  <si>
    <t>Fauteuil cabriolet aspect cuir martelé gris clair WALLACE</t>
  </si>
  <si>
    <t>Dimensions (cm) : L71xP78xH78</t>
  </si>
  <si>
    <t>Diamètre: 25 cm Hauteur: 27 cm</t>
  </si>
  <si>
    <t>SÅNGEN Lampe de table, brun clair</t>
  </si>
  <si>
    <t xml:space="preserve">
MAGNARP Lampadaire, naturel</t>
  </si>
  <si>
    <t>largeur abat-jour: 33 cm Hauteur: 144 cm</t>
  </si>
  <si>
    <t>Hauteur: 116 cm Diam. abat-jour: 31 cm</t>
  </si>
  <si>
    <t>ROTVIK Lampadaire, bambou, brun</t>
  </si>
  <si>
    <t>Console 1 Tiroir NAYA</t>
  </si>
  <si>
    <t>Bibliothèque, pin massif, teinté wengé, Derry</t>
  </si>
  <si>
    <t>largeur 56 cm x Hauteur : 184 cm x Profondeur : 38 cm</t>
  </si>
  <si>
    <t>Lampadaire Giulietta BRILLIANT, 153 cm, transparent</t>
  </si>
  <si>
    <t xml:space="preserve">Hauteur 85 cm
Largeur (cm) 48 cm
Profondeur (cm) 46 cm </t>
  </si>
  <si>
    <t>Banque d'accueil OVO MDD Accueil</t>
  </si>
  <si>
    <t>SALLE MULTIACTIVITE</t>
  </si>
  <si>
    <t>LA REDOUTE</t>
  </si>
  <si>
    <t>Boston Fauteuil</t>
  </si>
  <si>
    <t>MAISONS DU MONDE</t>
  </si>
  <si>
    <t>TTC</t>
  </si>
  <si>
    <t>P 51 cm x H 77 cm assise l 38 cm x P 33 cm x H 46 cm</t>
  </si>
  <si>
    <t xml:space="preserve"> TERJE Chaise pliante BRUN</t>
  </si>
  <si>
    <t>IKEA</t>
  </si>
  <si>
    <t>QTE</t>
  </si>
  <si>
    <t>CABINET 1</t>
  </si>
  <si>
    <t>Dimensions hors-tout : H80 x L80 x P25 cm</t>
  </si>
  <si>
    <t>TIKAMOON/3 SUISSES</t>
  </si>
  <si>
    <t xml:space="preserve">Dimensions (cm) : H 44 x L 30 x PR 30 </t>
  </si>
  <si>
    <t xml:space="preserve">Tabouret en résine noir H 44 cm JAKKARA </t>
  </si>
  <si>
    <t>CABINET 2</t>
  </si>
  <si>
    <t>LEROY MERLIN</t>
  </si>
  <si>
    <t xml:space="preserve"> HOLMÖ Lampadaire</t>
  </si>
  <si>
    <t>Hauteur: 116 cm
Diam. abat-jour: 22 cm</t>
  </si>
  <si>
    <t>HOLMÖ Lampadaire</t>
  </si>
  <si>
    <t>BUREAU DIRIGEANTE</t>
  </si>
  <si>
    <t>ALINEA</t>
  </si>
  <si>
    <t>Lampe à poser tubulaire  Almera</t>
  </si>
  <si>
    <t>Diamètre de 11 cm.  Hauteur de 29.5 cm</t>
  </si>
  <si>
    <t>DELAMAISON</t>
  </si>
  <si>
    <t xml:space="preserve"> Longueur : 60 cm Profondeur : 60 cm  Hauteur : 82 cm
</t>
  </si>
  <si>
    <t>CABINET 3</t>
  </si>
  <si>
    <t>Bureau  "Explorateur"</t>
  </si>
  <si>
    <t>Console murale 2 tiroirs en teck L90xP30cm SILENE</t>
  </si>
  <si>
    <t>Longueur : 90 cm Profondeur : 30 cm   Hauteur : 75 cm</t>
  </si>
  <si>
    <t xml:space="preserve">
    Diamètre : 40 cm Hauteur : 42 cm</t>
  </si>
  <si>
    <t>Pouf rond en noix de coco Diamètre 40 cm NATURA</t>
  </si>
  <si>
    <t xml:space="preserve">
SÖRE Lampadaire</t>
  </si>
  <si>
    <t>Hauteur: 100 cm Diam. abat-jour: 30 cm</t>
  </si>
  <si>
    <t>CABINET 4</t>
  </si>
  <si>
    <t>SALLE D'ATTENTE</t>
  </si>
  <si>
    <t>CABINET 5</t>
  </si>
  <si>
    <t xml:space="preserve">Baudelaire Fauteuil velours vert </t>
  </si>
  <si>
    <t>CABINET 6</t>
  </si>
  <si>
    <t>Fauteuil cabriolet microfibre chocolat marron</t>
  </si>
  <si>
    <t xml:space="preserve">Dimensions : 76*76*71 (L*H*P) </t>
  </si>
  <si>
    <t>DESTOCK MEUBLES</t>
  </si>
  <si>
    <t>CABINET 7</t>
  </si>
  <si>
    <t>VESTIAIRE</t>
  </si>
  <si>
    <t>CABINET 8</t>
  </si>
  <si>
    <t>PIER IMPORT</t>
  </si>
  <si>
    <t>Coussins verts et violet brodés</t>
  </si>
  <si>
    <t>Coussins rose indien</t>
  </si>
  <si>
    <t>CABINET 9</t>
  </si>
  <si>
    <t>TECTAKE 13cm epaisseur lit de massage + Set 4 BEIGE (Lit de massage + Tabouret pliable + Appui-tête ergonomique multifonctionnel + Rouleau pour les genoux 66cm (rond) + Repose-bras + Cavité faciale refermable + Demi-rouleau 66cm  + Housse de transport)</t>
  </si>
  <si>
    <t>TECTAKE</t>
  </si>
  <si>
    <t>Banquette, lit de repos, Sahel, 3  places,GRIS, socle coloris teck</t>
  </si>
  <si>
    <t>L 193 cm x P 85 cm; Assise L193 cm x H38 cm x P55 cm</t>
  </si>
  <si>
    <t>Diamètre du pot: 21 cm Hauteur: 175 cm</t>
  </si>
  <si>
    <t>FEJKA Plante artificielle en pot, bambou H 175 cm</t>
  </si>
  <si>
    <t>Longueur totale 155 cm</t>
  </si>
  <si>
    <t>SIMON BUREAU</t>
  </si>
  <si>
    <t>ESPACE PAUSE</t>
  </si>
  <si>
    <t>METOD structure élément bas</t>
  </si>
  <si>
    <t>80x37x80 cm</t>
  </si>
  <si>
    <t>80x40 cm</t>
  </si>
  <si>
    <t>MAXIMERA tiroir, bas</t>
  </si>
  <si>
    <t>80x37 cm</t>
  </si>
  <si>
    <t>MAXIMERA tiroir, moyen</t>
  </si>
  <si>
    <t>UTRUSTA face de tiroir, bas</t>
  </si>
  <si>
    <t>80 cm</t>
  </si>
  <si>
    <t>60x37x80 cm</t>
  </si>
  <si>
    <t>BOHOLMEN évier à encastrer 1 bac</t>
  </si>
  <si>
    <t>47x30 cm</t>
  </si>
  <si>
    <t>ATLANT bonde/siphon 1 bac</t>
  </si>
  <si>
    <t>RINGHULT porte</t>
  </si>
  <si>
    <t>60x80 cm</t>
  </si>
  <si>
    <t>UTRUSTA charnières</t>
  </si>
  <si>
    <t>125 °</t>
  </si>
  <si>
    <t>FASTBO baguette pour revêtement mural</t>
  </si>
  <si>
    <t>120 cm</t>
  </si>
  <si>
    <t>60x20 cm</t>
  </si>
  <si>
    <t>FASTBO revêtement mural</t>
  </si>
  <si>
    <t>60x50 cm</t>
  </si>
  <si>
    <t>FÖRBÄTTRA plinthe</t>
  </si>
  <si>
    <t>220x8 cm</t>
  </si>
  <si>
    <t>186x3.8 cm</t>
  </si>
  <si>
    <t>METOD crémaillère</t>
  </si>
  <si>
    <t>200 cm</t>
  </si>
  <si>
    <t>METOD pied</t>
  </si>
  <si>
    <t>8 cm</t>
  </si>
  <si>
    <t>RINGHULT panneau latéral de finition</t>
  </si>
  <si>
    <t>39x86 cm</t>
  </si>
  <si>
    <t>TYDA poignée</t>
  </si>
  <si>
    <t>138 mm</t>
  </si>
  <si>
    <t>UTRUSTA amortisseur de porte pour charnière</t>
  </si>
  <si>
    <t>RINGHULT face de tiroir brillant gris</t>
  </si>
  <si>
    <t>ELVERDAM mitigeur couleur acier inox</t>
  </si>
  <si>
    <t>LIMHAMN étagère murale acier inoxydable</t>
  </si>
  <si>
    <t>HÄLLESTAD plan de travail double face blanc/motif aluminium av chant effet métal</t>
  </si>
  <si>
    <t>CABINET 10</t>
  </si>
  <si>
    <t>(estimation)</t>
  </si>
  <si>
    <t>Andrew Chaise en croûte de cuir taupe</t>
  </si>
  <si>
    <t xml:space="preserve">Longueur : 55 cm Hauteur : 91 cm Profondeur : 46 cm </t>
  </si>
  <si>
    <t xml:space="preserve"> ALGOT Crémaillère/ corbeilles fil</t>
  </si>
  <si>
    <t>Largeur: 65 cm Profondeur: 40 cm Hauteur: 196 cm</t>
  </si>
  <si>
    <t>zone</t>
  </si>
  <si>
    <t>descriptif</t>
  </si>
  <si>
    <t>fournisseur</t>
  </si>
  <si>
    <t>rideaux pour rangement</t>
  </si>
  <si>
    <t xml:space="preserve">Hauteur 240 x largeur 1 ml + 35 cml </t>
  </si>
  <si>
    <t>lé = Hauteur 240 x largeur 52</t>
  </si>
  <si>
    <t>AU FIL DES COULEURS</t>
  </si>
  <si>
    <t xml:space="preserve">papier peint 2 lés; motif Bulbous BLEU, Hookedonwalls  Référence : 2758 </t>
  </si>
  <si>
    <t>lé = Hauteur 240 x largeur 53</t>
  </si>
  <si>
    <t>1 rouleau 10 ml</t>
  </si>
  <si>
    <t xml:space="preserve">papier peint 2 lés; motif Francis vert, éditeur Sandberg    Référence : 457-58 </t>
  </si>
  <si>
    <t>Coco mosaic Espresso Bliss panneaux 42x42cm - écorce de coco.</t>
  </si>
  <si>
    <t>12 panneaux</t>
  </si>
  <si>
    <t>HT</t>
  </si>
  <si>
    <t>DIVERS</t>
  </si>
  <si>
    <t>vernis ignifugé</t>
  </si>
  <si>
    <t>frais transport panneaux Wall In</t>
  </si>
  <si>
    <t>WALL IN</t>
  </si>
  <si>
    <t xml:space="preserve"> " "</t>
  </si>
  <si>
    <t>20 panneaux / 5m2</t>
  </si>
  <si>
    <t>Panneaux muraux modèle Cubik -3D &amp; écologique 50x50cm / 275gr À coller et à peindre</t>
  </si>
  <si>
    <t>papier peint 2 lés; motif A DEFINIR</t>
  </si>
  <si>
    <t>A DEFINIR</t>
  </si>
  <si>
    <t>papier peint 2 lés ; motif</t>
  </si>
  <si>
    <t>papier peint 3 lés ; motif A DEFINIR</t>
  </si>
  <si>
    <t>rideau séparation</t>
  </si>
  <si>
    <t>rideau occultation paroi vitrée</t>
  </si>
  <si>
    <t>extincteurs</t>
  </si>
  <si>
    <t>CABINET 3 / 4 / 5 / 6</t>
  </si>
  <si>
    <t>GENERAL</t>
  </si>
  <si>
    <t>Revêtement de Sol WICANDERS Corkconfort HPS Lane Chestnut C13S001 Lames de 10,5 x 140 x 1220 mm</t>
  </si>
  <si>
    <t>LA MAISON DU PARQUET</t>
  </si>
  <si>
    <t>NEF CENTRALE</t>
  </si>
  <si>
    <t>Papier peint Buddah (modifié) - Référence pp-190yed H 240cm - L 717cm - Textile ou vinyle</t>
  </si>
  <si>
    <t>provision</t>
  </si>
  <si>
    <t>TOTAL TTC</t>
  </si>
  <si>
    <t>marquage sécurité parois vitrées</t>
  </si>
  <si>
    <t>tringles</t>
  </si>
  <si>
    <t>YEDA DESIGN</t>
  </si>
  <si>
    <t>sur mesure</t>
  </si>
  <si>
    <t>135 COLIS DE 1.366 M2</t>
  </si>
  <si>
    <t>dim.</t>
  </si>
  <si>
    <t>ens.</t>
  </si>
  <si>
    <t>2 rouleaux 10 ml</t>
  </si>
  <si>
    <t>LAMY</t>
  </si>
  <si>
    <t>REVETEMENTS MURAUX (PAPIER PEINTS ET PANNEAUX)</t>
  </si>
  <si>
    <t>REVETEMENT SOL (PARQUET LIEGE)</t>
  </si>
  <si>
    <t>TEXTILES (RIDEAUX)</t>
  </si>
  <si>
    <t>MOBILIER &amp; ACCESSOIRES</t>
  </si>
  <si>
    <t>divers</t>
  </si>
  <si>
    <t>Darty</t>
  </si>
  <si>
    <t>Refrigerateur sous plan Proline TTR92SL  coloris SILVER</t>
  </si>
  <si>
    <t>Mobilier</t>
  </si>
  <si>
    <t>Prix unit HT</t>
  </si>
  <si>
    <t>Quantité</t>
  </si>
  <si>
    <t>Bureaux accueil</t>
  </si>
  <si>
    <t>Chaises design blanches</t>
  </si>
  <si>
    <t>Fauteuils Blanc</t>
  </si>
  <si>
    <t>Fauteuils C Discount</t>
  </si>
  <si>
    <t>Factures</t>
  </si>
  <si>
    <t>X</t>
  </si>
  <si>
    <t>IKEA (lampes &amp; fournitures diverses)</t>
  </si>
  <si>
    <t>GIFI (founitures entretiens &amp; déco)</t>
  </si>
  <si>
    <t>Consoles Chelles et Cie</t>
  </si>
  <si>
    <t>Happy Bazar</t>
  </si>
  <si>
    <t>Bricorama (Fourn. Electricité)</t>
  </si>
  <si>
    <t>Fauteuils SoFactory-RINKA</t>
  </si>
  <si>
    <t>Table pliante noire Rue du Commerce</t>
  </si>
  <si>
    <t>Chaises pliantes Menzzo + Table Extens</t>
  </si>
  <si>
    <t xml:space="preserve">1 lot 6 </t>
  </si>
  <si>
    <t>1 lot 4</t>
  </si>
  <si>
    <t>TVA</t>
  </si>
  <si>
    <t>lot 30</t>
  </si>
  <si>
    <t>LOT 4</t>
  </si>
  <si>
    <t>TOTAL</t>
  </si>
  <si>
    <t>N°ordre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</si>
</sst>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0" applyNumberFormat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0" xfId="1" applyFont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1" applyNumberFormat="1" applyFont="1" applyBorder="1" applyAlignment="1">
      <alignment vertical="top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horizontal="right"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4" fontId="0" fillId="0" borderId="0" xfId="0" applyNumberForma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0" fillId="0" borderId="2" xfId="0" applyBorder="1"/>
    <xf numFmtId="0" fontId="0" fillId="0" borderId="0" xfId="0" applyFill="1" applyBorder="1"/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2" xfId="0" applyNumberFormat="1" applyBorder="1" applyAlignment="1">
      <alignment horizontal="center" vertical="top"/>
    </xf>
    <xf numFmtId="44" fontId="0" fillId="0" borderId="4" xfId="0" applyNumberFormat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44" fontId="0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zoomScale="90" zoomScaleNormal="90" workbookViewId="0">
      <selection activeCell="I7" sqref="I7:I8"/>
    </sheetView>
  </sheetViews>
  <sheetFormatPr baseColWidth="10" defaultRowHeight="15" x14ac:dyDescent="0.25"/>
  <cols>
    <col min="1" max="1" width="19.85546875" style="10" bestFit="1" customWidth="1"/>
    <col min="2" max="2" width="52.7109375" style="10" customWidth="1"/>
    <col min="3" max="3" width="49.7109375" style="10" bestFit="1" customWidth="1"/>
    <col min="4" max="4" width="13.140625" style="10" customWidth="1"/>
    <col min="5" max="5" width="4.42578125" style="15" bestFit="1" customWidth="1"/>
    <col min="6" max="6" width="20.28515625" style="10" bestFit="1" customWidth="1"/>
    <col min="7" max="7" width="14.140625" style="10" customWidth="1"/>
    <col min="8" max="8" width="13.7109375" style="10" customWidth="1"/>
    <col min="9" max="10" width="11.42578125" style="10"/>
    <col min="11" max="11" width="9.85546875" style="10" bestFit="1" customWidth="1"/>
    <col min="12" max="16384" width="11.42578125" style="10"/>
  </cols>
  <sheetData>
    <row r="1" spans="1:11" x14ac:dyDescent="0.25">
      <c r="H1" s="23">
        <f>SUM(H3:H96)</f>
        <v>14875.64</v>
      </c>
    </row>
    <row r="2" spans="1:11" x14ac:dyDescent="0.25">
      <c r="A2" s="7" t="s">
        <v>125</v>
      </c>
      <c r="B2" s="7" t="s">
        <v>126</v>
      </c>
      <c r="C2" s="7" t="s">
        <v>1</v>
      </c>
      <c r="D2" s="7" t="s">
        <v>29</v>
      </c>
      <c r="E2" s="8" t="s">
        <v>33</v>
      </c>
      <c r="F2" s="8" t="s">
        <v>127</v>
      </c>
      <c r="G2" s="7" t="s">
        <v>160</v>
      </c>
      <c r="H2" s="9"/>
    </row>
    <row r="3" spans="1:11" x14ac:dyDescent="0.25">
      <c r="A3" s="42" t="s">
        <v>25</v>
      </c>
      <c r="B3" s="7" t="s">
        <v>20</v>
      </c>
      <c r="C3" s="7" t="s">
        <v>21</v>
      </c>
      <c r="D3" s="9">
        <v>299</v>
      </c>
      <c r="E3" s="11">
        <v>2</v>
      </c>
      <c r="F3" s="7" t="s">
        <v>26</v>
      </c>
      <c r="G3" s="12">
        <f>D3*E3</f>
        <v>598</v>
      </c>
      <c r="H3" s="45">
        <f>SUM(G3:G7)</f>
        <v>1599.7</v>
      </c>
    </row>
    <row r="4" spans="1:11" x14ac:dyDescent="0.25">
      <c r="A4" s="43"/>
      <c r="B4" s="7" t="s">
        <v>27</v>
      </c>
      <c r="C4" s="7" t="s">
        <v>9</v>
      </c>
      <c r="D4" s="9">
        <v>141.4</v>
      </c>
      <c r="E4" s="11">
        <v>4</v>
      </c>
      <c r="F4" s="7" t="s">
        <v>28</v>
      </c>
      <c r="G4" s="12">
        <f t="shared" ref="G4:G58" si="0">D4*E4</f>
        <v>565.6</v>
      </c>
      <c r="H4" s="46"/>
    </row>
    <row r="5" spans="1:11" x14ac:dyDescent="0.25">
      <c r="A5" s="43"/>
      <c r="B5" s="7" t="s">
        <v>31</v>
      </c>
      <c r="C5" s="7" t="s">
        <v>30</v>
      </c>
      <c r="D5" s="9">
        <v>10.95</v>
      </c>
      <c r="E5" s="11">
        <v>6</v>
      </c>
      <c r="F5" s="7" t="s">
        <v>32</v>
      </c>
      <c r="G5" s="12">
        <f t="shared" si="0"/>
        <v>65.699999999999989</v>
      </c>
      <c r="H5" s="46"/>
    </row>
    <row r="6" spans="1:11" x14ac:dyDescent="0.25">
      <c r="A6" s="43"/>
      <c r="B6" s="7" t="s">
        <v>51</v>
      </c>
      <c r="C6" s="7" t="s">
        <v>2</v>
      </c>
      <c r="D6" s="9">
        <v>231.4</v>
      </c>
      <c r="E6" s="11">
        <v>1</v>
      </c>
      <c r="F6" s="7" t="s">
        <v>28</v>
      </c>
      <c r="G6" s="12">
        <f t="shared" si="0"/>
        <v>231.4</v>
      </c>
      <c r="H6" s="46"/>
    </row>
    <row r="7" spans="1:11" x14ac:dyDescent="0.25">
      <c r="A7" s="44"/>
      <c r="B7" s="7" t="s">
        <v>22</v>
      </c>
      <c r="C7" s="7"/>
      <c r="D7" s="9">
        <v>139</v>
      </c>
      <c r="E7" s="11">
        <v>1</v>
      </c>
      <c r="F7" s="7" t="s">
        <v>40</v>
      </c>
      <c r="G7" s="12">
        <f t="shared" si="0"/>
        <v>139</v>
      </c>
      <c r="H7" s="47"/>
    </row>
    <row r="8" spans="1:11" x14ac:dyDescent="0.25">
      <c r="A8" s="42" t="s">
        <v>34</v>
      </c>
      <c r="B8" s="7" t="s">
        <v>19</v>
      </c>
      <c r="C8" s="7" t="s">
        <v>35</v>
      </c>
      <c r="D8" s="7"/>
      <c r="E8" s="11">
        <v>1</v>
      </c>
      <c r="F8" s="8" t="s">
        <v>36</v>
      </c>
      <c r="G8" s="12">
        <v>150.99</v>
      </c>
      <c r="H8" s="45">
        <f>SUM(G8:G11)</f>
        <v>501.77000000000004</v>
      </c>
    </row>
    <row r="9" spans="1:11" x14ac:dyDescent="0.25">
      <c r="A9" s="43"/>
      <c r="B9" s="7" t="s">
        <v>27</v>
      </c>
      <c r="C9" s="7" t="s">
        <v>9</v>
      </c>
      <c r="D9" s="9">
        <v>141.4</v>
      </c>
      <c r="E9" s="11">
        <v>2</v>
      </c>
      <c r="F9" s="7" t="s">
        <v>28</v>
      </c>
      <c r="G9" s="12">
        <f t="shared" si="0"/>
        <v>282.8</v>
      </c>
      <c r="H9" s="46"/>
    </row>
    <row r="10" spans="1:11" x14ac:dyDescent="0.25">
      <c r="A10" s="43"/>
      <c r="B10" s="7" t="s">
        <v>38</v>
      </c>
      <c r="C10" s="7" t="s">
        <v>37</v>
      </c>
      <c r="D10" s="9">
        <v>59.99</v>
      </c>
      <c r="E10" s="11">
        <v>1</v>
      </c>
      <c r="F10" s="7" t="s">
        <v>28</v>
      </c>
      <c r="G10" s="12">
        <f t="shared" si="0"/>
        <v>59.99</v>
      </c>
      <c r="H10" s="46"/>
    </row>
    <row r="11" spans="1:11" x14ac:dyDescent="0.25">
      <c r="A11" s="44"/>
      <c r="B11" s="7" t="s">
        <v>41</v>
      </c>
      <c r="C11" s="7" t="s">
        <v>42</v>
      </c>
      <c r="D11" s="9">
        <v>7.99</v>
      </c>
      <c r="E11" s="11">
        <v>1</v>
      </c>
      <c r="F11" s="7" t="s">
        <v>32</v>
      </c>
      <c r="G11" s="12">
        <f t="shared" si="0"/>
        <v>7.99</v>
      </c>
      <c r="H11" s="47"/>
    </row>
    <row r="12" spans="1:11" x14ac:dyDescent="0.25">
      <c r="A12" s="42" t="s">
        <v>39</v>
      </c>
      <c r="B12" s="7" t="s">
        <v>19</v>
      </c>
      <c r="C12" s="7" t="s">
        <v>35</v>
      </c>
      <c r="D12" s="7"/>
      <c r="E12" s="11">
        <v>1</v>
      </c>
      <c r="F12" s="8" t="s">
        <v>36</v>
      </c>
      <c r="G12" s="12">
        <v>150.99</v>
      </c>
      <c r="H12" s="45">
        <f>SUM(G12:G15)</f>
        <v>501.77000000000004</v>
      </c>
    </row>
    <row r="13" spans="1:11" x14ac:dyDescent="0.25">
      <c r="A13" s="43"/>
      <c r="B13" s="7" t="s">
        <v>27</v>
      </c>
      <c r="C13" s="7" t="s">
        <v>9</v>
      </c>
      <c r="D13" s="9">
        <v>141.4</v>
      </c>
      <c r="E13" s="11">
        <v>2</v>
      </c>
      <c r="F13" s="7" t="s">
        <v>28</v>
      </c>
      <c r="G13" s="12">
        <f t="shared" si="0"/>
        <v>282.8</v>
      </c>
      <c r="H13" s="46"/>
    </row>
    <row r="14" spans="1:11" x14ac:dyDescent="0.25">
      <c r="A14" s="43"/>
      <c r="B14" s="7" t="s">
        <v>38</v>
      </c>
      <c r="C14" s="7" t="s">
        <v>37</v>
      </c>
      <c r="D14" s="9">
        <v>59.99</v>
      </c>
      <c r="E14" s="11">
        <v>1</v>
      </c>
      <c r="F14" s="7" t="s">
        <v>28</v>
      </c>
      <c r="G14" s="12">
        <f t="shared" si="0"/>
        <v>59.99</v>
      </c>
      <c r="H14" s="46"/>
    </row>
    <row r="15" spans="1:11" x14ac:dyDescent="0.25">
      <c r="A15" s="44"/>
      <c r="B15" s="7" t="s">
        <v>43</v>
      </c>
      <c r="C15" s="7" t="s">
        <v>42</v>
      </c>
      <c r="D15" s="9">
        <v>7.99</v>
      </c>
      <c r="E15" s="11">
        <v>1</v>
      </c>
      <c r="F15" s="7" t="s">
        <v>32</v>
      </c>
      <c r="G15" s="12">
        <f t="shared" si="0"/>
        <v>7.99</v>
      </c>
      <c r="H15" s="47"/>
      <c r="K15" s="17"/>
    </row>
    <row r="16" spans="1:11" x14ac:dyDescent="0.25">
      <c r="A16" s="42" t="s">
        <v>44</v>
      </c>
      <c r="B16" s="7" t="s">
        <v>7</v>
      </c>
      <c r="C16" s="7" t="s">
        <v>5</v>
      </c>
      <c r="D16" s="9">
        <v>130.1</v>
      </c>
      <c r="E16" s="8">
        <v>1</v>
      </c>
      <c r="F16" s="7" t="s">
        <v>28</v>
      </c>
      <c r="G16" s="12">
        <f t="shared" si="0"/>
        <v>130.1</v>
      </c>
      <c r="H16" s="45">
        <f>SUM(G16:G22)</f>
        <v>822.68999999999994</v>
      </c>
    </row>
    <row r="17" spans="1:8" x14ac:dyDescent="0.25">
      <c r="A17" s="43"/>
      <c r="B17" s="7" t="s">
        <v>0</v>
      </c>
      <c r="C17" s="7" t="s">
        <v>3</v>
      </c>
      <c r="D17" s="9">
        <v>200.9</v>
      </c>
      <c r="E17" s="8">
        <v>1</v>
      </c>
      <c r="F17" s="7" t="s">
        <v>28</v>
      </c>
      <c r="G17" s="12">
        <f t="shared" si="0"/>
        <v>200.9</v>
      </c>
      <c r="H17" s="46"/>
    </row>
    <row r="18" spans="1:8" x14ac:dyDescent="0.25">
      <c r="A18" s="43"/>
      <c r="B18" s="7" t="s">
        <v>10</v>
      </c>
      <c r="C18" s="7" t="s">
        <v>49</v>
      </c>
      <c r="D18" s="9">
        <v>151.4</v>
      </c>
      <c r="E18" s="8">
        <v>2</v>
      </c>
      <c r="F18" s="7" t="s">
        <v>28</v>
      </c>
      <c r="G18" s="12">
        <f t="shared" si="0"/>
        <v>302.8</v>
      </c>
      <c r="H18" s="46"/>
    </row>
    <row r="19" spans="1:8" x14ac:dyDescent="0.25">
      <c r="A19" s="43"/>
      <c r="B19" s="7" t="s">
        <v>8</v>
      </c>
      <c r="C19" s="7" t="s">
        <v>4</v>
      </c>
      <c r="D19" s="9">
        <v>69</v>
      </c>
      <c r="E19" s="8">
        <v>1</v>
      </c>
      <c r="F19" s="7" t="s">
        <v>45</v>
      </c>
      <c r="G19" s="12">
        <f t="shared" si="0"/>
        <v>69</v>
      </c>
      <c r="H19" s="46"/>
    </row>
    <row r="20" spans="1:8" x14ac:dyDescent="0.25">
      <c r="A20" s="43"/>
      <c r="B20" s="7" t="s">
        <v>18</v>
      </c>
      <c r="C20" s="7" t="s">
        <v>17</v>
      </c>
      <c r="D20" s="9">
        <v>49.99</v>
      </c>
      <c r="E20" s="8">
        <v>1</v>
      </c>
      <c r="F20" s="7" t="s">
        <v>32</v>
      </c>
      <c r="G20" s="12">
        <f t="shared" si="0"/>
        <v>49.99</v>
      </c>
      <c r="H20" s="46"/>
    </row>
    <row r="21" spans="1:8" x14ac:dyDescent="0.25">
      <c r="A21" s="43"/>
      <c r="B21" s="7" t="s">
        <v>46</v>
      </c>
      <c r="C21" s="7" t="s">
        <v>47</v>
      </c>
      <c r="D21" s="9">
        <v>39.9</v>
      </c>
      <c r="E21" s="8">
        <v>1</v>
      </c>
      <c r="F21" s="7" t="s">
        <v>48</v>
      </c>
      <c r="G21" s="12">
        <f t="shared" si="0"/>
        <v>39.9</v>
      </c>
      <c r="H21" s="46"/>
    </row>
    <row r="22" spans="1:8" x14ac:dyDescent="0.25">
      <c r="A22" s="44"/>
      <c r="B22" s="7" t="s">
        <v>70</v>
      </c>
      <c r="C22" s="7"/>
      <c r="D22" s="9">
        <v>15</v>
      </c>
      <c r="E22" s="8">
        <v>2</v>
      </c>
      <c r="F22" s="7" t="s">
        <v>120</v>
      </c>
      <c r="G22" s="12">
        <f t="shared" si="0"/>
        <v>30</v>
      </c>
      <c r="H22" s="47"/>
    </row>
    <row r="23" spans="1:8" x14ac:dyDescent="0.25">
      <c r="A23" s="42" t="s">
        <v>50</v>
      </c>
      <c r="B23" s="7" t="s">
        <v>52</v>
      </c>
      <c r="C23" s="7" t="s">
        <v>53</v>
      </c>
      <c r="D23" s="9">
        <v>229</v>
      </c>
      <c r="E23" s="11">
        <v>1</v>
      </c>
      <c r="F23" s="8" t="s">
        <v>48</v>
      </c>
      <c r="G23" s="12">
        <f t="shared" si="0"/>
        <v>229</v>
      </c>
      <c r="H23" s="45">
        <f>SUM(G23:G28)</f>
        <v>755.25</v>
      </c>
    </row>
    <row r="24" spans="1:8" x14ac:dyDescent="0.25">
      <c r="A24" s="43"/>
      <c r="B24" s="7" t="s">
        <v>55</v>
      </c>
      <c r="C24" s="7" t="s">
        <v>54</v>
      </c>
      <c r="D24" s="9">
        <v>118.5</v>
      </c>
      <c r="E24" s="11">
        <v>1</v>
      </c>
      <c r="F24" s="8" t="s">
        <v>48</v>
      </c>
      <c r="G24" s="12">
        <f t="shared" si="0"/>
        <v>118.5</v>
      </c>
      <c r="H24" s="46"/>
    </row>
    <row r="25" spans="1:8" x14ac:dyDescent="0.25">
      <c r="A25" s="43"/>
      <c r="B25" s="7" t="s">
        <v>10</v>
      </c>
      <c r="C25" s="7" t="s">
        <v>49</v>
      </c>
      <c r="D25" s="9">
        <v>151.4</v>
      </c>
      <c r="E25" s="8">
        <v>2</v>
      </c>
      <c r="F25" s="7" t="s">
        <v>28</v>
      </c>
      <c r="G25" s="12">
        <f t="shared" si="0"/>
        <v>302.8</v>
      </c>
      <c r="H25" s="46"/>
    </row>
    <row r="26" spans="1:8" x14ac:dyDescent="0.25">
      <c r="A26" s="43"/>
      <c r="B26" s="7" t="s">
        <v>56</v>
      </c>
      <c r="C26" s="7" t="s">
        <v>57</v>
      </c>
      <c r="D26" s="9">
        <v>25</v>
      </c>
      <c r="E26" s="8">
        <v>1</v>
      </c>
      <c r="F26" s="7" t="s">
        <v>32</v>
      </c>
      <c r="G26" s="12">
        <f t="shared" si="0"/>
        <v>25</v>
      </c>
      <c r="H26" s="46"/>
    </row>
    <row r="27" spans="1:8" x14ac:dyDescent="0.25">
      <c r="A27" s="43"/>
      <c r="B27" s="7" t="s">
        <v>70</v>
      </c>
      <c r="C27" s="7"/>
      <c r="D27" s="9">
        <v>15</v>
      </c>
      <c r="E27" s="8">
        <v>2</v>
      </c>
      <c r="F27" s="7" t="s">
        <v>120</v>
      </c>
      <c r="G27" s="12">
        <f t="shared" si="0"/>
        <v>30</v>
      </c>
      <c r="H27" s="46"/>
    </row>
    <row r="28" spans="1:8" x14ac:dyDescent="0.25">
      <c r="A28" s="44"/>
      <c r="B28" s="7" t="s">
        <v>78</v>
      </c>
      <c r="C28" s="7" t="s">
        <v>77</v>
      </c>
      <c r="D28" s="9">
        <v>49.95</v>
      </c>
      <c r="E28" s="8">
        <v>1</v>
      </c>
      <c r="F28" s="7" t="s">
        <v>32</v>
      </c>
      <c r="G28" s="12">
        <f t="shared" si="0"/>
        <v>49.95</v>
      </c>
      <c r="H28" s="47"/>
    </row>
    <row r="29" spans="1:8" x14ac:dyDescent="0.25">
      <c r="A29" s="42" t="s">
        <v>58</v>
      </c>
      <c r="B29" s="7" t="s">
        <v>52</v>
      </c>
      <c r="C29" s="7" t="s">
        <v>53</v>
      </c>
      <c r="D29" s="9">
        <v>229</v>
      </c>
      <c r="E29" s="11">
        <v>1</v>
      </c>
      <c r="F29" s="8" t="s">
        <v>48</v>
      </c>
      <c r="G29" s="12">
        <f t="shared" si="0"/>
        <v>229</v>
      </c>
      <c r="H29" s="45">
        <f>SUM(G29:G34)</f>
        <v>755.25</v>
      </c>
    </row>
    <row r="30" spans="1:8" x14ac:dyDescent="0.25">
      <c r="A30" s="43"/>
      <c r="B30" s="7" t="s">
        <v>55</v>
      </c>
      <c r="C30" s="7" t="s">
        <v>54</v>
      </c>
      <c r="D30" s="9">
        <v>118.5</v>
      </c>
      <c r="E30" s="11">
        <v>1</v>
      </c>
      <c r="F30" s="8" t="s">
        <v>48</v>
      </c>
      <c r="G30" s="12">
        <f t="shared" si="0"/>
        <v>118.5</v>
      </c>
      <c r="H30" s="46"/>
    </row>
    <row r="31" spans="1:8" x14ac:dyDescent="0.25">
      <c r="A31" s="43"/>
      <c r="B31" s="7" t="s">
        <v>10</v>
      </c>
      <c r="C31" s="7" t="s">
        <v>49</v>
      </c>
      <c r="D31" s="9">
        <v>151.4</v>
      </c>
      <c r="E31" s="8">
        <v>2</v>
      </c>
      <c r="F31" s="7" t="s">
        <v>28</v>
      </c>
      <c r="G31" s="12">
        <f t="shared" si="0"/>
        <v>302.8</v>
      </c>
      <c r="H31" s="46"/>
    </row>
    <row r="32" spans="1:8" x14ac:dyDescent="0.25">
      <c r="A32" s="43"/>
      <c r="B32" s="7" t="s">
        <v>56</v>
      </c>
      <c r="C32" s="7" t="s">
        <v>57</v>
      </c>
      <c r="D32" s="9">
        <v>25</v>
      </c>
      <c r="E32" s="8">
        <v>1</v>
      </c>
      <c r="F32" s="7" t="s">
        <v>32</v>
      </c>
      <c r="G32" s="12">
        <f t="shared" si="0"/>
        <v>25</v>
      </c>
      <c r="H32" s="46"/>
    </row>
    <row r="33" spans="1:8" x14ac:dyDescent="0.25">
      <c r="A33" s="43"/>
      <c r="B33" s="7" t="s">
        <v>70</v>
      </c>
      <c r="C33" s="7"/>
      <c r="D33" s="9">
        <v>15</v>
      </c>
      <c r="E33" s="8">
        <v>2</v>
      </c>
      <c r="F33" s="7" t="s">
        <v>120</v>
      </c>
      <c r="G33" s="12">
        <f t="shared" si="0"/>
        <v>30</v>
      </c>
      <c r="H33" s="46"/>
    </row>
    <row r="34" spans="1:8" x14ac:dyDescent="0.25">
      <c r="A34" s="44"/>
      <c r="B34" s="7" t="s">
        <v>78</v>
      </c>
      <c r="C34" s="7" t="s">
        <v>77</v>
      </c>
      <c r="D34" s="9">
        <v>49.95</v>
      </c>
      <c r="E34" s="8">
        <v>1</v>
      </c>
      <c r="F34" s="7" t="s">
        <v>32</v>
      </c>
      <c r="G34" s="12">
        <f t="shared" si="0"/>
        <v>49.95</v>
      </c>
      <c r="H34" s="47"/>
    </row>
    <row r="35" spans="1:8" x14ac:dyDescent="0.25">
      <c r="A35" s="42" t="s">
        <v>60</v>
      </c>
      <c r="B35" s="7" t="s">
        <v>7</v>
      </c>
      <c r="C35" s="7" t="s">
        <v>5</v>
      </c>
      <c r="D35" s="9">
        <v>130.1</v>
      </c>
      <c r="E35" s="8">
        <v>1</v>
      </c>
      <c r="F35" s="7" t="s">
        <v>28</v>
      </c>
      <c r="G35" s="12">
        <f t="shared" si="0"/>
        <v>130.1</v>
      </c>
      <c r="H35" s="45">
        <f>SUM(G35:G39)</f>
        <v>1208.75</v>
      </c>
    </row>
    <row r="36" spans="1:8" x14ac:dyDescent="0.25">
      <c r="A36" s="43"/>
      <c r="B36" s="7" t="s">
        <v>0</v>
      </c>
      <c r="C36" s="7" t="s">
        <v>3</v>
      </c>
      <c r="D36" s="9">
        <v>200.9</v>
      </c>
      <c r="E36" s="8">
        <v>1</v>
      </c>
      <c r="F36" s="7" t="s">
        <v>28</v>
      </c>
      <c r="G36" s="12">
        <f t="shared" si="0"/>
        <v>200.9</v>
      </c>
      <c r="H36" s="46"/>
    </row>
    <row r="37" spans="1:8" x14ac:dyDescent="0.25">
      <c r="A37" s="43"/>
      <c r="B37" s="7" t="s">
        <v>61</v>
      </c>
      <c r="C37" s="7" t="s">
        <v>6</v>
      </c>
      <c r="D37" s="9">
        <v>401.4</v>
      </c>
      <c r="E37" s="8">
        <v>2</v>
      </c>
      <c r="F37" s="7" t="s">
        <v>28</v>
      </c>
      <c r="G37" s="12">
        <f t="shared" si="0"/>
        <v>802.8</v>
      </c>
      <c r="H37" s="46"/>
    </row>
    <row r="38" spans="1:8" x14ac:dyDescent="0.25">
      <c r="A38" s="43"/>
      <c r="B38" s="7" t="s">
        <v>56</v>
      </c>
      <c r="C38" s="7" t="s">
        <v>57</v>
      </c>
      <c r="D38" s="9">
        <v>25</v>
      </c>
      <c r="E38" s="8">
        <v>1</v>
      </c>
      <c r="F38" s="7" t="s">
        <v>32</v>
      </c>
      <c r="G38" s="12">
        <f t="shared" si="0"/>
        <v>25</v>
      </c>
      <c r="H38" s="46"/>
    </row>
    <row r="39" spans="1:8" x14ac:dyDescent="0.25">
      <c r="A39" s="44"/>
      <c r="B39" s="7" t="s">
        <v>78</v>
      </c>
      <c r="C39" s="7" t="s">
        <v>77</v>
      </c>
      <c r="D39" s="9">
        <v>49.95</v>
      </c>
      <c r="E39" s="8">
        <v>1</v>
      </c>
      <c r="F39" s="7" t="s">
        <v>32</v>
      </c>
      <c r="G39" s="12">
        <f t="shared" si="0"/>
        <v>49.95</v>
      </c>
      <c r="H39" s="47"/>
    </row>
    <row r="40" spans="1:8" x14ac:dyDescent="0.25">
      <c r="A40" s="42" t="s">
        <v>62</v>
      </c>
      <c r="B40" s="7" t="s">
        <v>7</v>
      </c>
      <c r="C40" s="7" t="s">
        <v>5</v>
      </c>
      <c r="D40" s="9">
        <v>130.1</v>
      </c>
      <c r="E40" s="8">
        <v>1</v>
      </c>
      <c r="F40" s="7" t="s">
        <v>28</v>
      </c>
      <c r="G40" s="12">
        <f t="shared" si="0"/>
        <v>130.1</v>
      </c>
      <c r="H40" s="45">
        <f>SUM(G40:G45)</f>
        <v>864.45</v>
      </c>
    </row>
    <row r="41" spans="1:8" x14ac:dyDescent="0.25">
      <c r="A41" s="43"/>
      <c r="B41" s="7" t="s">
        <v>51</v>
      </c>
      <c r="C41" s="7" t="s">
        <v>2</v>
      </c>
      <c r="D41" s="9">
        <v>231.4</v>
      </c>
      <c r="E41" s="11">
        <v>1</v>
      </c>
      <c r="F41" s="7" t="s">
        <v>28</v>
      </c>
      <c r="G41" s="12">
        <f t="shared" si="0"/>
        <v>231.4</v>
      </c>
      <c r="H41" s="46"/>
    </row>
    <row r="42" spans="1:8" x14ac:dyDescent="0.25">
      <c r="A42" s="43"/>
      <c r="B42" s="7" t="s">
        <v>63</v>
      </c>
      <c r="C42" s="7" t="s">
        <v>64</v>
      </c>
      <c r="D42" s="9">
        <v>199</v>
      </c>
      <c r="E42" s="11">
        <v>2</v>
      </c>
      <c r="F42" s="7" t="s">
        <v>65</v>
      </c>
      <c r="G42" s="12">
        <f t="shared" si="0"/>
        <v>398</v>
      </c>
      <c r="H42" s="46"/>
    </row>
    <row r="43" spans="1:8" x14ac:dyDescent="0.25">
      <c r="A43" s="43"/>
      <c r="B43" s="7" t="s">
        <v>56</v>
      </c>
      <c r="C43" s="7" t="s">
        <v>57</v>
      </c>
      <c r="D43" s="9">
        <v>25</v>
      </c>
      <c r="E43" s="8">
        <v>1</v>
      </c>
      <c r="F43" s="7" t="s">
        <v>32</v>
      </c>
      <c r="G43" s="12">
        <f t="shared" si="0"/>
        <v>25</v>
      </c>
      <c r="H43" s="46"/>
    </row>
    <row r="44" spans="1:8" x14ac:dyDescent="0.25">
      <c r="A44" s="43"/>
      <c r="B44" s="7" t="s">
        <v>70</v>
      </c>
      <c r="C44" s="7"/>
      <c r="D44" s="9">
        <v>15</v>
      </c>
      <c r="E44" s="8">
        <v>2</v>
      </c>
      <c r="F44" s="7" t="s">
        <v>120</v>
      </c>
      <c r="G44" s="12">
        <f t="shared" ref="G44" si="1">D44*E44</f>
        <v>30</v>
      </c>
      <c r="H44" s="46"/>
    </row>
    <row r="45" spans="1:8" x14ac:dyDescent="0.25">
      <c r="A45" s="44"/>
      <c r="B45" s="7" t="s">
        <v>78</v>
      </c>
      <c r="C45" s="7" t="s">
        <v>77</v>
      </c>
      <c r="D45" s="9">
        <v>49.95</v>
      </c>
      <c r="E45" s="8">
        <v>1</v>
      </c>
      <c r="F45" s="7" t="s">
        <v>32</v>
      </c>
      <c r="G45" s="12">
        <f t="shared" si="0"/>
        <v>49.95</v>
      </c>
      <c r="H45" s="47"/>
    </row>
    <row r="46" spans="1:8" x14ac:dyDescent="0.25">
      <c r="A46" s="42" t="s">
        <v>66</v>
      </c>
      <c r="B46" s="7" t="s">
        <v>7</v>
      </c>
      <c r="C46" s="7" t="s">
        <v>5</v>
      </c>
      <c r="D46" s="9">
        <v>130.1</v>
      </c>
      <c r="E46" s="8">
        <v>1</v>
      </c>
      <c r="F46" s="7" t="s">
        <v>28</v>
      </c>
      <c r="G46" s="12">
        <f t="shared" si="0"/>
        <v>130.1</v>
      </c>
      <c r="H46" s="45">
        <f>SUM(G46:G51)</f>
        <v>864.45</v>
      </c>
    </row>
    <row r="47" spans="1:8" x14ac:dyDescent="0.25">
      <c r="A47" s="43"/>
      <c r="B47" s="7" t="s">
        <v>51</v>
      </c>
      <c r="C47" s="7" t="s">
        <v>2</v>
      </c>
      <c r="D47" s="9">
        <v>231.4</v>
      </c>
      <c r="E47" s="11">
        <v>1</v>
      </c>
      <c r="F47" s="7" t="s">
        <v>28</v>
      </c>
      <c r="G47" s="12">
        <f t="shared" si="0"/>
        <v>231.4</v>
      </c>
      <c r="H47" s="46"/>
    </row>
    <row r="48" spans="1:8" x14ac:dyDescent="0.25">
      <c r="A48" s="43"/>
      <c r="B48" s="7" t="s">
        <v>63</v>
      </c>
      <c r="C48" s="7" t="s">
        <v>64</v>
      </c>
      <c r="D48" s="9">
        <v>199</v>
      </c>
      <c r="E48" s="11">
        <v>2</v>
      </c>
      <c r="F48" s="7" t="s">
        <v>65</v>
      </c>
      <c r="G48" s="12">
        <f t="shared" si="0"/>
        <v>398</v>
      </c>
      <c r="H48" s="46"/>
    </row>
    <row r="49" spans="1:8" x14ac:dyDescent="0.25">
      <c r="A49" s="43"/>
      <c r="B49" s="7" t="s">
        <v>56</v>
      </c>
      <c r="C49" s="7" t="s">
        <v>57</v>
      </c>
      <c r="D49" s="9">
        <v>25</v>
      </c>
      <c r="E49" s="8">
        <v>1</v>
      </c>
      <c r="F49" s="7" t="s">
        <v>32</v>
      </c>
      <c r="G49" s="12">
        <f t="shared" si="0"/>
        <v>25</v>
      </c>
      <c r="H49" s="46"/>
    </row>
    <row r="50" spans="1:8" x14ac:dyDescent="0.25">
      <c r="A50" s="43"/>
      <c r="B50" s="7" t="s">
        <v>70</v>
      </c>
      <c r="C50" s="7"/>
      <c r="D50" s="9">
        <v>15</v>
      </c>
      <c r="E50" s="8">
        <v>2</v>
      </c>
      <c r="F50" s="7" t="s">
        <v>120</v>
      </c>
      <c r="G50" s="12">
        <f t="shared" ref="G50" si="2">D50*E50</f>
        <v>30</v>
      </c>
      <c r="H50" s="46"/>
    </row>
    <row r="51" spans="1:8" x14ac:dyDescent="0.25">
      <c r="A51" s="44"/>
      <c r="B51" s="7" t="s">
        <v>78</v>
      </c>
      <c r="C51" s="7" t="s">
        <v>77</v>
      </c>
      <c r="D51" s="9">
        <v>49.95</v>
      </c>
      <c r="E51" s="8">
        <v>1</v>
      </c>
      <c r="F51" s="7" t="s">
        <v>32</v>
      </c>
      <c r="G51" s="12">
        <f t="shared" si="0"/>
        <v>49.95</v>
      </c>
      <c r="H51" s="47"/>
    </row>
    <row r="52" spans="1:8" x14ac:dyDescent="0.25">
      <c r="A52" s="42" t="s">
        <v>68</v>
      </c>
      <c r="B52" s="7" t="s">
        <v>51</v>
      </c>
      <c r="C52" s="7" t="s">
        <v>2</v>
      </c>
      <c r="D52" s="9">
        <v>231.4</v>
      </c>
      <c r="E52" s="11">
        <v>1</v>
      </c>
      <c r="F52" s="7" t="s">
        <v>28</v>
      </c>
      <c r="G52" s="12">
        <f t="shared" si="0"/>
        <v>231.4</v>
      </c>
      <c r="H52" s="45">
        <f>SUM(G52:G58)</f>
        <v>990.84</v>
      </c>
    </row>
    <row r="53" spans="1:8" x14ac:dyDescent="0.25">
      <c r="A53" s="43"/>
      <c r="B53" s="13" t="s">
        <v>121</v>
      </c>
      <c r="C53" s="7" t="s">
        <v>122</v>
      </c>
      <c r="D53" s="9">
        <v>85.5</v>
      </c>
      <c r="E53" s="11">
        <v>1</v>
      </c>
      <c r="F53" s="7" t="s">
        <v>45</v>
      </c>
      <c r="G53" s="12">
        <f t="shared" si="0"/>
        <v>85.5</v>
      </c>
      <c r="H53" s="46"/>
    </row>
    <row r="54" spans="1:8" x14ac:dyDescent="0.25">
      <c r="A54" s="43"/>
      <c r="B54" s="7" t="s">
        <v>11</v>
      </c>
      <c r="C54" s="7" t="s">
        <v>12</v>
      </c>
      <c r="D54" s="9">
        <v>199</v>
      </c>
      <c r="E54" s="11">
        <v>2</v>
      </c>
      <c r="F54" s="7" t="s">
        <v>69</v>
      </c>
      <c r="G54" s="12">
        <f t="shared" si="0"/>
        <v>398</v>
      </c>
      <c r="H54" s="46"/>
    </row>
    <row r="55" spans="1:8" x14ac:dyDescent="0.25">
      <c r="A55" s="43"/>
      <c r="B55" s="7" t="s">
        <v>73</v>
      </c>
      <c r="C55" s="7"/>
      <c r="D55" s="9">
        <v>195.99</v>
      </c>
      <c r="E55" s="11">
        <v>1</v>
      </c>
      <c r="F55" s="7" t="s">
        <v>74</v>
      </c>
      <c r="G55" s="12">
        <f t="shared" si="0"/>
        <v>195.99</v>
      </c>
      <c r="H55" s="46"/>
    </row>
    <row r="56" spans="1:8" x14ac:dyDescent="0.25">
      <c r="A56" s="43"/>
      <c r="B56" s="7" t="s">
        <v>14</v>
      </c>
      <c r="C56" s="7" t="s">
        <v>13</v>
      </c>
      <c r="D56" s="9">
        <v>25</v>
      </c>
      <c r="E56" s="8">
        <v>1</v>
      </c>
      <c r="F56" s="7" t="s">
        <v>32</v>
      </c>
      <c r="G56" s="12">
        <f t="shared" si="0"/>
        <v>25</v>
      </c>
      <c r="H56" s="46"/>
    </row>
    <row r="57" spans="1:8" x14ac:dyDescent="0.25">
      <c r="A57" s="43"/>
      <c r="B57" s="7" t="s">
        <v>15</v>
      </c>
      <c r="C57" s="7" t="s">
        <v>16</v>
      </c>
      <c r="D57" s="9">
        <v>24.95</v>
      </c>
      <c r="E57" s="8">
        <v>1</v>
      </c>
      <c r="F57" s="7" t="s">
        <v>32</v>
      </c>
      <c r="G57" s="12">
        <f t="shared" si="0"/>
        <v>24.95</v>
      </c>
      <c r="H57" s="46"/>
    </row>
    <row r="58" spans="1:8" x14ac:dyDescent="0.25">
      <c r="A58" s="44"/>
      <c r="B58" s="7" t="s">
        <v>71</v>
      </c>
      <c r="C58" s="7"/>
      <c r="D58" s="9">
        <v>15</v>
      </c>
      <c r="E58" s="8">
        <v>2</v>
      </c>
      <c r="F58" s="7" t="s">
        <v>120</v>
      </c>
      <c r="G58" s="12">
        <f t="shared" si="0"/>
        <v>30</v>
      </c>
      <c r="H58" s="47"/>
    </row>
    <row r="59" spans="1:8" x14ac:dyDescent="0.25">
      <c r="A59" s="42" t="s">
        <v>72</v>
      </c>
      <c r="B59" s="7" t="s">
        <v>51</v>
      </c>
      <c r="C59" s="7" t="s">
        <v>2</v>
      </c>
      <c r="D59" s="9">
        <v>231.4</v>
      </c>
      <c r="E59" s="11">
        <v>1</v>
      </c>
      <c r="F59" s="7" t="s">
        <v>28</v>
      </c>
      <c r="G59" s="12">
        <f t="shared" ref="G59:G96" si="3">D59*E59</f>
        <v>231.4</v>
      </c>
      <c r="H59" s="45">
        <f>SUM(G59:G65)</f>
        <v>990.84</v>
      </c>
    </row>
    <row r="60" spans="1:8" x14ac:dyDescent="0.25">
      <c r="A60" s="43"/>
      <c r="B60" s="13" t="s">
        <v>121</v>
      </c>
      <c r="C60" s="7" t="s">
        <v>122</v>
      </c>
      <c r="D60" s="9">
        <v>85.5</v>
      </c>
      <c r="E60" s="11">
        <v>1</v>
      </c>
      <c r="F60" s="7" t="s">
        <v>45</v>
      </c>
      <c r="G60" s="12">
        <f t="shared" si="3"/>
        <v>85.5</v>
      </c>
      <c r="H60" s="46"/>
    </row>
    <row r="61" spans="1:8" x14ac:dyDescent="0.25">
      <c r="A61" s="43"/>
      <c r="B61" s="7" t="s">
        <v>11</v>
      </c>
      <c r="C61" s="7" t="s">
        <v>12</v>
      </c>
      <c r="D61" s="9">
        <v>199</v>
      </c>
      <c r="E61" s="11">
        <v>2</v>
      </c>
      <c r="F61" s="7" t="s">
        <v>69</v>
      </c>
      <c r="G61" s="12">
        <f t="shared" si="3"/>
        <v>398</v>
      </c>
      <c r="H61" s="46"/>
    </row>
    <row r="62" spans="1:8" x14ac:dyDescent="0.25">
      <c r="A62" s="43"/>
      <c r="B62" s="7" t="s">
        <v>73</v>
      </c>
      <c r="C62" s="7"/>
      <c r="D62" s="9">
        <v>195.99</v>
      </c>
      <c r="E62" s="11">
        <v>1</v>
      </c>
      <c r="F62" s="7" t="s">
        <v>74</v>
      </c>
      <c r="G62" s="12">
        <f t="shared" si="3"/>
        <v>195.99</v>
      </c>
      <c r="H62" s="46"/>
    </row>
    <row r="63" spans="1:8" x14ac:dyDescent="0.25">
      <c r="A63" s="43"/>
      <c r="B63" s="7" t="s">
        <v>14</v>
      </c>
      <c r="C63" s="7" t="s">
        <v>13</v>
      </c>
      <c r="D63" s="9">
        <v>25</v>
      </c>
      <c r="E63" s="8">
        <v>1</v>
      </c>
      <c r="F63" s="7" t="s">
        <v>32</v>
      </c>
      <c r="G63" s="12">
        <f t="shared" si="3"/>
        <v>25</v>
      </c>
      <c r="H63" s="46"/>
    </row>
    <row r="64" spans="1:8" x14ac:dyDescent="0.25">
      <c r="A64" s="43"/>
      <c r="B64" s="7" t="s">
        <v>15</v>
      </c>
      <c r="C64" s="7" t="s">
        <v>16</v>
      </c>
      <c r="D64" s="9">
        <v>24.95</v>
      </c>
      <c r="E64" s="8">
        <v>1</v>
      </c>
      <c r="F64" s="7" t="s">
        <v>32</v>
      </c>
      <c r="G64" s="12">
        <f t="shared" si="3"/>
        <v>24.95</v>
      </c>
      <c r="H64" s="46"/>
    </row>
    <row r="65" spans="1:8" x14ac:dyDescent="0.25">
      <c r="A65" s="44"/>
      <c r="B65" s="7" t="s">
        <v>71</v>
      </c>
      <c r="C65" s="7"/>
      <c r="D65" s="9">
        <v>15</v>
      </c>
      <c r="E65" s="8">
        <v>2</v>
      </c>
      <c r="F65" s="7" t="s">
        <v>120</v>
      </c>
      <c r="G65" s="12">
        <f t="shared" si="3"/>
        <v>30</v>
      </c>
      <c r="H65" s="47"/>
    </row>
    <row r="66" spans="1:8" x14ac:dyDescent="0.25">
      <c r="A66" s="42" t="s">
        <v>119</v>
      </c>
      <c r="B66" s="7" t="s">
        <v>27</v>
      </c>
      <c r="C66" s="7" t="s">
        <v>9</v>
      </c>
      <c r="D66" s="9">
        <v>141.4</v>
      </c>
      <c r="E66" s="11">
        <v>2</v>
      </c>
      <c r="F66" s="7" t="s">
        <v>28</v>
      </c>
      <c r="G66" s="12">
        <f t="shared" si="3"/>
        <v>282.8</v>
      </c>
      <c r="H66" s="45">
        <f>SUM(G66:G70)</f>
        <v>1231.8</v>
      </c>
    </row>
    <row r="67" spans="1:8" x14ac:dyDescent="0.25">
      <c r="A67" s="43"/>
      <c r="B67" s="7" t="s">
        <v>7</v>
      </c>
      <c r="C67" s="7" t="s">
        <v>5</v>
      </c>
      <c r="D67" s="9">
        <v>130.1</v>
      </c>
      <c r="E67" s="8">
        <v>1</v>
      </c>
      <c r="F67" s="7" t="s">
        <v>28</v>
      </c>
      <c r="G67" s="12">
        <f t="shared" si="3"/>
        <v>130.1</v>
      </c>
      <c r="H67" s="46"/>
    </row>
    <row r="68" spans="1:8" x14ac:dyDescent="0.25">
      <c r="A68" s="43"/>
      <c r="B68" s="7" t="s">
        <v>0</v>
      </c>
      <c r="C68" s="7" t="s">
        <v>3</v>
      </c>
      <c r="D68" s="9">
        <v>200.9</v>
      </c>
      <c r="E68" s="8">
        <v>1</v>
      </c>
      <c r="F68" s="7" t="s">
        <v>28</v>
      </c>
      <c r="G68" s="12">
        <f t="shared" si="3"/>
        <v>200.9</v>
      </c>
      <c r="H68" s="46"/>
    </row>
    <row r="69" spans="1:8" x14ac:dyDescent="0.25">
      <c r="A69" s="43"/>
      <c r="B69" s="7" t="s">
        <v>75</v>
      </c>
      <c r="C69" s="7" t="s">
        <v>76</v>
      </c>
      <c r="D69" s="9">
        <v>479</v>
      </c>
      <c r="E69" s="11">
        <v>1</v>
      </c>
      <c r="F69" s="7" t="s">
        <v>26</v>
      </c>
      <c r="G69" s="12">
        <f t="shared" si="3"/>
        <v>479</v>
      </c>
      <c r="H69" s="46"/>
    </row>
    <row r="70" spans="1:8" x14ac:dyDescent="0.25">
      <c r="A70" s="44"/>
      <c r="B70" s="7" t="s">
        <v>22</v>
      </c>
      <c r="C70" s="7"/>
      <c r="D70" s="9">
        <v>139</v>
      </c>
      <c r="E70" s="11">
        <v>1</v>
      </c>
      <c r="F70" s="7" t="s">
        <v>40</v>
      </c>
      <c r="G70" s="12">
        <f t="shared" si="3"/>
        <v>139</v>
      </c>
      <c r="H70" s="47"/>
    </row>
    <row r="71" spans="1:8" x14ac:dyDescent="0.25">
      <c r="A71" s="42" t="s">
        <v>59</v>
      </c>
      <c r="B71" s="7" t="s">
        <v>10</v>
      </c>
      <c r="C71" s="7" t="s">
        <v>49</v>
      </c>
      <c r="D71" s="9">
        <v>151.4</v>
      </c>
      <c r="E71" s="8">
        <v>6</v>
      </c>
      <c r="F71" s="7" t="s">
        <v>28</v>
      </c>
      <c r="G71" s="12">
        <f t="shared" si="3"/>
        <v>908.40000000000009</v>
      </c>
      <c r="H71" s="45">
        <f>SUM(G71:G74)</f>
        <v>2951.4</v>
      </c>
    </row>
    <row r="72" spans="1:8" x14ac:dyDescent="0.25">
      <c r="A72" s="43"/>
      <c r="B72" s="13" t="s">
        <v>24</v>
      </c>
      <c r="C72" s="7" t="s">
        <v>79</v>
      </c>
      <c r="D72" s="9">
        <f>990*1.2</f>
        <v>1188</v>
      </c>
      <c r="E72" s="8">
        <v>1</v>
      </c>
      <c r="F72" s="7" t="s">
        <v>80</v>
      </c>
      <c r="G72" s="12">
        <f t="shared" si="3"/>
        <v>1188</v>
      </c>
      <c r="H72" s="46"/>
    </row>
    <row r="73" spans="1:8" x14ac:dyDescent="0.25">
      <c r="A73" s="43"/>
      <c r="B73" s="7" t="s">
        <v>78</v>
      </c>
      <c r="C73" s="7" t="s">
        <v>77</v>
      </c>
      <c r="D73" s="9">
        <v>49.95</v>
      </c>
      <c r="E73" s="8">
        <v>10</v>
      </c>
      <c r="F73" s="7" t="s">
        <v>32</v>
      </c>
      <c r="G73" s="12">
        <f t="shared" si="3"/>
        <v>499.5</v>
      </c>
      <c r="H73" s="46"/>
    </row>
    <row r="74" spans="1:8" x14ac:dyDescent="0.25">
      <c r="A74" s="44"/>
      <c r="B74" s="13" t="s">
        <v>55</v>
      </c>
      <c r="C74" s="7" t="s">
        <v>54</v>
      </c>
      <c r="D74" s="9">
        <v>118.5</v>
      </c>
      <c r="E74" s="8">
        <v>3</v>
      </c>
      <c r="F74" s="7" t="s">
        <v>28</v>
      </c>
      <c r="G74" s="12">
        <f t="shared" si="3"/>
        <v>355.5</v>
      </c>
      <c r="H74" s="47"/>
    </row>
    <row r="75" spans="1:8" x14ac:dyDescent="0.25">
      <c r="A75" s="42" t="s">
        <v>81</v>
      </c>
      <c r="B75" s="7" t="s">
        <v>82</v>
      </c>
      <c r="C75" s="7" t="s">
        <v>83</v>
      </c>
      <c r="D75" s="9">
        <v>34</v>
      </c>
      <c r="E75" s="7">
        <v>1</v>
      </c>
      <c r="F75" s="7" t="s">
        <v>32</v>
      </c>
      <c r="G75" s="12">
        <f t="shared" si="3"/>
        <v>34</v>
      </c>
      <c r="H75" s="45">
        <f>SUM(G75:G95)</f>
        <v>700.68000000000006</v>
      </c>
    </row>
    <row r="76" spans="1:8" x14ac:dyDescent="0.25">
      <c r="A76" s="43"/>
      <c r="B76" s="7" t="s">
        <v>115</v>
      </c>
      <c r="C76" s="7" t="s">
        <v>84</v>
      </c>
      <c r="D76" s="9">
        <v>36</v>
      </c>
      <c r="E76" s="7">
        <v>2</v>
      </c>
      <c r="F76" s="7" t="s">
        <v>32</v>
      </c>
      <c r="G76" s="12">
        <f t="shared" si="3"/>
        <v>72</v>
      </c>
      <c r="H76" s="46"/>
    </row>
    <row r="77" spans="1:8" x14ac:dyDescent="0.25">
      <c r="A77" s="43"/>
      <c r="B77" s="7" t="s">
        <v>85</v>
      </c>
      <c r="C77" s="7" t="s">
        <v>86</v>
      </c>
      <c r="D77" s="9">
        <v>34</v>
      </c>
      <c r="E77" s="7">
        <v>1</v>
      </c>
      <c r="F77" s="7" t="s">
        <v>32</v>
      </c>
      <c r="G77" s="12">
        <f t="shared" si="3"/>
        <v>34</v>
      </c>
      <c r="H77" s="46"/>
    </row>
    <row r="78" spans="1:8" x14ac:dyDescent="0.25">
      <c r="A78" s="43"/>
      <c r="B78" s="7" t="s">
        <v>87</v>
      </c>
      <c r="C78" s="7" t="s">
        <v>86</v>
      </c>
      <c r="D78" s="9">
        <v>42</v>
      </c>
      <c r="E78" s="7">
        <v>2</v>
      </c>
      <c r="F78" s="7" t="s">
        <v>32</v>
      </c>
      <c r="G78" s="12">
        <f t="shared" si="3"/>
        <v>84</v>
      </c>
      <c r="H78" s="46"/>
    </row>
    <row r="79" spans="1:8" x14ac:dyDescent="0.25">
      <c r="A79" s="43"/>
      <c r="B79" s="7" t="s">
        <v>88</v>
      </c>
      <c r="C79" s="7" t="s">
        <v>89</v>
      </c>
      <c r="D79" s="9">
        <v>6</v>
      </c>
      <c r="E79" s="7">
        <v>1</v>
      </c>
      <c r="F79" s="7" t="s">
        <v>32</v>
      </c>
      <c r="G79" s="12">
        <f t="shared" si="3"/>
        <v>6</v>
      </c>
      <c r="H79" s="46"/>
    </row>
    <row r="80" spans="1:8" x14ac:dyDescent="0.25">
      <c r="A80" s="43"/>
      <c r="B80" s="7" t="s">
        <v>82</v>
      </c>
      <c r="C80" s="7" t="s">
        <v>90</v>
      </c>
      <c r="D80" s="9">
        <v>29</v>
      </c>
      <c r="E80" s="7">
        <v>1</v>
      </c>
      <c r="F80" s="7" t="s">
        <v>32</v>
      </c>
      <c r="G80" s="12">
        <f t="shared" si="3"/>
        <v>29</v>
      </c>
      <c r="H80" s="46"/>
    </row>
    <row r="81" spans="1:8" x14ac:dyDescent="0.25">
      <c r="A81" s="43"/>
      <c r="B81" s="7" t="s">
        <v>91</v>
      </c>
      <c r="C81" s="7" t="s">
        <v>92</v>
      </c>
      <c r="D81" s="9">
        <v>29</v>
      </c>
      <c r="E81" s="7">
        <v>1</v>
      </c>
      <c r="F81" s="7" t="s">
        <v>32</v>
      </c>
      <c r="G81" s="12">
        <f t="shared" si="3"/>
        <v>29</v>
      </c>
      <c r="H81" s="46"/>
    </row>
    <row r="82" spans="1:8" x14ac:dyDescent="0.25">
      <c r="A82" s="43"/>
      <c r="B82" s="7" t="s">
        <v>93</v>
      </c>
      <c r="C82" s="7"/>
      <c r="D82" s="14">
        <v>10</v>
      </c>
      <c r="E82" s="7">
        <v>1</v>
      </c>
      <c r="F82" s="7" t="s">
        <v>32</v>
      </c>
      <c r="G82" s="12">
        <f t="shared" si="3"/>
        <v>10</v>
      </c>
      <c r="H82" s="46"/>
    </row>
    <row r="83" spans="1:8" x14ac:dyDescent="0.25">
      <c r="A83" s="43"/>
      <c r="B83" s="7" t="s">
        <v>116</v>
      </c>
      <c r="C83" s="7"/>
      <c r="D83" s="9">
        <v>89</v>
      </c>
      <c r="E83" s="7">
        <v>1</v>
      </c>
      <c r="F83" s="7" t="s">
        <v>32</v>
      </c>
      <c r="G83" s="12">
        <f t="shared" si="3"/>
        <v>89</v>
      </c>
      <c r="H83" s="46"/>
    </row>
    <row r="84" spans="1:8" x14ac:dyDescent="0.25">
      <c r="A84" s="43"/>
      <c r="B84" s="7" t="s">
        <v>94</v>
      </c>
      <c r="C84" s="7" t="s">
        <v>95</v>
      </c>
      <c r="D84" s="9">
        <v>50</v>
      </c>
      <c r="E84" s="7">
        <v>1</v>
      </c>
      <c r="F84" s="7" t="s">
        <v>32</v>
      </c>
      <c r="G84" s="12">
        <f t="shared" si="3"/>
        <v>50</v>
      </c>
      <c r="H84" s="46"/>
    </row>
    <row r="85" spans="1:8" x14ac:dyDescent="0.25">
      <c r="A85" s="43"/>
      <c r="B85" s="7" t="s">
        <v>96</v>
      </c>
      <c r="C85" s="7" t="s">
        <v>97</v>
      </c>
      <c r="D85" s="9">
        <v>5</v>
      </c>
      <c r="E85" s="7">
        <v>1</v>
      </c>
      <c r="F85" s="7" t="s">
        <v>32</v>
      </c>
      <c r="G85" s="12">
        <f t="shared" si="3"/>
        <v>5</v>
      </c>
      <c r="H85" s="46"/>
    </row>
    <row r="86" spans="1:8" x14ac:dyDescent="0.25">
      <c r="A86" s="43"/>
      <c r="B86" s="7" t="s">
        <v>98</v>
      </c>
      <c r="C86" s="7" t="s">
        <v>99</v>
      </c>
      <c r="D86" s="9">
        <v>9.9</v>
      </c>
      <c r="E86" s="7">
        <v>3</v>
      </c>
      <c r="F86" s="7" t="s">
        <v>32</v>
      </c>
      <c r="G86" s="12">
        <f t="shared" si="3"/>
        <v>29.700000000000003</v>
      </c>
      <c r="H86" s="46"/>
    </row>
    <row r="87" spans="1:8" x14ac:dyDescent="0.25">
      <c r="A87" s="43"/>
      <c r="B87" s="7" t="s">
        <v>117</v>
      </c>
      <c r="C87" s="7" t="s">
        <v>100</v>
      </c>
      <c r="D87" s="9">
        <v>15</v>
      </c>
      <c r="E87" s="7">
        <v>3</v>
      </c>
      <c r="F87" s="7" t="s">
        <v>32</v>
      </c>
      <c r="G87" s="12">
        <f t="shared" si="3"/>
        <v>45</v>
      </c>
      <c r="H87" s="46"/>
    </row>
    <row r="88" spans="1:8" x14ac:dyDescent="0.25">
      <c r="A88" s="43"/>
      <c r="B88" s="7" t="s">
        <v>101</v>
      </c>
      <c r="C88" s="7" t="s">
        <v>102</v>
      </c>
      <c r="D88" s="9">
        <v>11</v>
      </c>
      <c r="E88" s="7">
        <v>3</v>
      </c>
      <c r="F88" s="7" t="s">
        <v>32</v>
      </c>
      <c r="G88" s="12">
        <f t="shared" si="3"/>
        <v>33</v>
      </c>
      <c r="H88" s="46"/>
    </row>
    <row r="89" spans="1:8" x14ac:dyDescent="0.25">
      <c r="A89" s="43"/>
      <c r="B89" s="7" t="s">
        <v>103</v>
      </c>
      <c r="C89" s="7" t="s">
        <v>104</v>
      </c>
      <c r="D89" s="9">
        <v>17</v>
      </c>
      <c r="E89" s="7">
        <v>1</v>
      </c>
      <c r="F89" s="7" t="s">
        <v>32</v>
      </c>
      <c r="G89" s="12">
        <f t="shared" si="3"/>
        <v>17</v>
      </c>
      <c r="H89" s="46"/>
    </row>
    <row r="90" spans="1:8" x14ac:dyDescent="0.25">
      <c r="A90" s="43"/>
      <c r="B90" s="7" t="s">
        <v>118</v>
      </c>
      <c r="C90" s="7" t="s">
        <v>105</v>
      </c>
      <c r="D90" s="9">
        <v>59</v>
      </c>
      <c r="E90" s="7">
        <v>1</v>
      </c>
      <c r="F90" s="7" t="s">
        <v>32</v>
      </c>
      <c r="G90" s="12">
        <f t="shared" si="3"/>
        <v>59</v>
      </c>
      <c r="H90" s="46"/>
    </row>
    <row r="91" spans="1:8" x14ac:dyDescent="0.25">
      <c r="A91" s="43"/>
      <c r="B91" s="7" t="s">
        <v>106</v>
      </c>
      <c r="C91" s="7" t="s">
        <v>107</v>
      </c>
      <c r="D91" s="9">
        <v>10</v>
      </c>
      <c r="E91" s="7">
        <v>1</v>
      </c>
      <c r="F91" s="7" t="s">
        <v>32</v>
      </c>
      <c r="G91" s="12">
        <f t="shared" si="3"/>
        <v>10</v>
      </c>
      <c r="H91" s="46"/>
    </row>
    <row r="92" spans="1:8" x14ac:dyDescent="0.25">
      <c r="A92" s="43"/>
      <c r="B92" s="7" t="s">
        <v>108</v>
      </c>
      <c r="C92" s="7" t="s">
        <v>109</v>
      </c>
      <c r="D92" s="9">
        <v>8</v>
      </c>
      <c r="E92" s="7">
        <v>2</v>
      </c>
      <c r="F92" s="7" t="s">
        <v>32</v>
      </c>
      <c r="G92" s="12">
        <f t="shared" si="3"/>
        <v>16</v>
      </c>
      <c r="H92" s="46"/>
    </row>
    <row r="93" spans="1:8" x14ac:dyDescent="0.25">
      <c r="A93" s="43"/>
      <c r="B93" s="7" t="s">
        <v>110</v>
      </c>
      <c r="C93" s="7" t="s">
        <v>111</v>
      </c>
      <c r="D93" s="9">
        <v>22</v>
      </c>
      <c r="E93" s="7">
        <v>1</v>
      </c>
      <c r="F93" s="7" t="s">
        <v>32</v>
      </c>
      <c r="G93" s="12">
        <f t="shared" si="3"/>
        <v>22</v>
      </c>
      <c r="H93" s="46"/>
    </row>
    <row r="94" spans="1:8" x14ac:dyDescent="0.25">
      <c r="A94" s="43"/>
      <c r="B94" s="7" t="s">
        <v>112</v>
      </c>
      <c r="C94" s="7" t="s">
        <v>113</v>
      </c>
      <c r="D94" s="9">
        <v>10.99</v>
      </c>
      <c r="E94" s="7">
        <v>2</v>
      </c>
      <c r="F94" s="7" t="s">
        <v>32</v>
      </c>
      <c r="G94" s="12">
        <f t="shared" si="3"/>
        <v>21.98</v>
      </c>
      <c r="H94" s="46"/>
    </row>
    <row r="95" spans="1:8" x14ac:dyDescent="0.25">
      <c r="A95" s="44"/>
      <c r="B95" s="7" t="s">
        <v>114</v>
      </c>
      <c r="C95" s="7" t="s">
        <v>97</v>
      </c>
      <c r="D95" s="9">
        <v>5</v>
      </c>
      <c r="E95" s="7">
        <v>1</v>
      </c>
      <c r="F95" s="7" t="s">
        <v>32</v>
      </c>
      <c r="G95" s="12">
        <f t="shared" si="3"/>
        <v>5</v>
      </c>
      <c r="H95" s="47"/>
    </row>
    <row r="96" spans="1:8" x14ac:dyDescent="0.25">
      <c r="A96" s="7" t="s">
        <v>67</v>
      </c>
      <c r="B96" s="13" t="s">
        <v>123</v>
      </c>
      <c r="C96" s="7" t="s">
        <v>124</v>
      </c>
      <c r="D96" s="9">
        <v>68</v>
      </c>
      <c r="E96" s="8">
        <v>2</v>
      </c>
      <c r="F96" s="7" t="s">
        <v>32</v>
      </c>
      <c r="G96" s="12">
        <f t="shared" si="3"/>
        <v>136</v>
      </c>
      <c r="H96" s="12">
        <f>+G96</f>
        <v>136</v>
      </c>
    </row>
    <row r="99" spans="7:7" x14ac:dyDescent="0.25">
      <c r="G99" s="23">
        <f>SUM(G3:G96)</f>
        <v>14875.64</v>
      </c>
    </row>
  </sheetData>
  <mergeCells count="28">
    <mergeCell ref="H40:H45"/>
    <mergeCell ref="H46:H51"/>
    <mergeCell ref="H52:H58"/>
    <mergeCell ref="H59:H65"/>
    <mergeCell ref="H66:H70"/>
    <mergeCell ref="H71:H74"/>
    <mergeCell ref="A71:A74"/>
    <mergeCell ref="A75:A95"/>
    <mergeCell ref="H75:H95"/>
    <mergeCell ref="H3:H7"/>
    <mergeCell ref="H8:H11"/>
    <mergeCell ref="H12:H15"/>
    <mergeCell ref="H16:H22"/>
    <mergeCell ref="H23:H28"/>
    <mergeCell ref="H29:H34"/>
    <mergeCell ref="H35:H39"/>
    <mergeCell ref="A35:A39"/>
    <mergeCell ref="A40:A45"/>
    <mergeCell ref="A46:A51"/>
    <mergeCell ref="A52:A58"/>
    <mergeCell ref="A59:A65"/>
    <mergeCell ref="A66:A70"/>
    <mergeCell ref="A3:A7"/>
    <mergeCell ref="A8:A11"/>
    <mergeCell ref="A12:A15"/>
    <mergeCell ref="A16:A22"/>
    <mergeCell ref="A23:A28"/>
    <mergeCell ref="A29:A34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22" zoomScale="90" zoomScaleNormal="90" workbookViewId="0">
      <selection activeCell="I2" sqref="I2"/>
    </sheetView>
  </sheetViews>
  <sheetFormatPr baseColWidth="10" defaultRowHeight="15" x14ac:dyDescent="0.25"/>
  <cols>
    <col min="1" max="1" width="23.5703125" style="4" customWidth="1"/>
    <col min="2" max="2" width="48" style="16" customWidth="1"/>
    <col min="3" max="3" width="28.140625" style="4" customWidth="1"/>
    <col min="4" max="4" width="6.28515625" style="4" customWidth="1"/>
    <col min="5" max="5" width="14" style="6" customWidth="1"/>
    <col min="6" max="6" width="15" style="6" customWidth="1"/>
    <col min="7" max="7" width="17.85546875" style="4" customWidth="1"/>
    <col min="8" max="8" width="15.28515625" style="26" customWidth="1"/>
    <col min="9" max="9" width="14.5703125" style="6" customWidth="1"/>
    <col min="10" max="16384" width="11.42578125" style="4"/>
  </cols>
  <sheetData>
    <row r="1" spans="1:9" x14ac:dyDescent="0.25">
      <c r="I1" s="6">
        <f>SUM(I3:I27)</f>
        <v>14838.592600000002</v>
      </c>
    </row>
    <row r="2" spans="1:9" s="22" customFormat="1" x14ac:dyDescent="0.25">
      <c r="A2" s="18" t="s">
        <v>125</v>
      </c>
      <c r="B2" s="19" t="s">
        <v>126</v>
      </c>
      <c r="C2" s="18"/>
      <c r="D2" s="18" t="s">
        <v>166</v>
      </c>
      <c r="E2" s="20" t="s">
        <v>138</v>
      </c>
      <c r="F2" s="20" t="s">
        <v>29</v>
      </c>
      <c r="G2" s="21" t="s">
        <v>33</v>
      </c>
      <c r="H2" s="24" t="s">
        <v>127</v>
      </c>
      <c r="I2" s="20" t="s">
        <v>160</v>
      </c>
    </row>
    <row r="3" spans="1:9" ht="45" x14ac:dyDescent="0.25">
      <c r="A3" s="2" t="s">
        <v>154</v>
      </c>
      <c r="B3" s="5" t="s">
        <v>155</v>
      </c>
      <c r="C3" s="2"/>
      <c r="D3" s="2">
        <v>184.41</v>
      </c>
      <c r="E3" s="3">
        <v>49.95</v>
      </c>
      <c r="F3" s="3">
        <f>+D3*E3*1.2</f>
        <v>11053.535400000001</v>
      </c>
      <c r="G3" s="2" t="s">
        <v>165</v>
      </c>
      <c r="H3" s="25" t="s">
        <v>156</v>
      </c>
      <c r="I3" s="3">
        <f>F3</f>
        <v>11053.535400000001</v>
      </c>
    </row>
    <row r="4" spans="1:9" ht="30" x14ac:dyDescent="0.25">
      <c r="A4" s="2" t="s">
        <v>157</v>
      </c>
      <c r="B4" s="5" t="s">
        <v>158</v>
      </c>
      <c r="C4" s="2"/>
      <c r="D4" s="2" t="s">
        <v>167</v>
      </c>
      <c r="E4" s="3">
        <v>359.7</v>
      </c>
      <c r="F4" s="3">
        <f>E4*1.196</f>
        <v>430.20119999999997</v>
      </c>
      <c r="G4" s="2" t="s">
        <v>164</v>
      </c>
      <c r="H4" s="25" t="s">
        <v>163</v>
      </c>
      <c r="I4" s="3">
        <f>F4</f>
        <v>430.20119999999997</v>
      </c>
    </row>
    <row r="5" spans="1:9" x14ac:dyDescent="0.25">
      <c r="A5" s="2" t="s">
        <v>25</v>
      </c>
      <c r="B5" s="5" t="s">
        <v>149</v>
      </c>
      <c r="C5" s="2" t="s">
        <v>130</v>
      </c>
      <c r="D5" s="2">
        <f>2.4*3</f>
        <v>7.1999999999999993</v>
      </c>
      <c r="E5" s="48"/>
      <c r="F5" s="48">
        <v>85</v>
      </c>
      <c r="G5" s="50" t="s">
        <v>168</v>
      </c>
      <c r="H5" s="52" t="s">
        <v>159</v>
      </c>
      <c r="I5" s="48">
        <f>2*F5</f>
        <v>170</v>
      </c>
    </row>
    <row r="6" spans="1:9" x14ac:dyDescent="0.25">
      <c r="A6" s="2" t="s">
        <v>119</v>
      </c>
      <c r="B6" s="5" t="s">
        <v>148</v>
      </c>
      <c r="C6" s="2" t="s">
        <v>130</v>
      </c>
      <c r="D6" s="2">
        <f>2.4*2</f>
        <v>4.8</v>
      </c>
      <c r="E6" s="49"/>
      <c r="F6" s="49"/>
      <c r="G6" s="51"/>
      <c r="H6" s="53"/>
      <c r="I6" s="49"/>
    </row>
    <row r="7" spans="1:9" ht="30" x14ac:dyDescent="0.25">
      <c r="A7" s="2" t="s">
        <v>34</v>
      </c>
      <c r="B7" s="5" t="s">
        <v>132</v>
      </c>
      <c r="C7" s="2" t="s">
        <v>133</v>
      </c>
      <c r="D7" s="2">
        <f>2*2.4</f>
        <v>4.8</v>
      </c>
      <c r="E7" s="48"/>
      <c r="F7" s="48">
        <v>89</v>
      </c>
      <c r="G7" s="50" t="s">
        <v>134</v>
      </c>
      <c r="H7" s="52" t="s">
        <v>131</v>
      </c>
      <c r="I7" s="48">
        <f>+F7*1</f>
        <v>89</v>
      </c>
    </row>
    <row r="8" spans="1:9" ht="30" x14ac:dyDescent="0.25">
      <c r="A8" s="2" t="s">
        <v>39</v>
      </c>
      <c r="B8" s="5" t="s">
        <v>132</v>
      </c>
      <c r="C8" s="2" t="s">
        <v>133</v>
      </c>
      <c r="D8" s="2">
        <f>2*2.4</f>
        <v>4.8</v>
      </c>
      <c r="E8" s="49"/>
      <c r="F8" s="49"/>
      <c r="G8" s="51"/>
      <c r="H8" s="53"/>
      <c r="I8" s="49"/>
    </row>
    <row r="9" spans="1:9" ht="30" x14ac:dyDescent="0.25">
      <c r="A9" s="2" t="s">
        <v>44</v>
      </c>
      <c r="B9" s="5" t="s">
        <v>135</v>
      </c>
      <c r="C9" s="2" t="s">
        <v>133</v>
      </c>
      <c r="D9" s="2">
        <f>2*2.4</f>
        <v>4.8</v>
      </c>
      <c r="E9" s="48"/>
      <c r="F9" s="48">
        <v>94</v>
      </c>
      <c r="G9" s="50" t="s">
        <v>168</v>
      </c>
      <c r="H9" s="52" t="s">
        <v>131</v>
      </c>
      <c r="I9" s="48">
        <f>+F9*2</f>
        <v>188</v>
      </c>
    </row>
    <row r="10" spans="1:9" x14ac:dyDescent="0.25">
      <c r="A10" s="2" t="s">
        <v>58</v>
      </c>
      <c r="B10" s="5" t="s">
        <v>143</v>
      </c>
      <c r="C10" s="2"/>
      <c r="D10" s="2">
        <v>4.8</v>
      </c>
      <c r="E10" s="57"/>
      <c r="F10" s="57"/>
      <c r="G10" s="58"/>
      <c r="H10" s="59"/>
      <c r="I10" s="57"/>
    </row>
    <row r="11" spans="1:9" x14ac:dyDescent="0.25">
      <c r="A11" s="2" t="s">
        <v>62</v>
      </c>
      <c r="B11" s="5" t="s">
        <v>143</v>
      </c>
      <c r="C11" s="2"/>
      <c r="D11" s="2">
        <v>4.8</v>
      </c>
      <c r="E11" s="57"/>
      <c r="F11" s="57"/>
      <c r="G11" s="58"/>
      <c r="H11" s="59"/>
      <c r="I11" s="57"/>
    </row>
    <row r="12" spans="1:9" x14ac:dyDescent="0.25">
      <c r="A12" s="2" t="s">
        <v>66</v>
      </c>
      <c r="B12" s="5" t="s">
        <v>143</v>
      </c>
      <c r="C12" s="2"/>
      <c r="D12" s="2">
        <v>4.8</v>
      </c>
      <c r="E12" s="49"/>
      <c r="F12" s="49"/>
      <c r="G12" s="51"/>
      <c r="H12" s="53"/>
      <c r="I12" s="49"/>
    </row>
    <row r="13" spans="1:9" ht="30" x14ac:dyDescent="0.25">
      <c r="A13" s="2" t="s">
        <v>50</v>
      </c>
      <c r="B13" s="5" t="s">
        <v>136</v>
      </c>
      <c r="C13" s="2" t="s">
        <v>137</v>
      </c>
      <c r="D13" s="2"/>
      <c r="E13" s="48">
        <f>((82*5)*0.85)</f>
        <v>348.5</v>
      </c>
      <c r="F13" s="48">
        <f>E13*1.2</f>
        <v>418.2</v>
      </c>
      <c r="G13" s="50"/>
      <c r="H13" s="52" t="s">
        <v>142</v>
      </c>
      <c r="I13" s="48">
        <f>+F13</f>
        <v>418.2</v>
      </c>
    </row>
    <row r="14" spans="1:9" x14ac:dyDescent="0.25">
      <c r="A14" s="2" t="s">
        <v>60</v>
      </c>
      <c r="B14" s="5" t="s">
        <v>143</v>
      </c>
      <c r="C14" s="2" t="s">
        <v>137</v>
      </c>
      <c r="D14" s="2"/>
      <c r="E14" s="49"/>
      <c r="F14" s="49"/>
      <c r="G14" s="51"/>
      <c r="H14" s="53"/>
      <c r="I14" s="49"/>
    </row>
    <row r="15" spans="1:9" ht="31.5" customHeight="1" x14ac:dyDescent="0.25">
      <c r="A15" s="2" t="s">
        <v>68</v>
      </c>
      <c r="B15" s="5" t="s">
        <v>146</v>
      </c>
      <c r="C15" s="2" t="s">
        <v>133</v>
      </c>
      <c r="D15" s="2">
        <f>2*2.4</f>
        <v>4.8</v>
      </c>
      <c r="E15" s="48"/>
      <c r="F15" s="48">
        <v>90</v>
      </c>
      <c r="G15" s="50" t="s">
        <v>134</v>
      </c>
      <c r="H15" s="52" t="s">
        <v>147</v>
      </c>
      <c r="I15" s="48">
        <f>F15</f>
        <v>90</v>
      </c>
    </row>
    <row r="16" spans="1:9" x14ac:dyDescent="0.25">
      <c r="A16" s="2" t="s">
        <v>72</v>
      </c>
      <c r="B16" s="5" t="s">
        <v>143</v>
      </c>
      <c r="C16" s="2" t="s">
        <v>133</v>
      </c>
      <c r="D16" s="2">
        <f>2*2.4</f>
        <v>4.8</v>
      </c>
      <c r="E16" s="49"/>
      <c r="F16" s="49"/>
      <c r="G16" s="51"/>
      <c r="H16" s="53"/>
      <c r="I16" s="49"/>
    </row>
    <row r="17" spans="1:9" ht="30" x14ac:dyDescent="0.25">
      <c r="A17" s="2" t="s">
        <v>59</v>
      </c>
      <c r="B17" s="5" t="s">
        <v>145</v>
      </c>
      <c r="C17" s="2" t="s">
        <v>144</v>
      </c>
      <c r="D17" s="2"/>
      <c r="E17" s="3">
        <f>35*0.85</f>
        <v>29.75</v>
      </c>
      <c r="F17" s="3">
        <f>E17*1.2</f>
        <v>35.699999999999996</v>
      </c>
      <c r="G17" s="2">
        <v>5</v>
      </c>
      <c r="H17" s="25" t="s">
        <v>142</v>
      </c>
      <c r="I17" s="3">
        <f>G17*F17</f>
        <v>178.49999999999997</v>
      </c>
    </row>
    <row r="18" spans="1:9" x14ac:dyDescent="0.25">
      <c r="A18" s="2" t="s">
        <v>81</v>
      </c>
      <c r="B18" s="5" t="s">
        <v>150</v>
      </c>
      <c r="C18" s="2"/>
      <c r="D18" s="2"/>
      <c r="E18" s="3">
        <v>64.16</v>
      </c>
      <c r="F18" s="3">
        <f t="shared" ref="F18:F22" si="0">E18*1.2</f>
        <v>76.99199999999999</v>
      </c>
      <c r="G18" s="2">
        <v>1.5</v>
      </c>
      <c r="H18" s="25" t="s">
        <v>169</v>
      </c>
      <c r="I18" s="3">
        <f t="shared" ref="I18" si="1">F18*G18</f>
        <v>115.48799999999999</v>
      </c>
    </row>
    <row r="19" spans="1:9" x14ac:dyDescent="0.25">
      <c r="A19" s="2" t="s">
        <v>44</v>
      </c>
      <c r="B19" s="5" t="s">
        <v>151</v>
      </c>
      <c r="C19" s="2"/>
      <c r="D19" s="2"/>
      <c r="E19" s="3">
        <v>64.16</v>
      </c>
      <c r="F19" s="3">
        <f>E19*1.2</f>
        <v>76.99199999999999</v>
      </c>
      <c r="G19" s="2">
        <v>1</v>
      </c>
      <c r="H19" s="25" t="s">
        <v>169</v>
      </c>
      <c r="I19" s="3">
        <f>F19*G19</f>
        <v>76.99199999999999</v>
      </c>
    </row>
    <row r="20" spans="1:9" x14ac:dyDescent="0.25">
      <c r="A20" s="2" t="s">
        <v>153</v>
      </c>
      <c r="B20" s="5" t="s">
        <v>151</v>
      </c>
      <c r="C20" s="2"/>
      <c r="D20" s="2"/>
      <c r="E20" s="3">
        <v>64.16</v>
      </c>
      <c r="F20" s="3">
        <f t="shared" si="0"/>
        <v>76.99199999999999</v>
      </c>
      <c r="G20" s="2">
        <v>4</v>
      </c>
      <c r="H20" s="25" t="s">
        <v>169</v>
      </c>
      <c r="I20" s="3">
        <f t="shared" ref="I20:I22" si="2">F20*G20</f>
        <v>307.96799999999996</v>
      </c>
    </row>
    <row r="21" spans="1:9" x14ac:dyDescent="0.25">
      <c r="A21" s="2" t="s">
        <v>25</v>
      </c>
      <c r="B21" s="5" t="s">
        <v>128</v>
      </c>
      <c r="C21" s="2" t="s">
        <v>129</v>
      </c>
      <c r="D21" s="2"/>
      <c r="E21" s="3">
        <v>64.16</v>
      </c>
      <c r="F21" s="3">
        <f t="shared" si="0"/>
        <v>76.99199999999999</v>
      </c>
      <c r="G21" s="2">
        <v>1.5</v>
      </c>
      <c r="H21" s="25" t="s">
        <v>169</v>
      </c>
      <c r="I21" s="3">
        <f t="shared" ref="I21" si="3">F21*G21</f>
        <v>115.48799999999999</v>
      </c>
    </row>
    <row r="22" spans="1:9" x14ac:dyDescent="0.25">
      <c r="A22" s="54" t="s">
        <v>139</v>
      </c>
      <c r="B22" s="5" t="s">
        <v>162</v>
      </c>
      <c r="C22" s="2"/>
      <c r="D22" s="2"/>
      <c r="E22" s="3">
        <v>24.57</v>
      </c>
      <c r="F22" s="3">
        <f t="shared" si="0"/>
        <v>29.483999999999998</v>
      </c>
      <c r="G22" s="2">
        <v>7</v>
      </c>
      <c r="H22" s="25" t="s">
        <v>169</v>
      </c>
      <c r="I22" s="3">
        <f t="shared" si="2"/>
        <v>206.38799999999998</v>
      </c>
    </row>
    <row r="23" spans="1:9" x14ac:dyDescent="0.25">
      <c r="A23" s="55"/>
      <c r="B23" s="5" t="s">
        <v>141</v>
      </c>
      <c r="C23" s="2"/>
      <c r="D23" s="2"/>
      <c r="E23" s="3">
        <v>42</v>
      </c>
      <c r="F23" s="3">
        <f>E23*1.196</f>
        <v>50.231999999999999</v>
      </c>
      <c r="G23" s="2"/>
      <c r="H23" s="25" t="s">
        <v>142</v>
      </c>
      <c r="I23" s="3">
        <f>+F23</f>
        <v>50.231999999999999</v>
      </c>
    </row>
    <row r="24" spans="1:9" x14ac:dyDescent="0.25">
      <c r="A24" s="55"/>
      <c r="B24" s="5" t="s">
        <v>140</v>
      </c>
      <c r="C24" s="2"/>
      <c r="D24" s="2"/>
      <c r="E24" s="3">
        <v>178</v>
      </c>
      <c r="F24" s="3">
        <f>+E24*1.2</f>
        <v>213.6</v>
      </c>
      <c r="G24" s="2"/>
      <c r="H24" s="25" t="s">
        <v>142</v>
      </c>
      <c r="I24" s="3">
        <f>+F24</f>
        <v>213.6</v>
      </c>
    </row>
    <row r="25" spans="1:9" x14ac:dyDescent="0.25">
      <c r="A25" s="55"/>
      <c r="B25" s="5" t="s">
        <v>161</v>
      </c>
      <c r="C25" s="2"/>
      <c r="D25" s="2"/>
      <c r="E25" s="3"/>
      <c r="F25" s="3">
        <v>500</v>
      </c>
      <c r="G25" s="2"/>
      <c r="H25" s="25" t="s">
        <v>159</v>
      </c>
      <c r="I25" s="3">
        <f>F25</f>
        <v>500</v>
      </c>
    </row>
    <row r="26" spans="1:9" x14ac:dyDescent="0.25">
      <c r="A26" s="55"/>
      <c r="B26" s="5" t="s">
        <v>152</v>
      </c>
      <c r="C26" s="2"/>
      <c r="D26" s="2"/>
      <c r="E26" s="3"/>
      <c r="F26" s="3">
        <v>500</v>
      </c>
      <c r="G26" s="2"/>
      <c r="H26" s="25" t="s">
        <v>159</v>
      </c>
      <c r="I26" s="3">
        <f>F26</f>
        <v>500</v>
      </c>
    </row>
    <row r="27" spans="1:9" ht="30" x14ac:dyDescent="0.25">
      <c r="A27" s="56"/>
      <c r="B27" s="5" t="s">
        <v>176</v>
      </c>
      <c r="C27" s="2" t="s">
        <v>23</v>
      </c>
      <c r="D27" s="2"/>
      <c r="E27" s="3"/>
      <c r="F27" s="3">
        <v>135</v>
      </c>
      <c r="G27" s="2"/>
      <c r="H27" s="25" t="s">
        <v>175</v>
      </c>
      <c r="I27" s="3">
        <f>F27</f>
        <v>135</v>
      </c>
    </row>
    <row r="28" spans="1:9" x14ac:dyDescent="0.25">
      <c r="I28" s="6">
        <f>SUM(I3:I27)</f>
        <v>14838.592600000002</v>
      </c>
    </row>
  </sheetData>
  <mergeCells count="26">
    <mergeCell ref="I15:I16"/>
    <mergeCell ref="A22:A27"/>
    <mergeCell ref="E9:E12"/>
    <mergeCell ref="F9:F12"/>
    <mergeCell ref="G9:G12"/>
    <mergeCell ref="H9:H12"/>
    <mergeCell ref="E15:E16"/>
    <mergeCell ref="F15:F16"/>
    <mergeCell ref="G15:G16"/>
    <mergeCell ref="H15:H16"/>
    <mergeCell ref="I9:I12"/>
    <mergeCell ref="E13:E14"/>
    <mergeCell ref="F13:F14"/>
    <mergeCell ref="G13:G14"/>
    <mergeCell ref="H13:H14"/>
    <mergeCell ref="I13:I14"/>
    <mergeCell ref="E5:E6"/>
    <mergeCell ref="F5:F6"/>
    <mergeCell ref="G5:G6"/>
    <mergeCell ref="H5:H6"/>
    <mergeCell ref="I5:I6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A15" sqref="A15"/>
    </sheetView>
  </sheetViews>
  <sheetFormatPr baseColWidth="10" defaultRowHeight="15" x14ac:dyDescent="0.25"/>
  <cols>
    <col min="1" max="1" width="56.85546875" customWidth="1"/>
    <col min="2" max="3" width="11.85546875" bestFit="1" customWidth="1"/>
    <col min="7" max="7" width="11.85546875" bestFit="1" customWidth="1"/>
  </cols>
  <sheetData>
    <row r="1" spans="1:7" x14ac:dyDescent="0.25">
      <c r="B1" t="s">
        <v>138</v>
      </c>
      <c r="C1" t="s">
        <v>29</v>
      </c>
      <c r="G1" s="1">
        <f>mobilier!G99+matériaux!I28</f>
        <v>29714.232600000003</v>
      </c>
    </row>
    <row r="2" spans="1:7" x14ac:dyDescent="0.25">
      <c r="A2" t="s">
        <v>173</v>
      </c>
      <c r="B2" s="1">
        <f>C2/1.2</f>
        <v>12396.366666666667</v>
      </c>
      <c r="C2" s="1">
        <f>mobilier!H3+mobilier!H8+mobilier!H12+mobilier!H16+mobilier!H23+mobilier!H29+mobilier!H35+mobilier!H40+mobilier!H46+mobilier!H52+mobilier!H59+mobilier!H66+mobilier!H71+mobilier!H75+mobilier!H96</f>
        <v>14875.64</v>
      </c>
      <c r="G2" s="1">
        <f>mobilier!H1+matériaux!I1</f>
        <v>29714.232600000003</v>
      </c>
    </row>
    <row r="3" spans="1:7" x14ac:dyDescent="0.25">
      <c r="A3" t="s">
        <v>171</v>
      </c>
      <c r="B3" s="1">
        <f t="shared" ref="B3:B5" si="0">C3/1.2</f>
        <v>9211.2795000000006</v>
      </c>
      <c r="C3" s="1">
        <f>matériaux!I3</f>
        <v>11053.535400000001</v>
      </c>
    </row>
    <row r="4" spans="1:7" x14ac:dyDescent="0.25">
      <c r="A4" t="s">
        <v>170</v>
      </c>
      <c r="B4" s="1">
        <f t="shared" si="0"/>
        <v>1303.251</v>
      </c>
      <c r="C4" s="1">
        <f>matériaux!I4+matériaux!I5+matériaux!I7+matériaux!I9+matériaux!I13+matériaux!I15+matériaux!I17</f>
        <v>1563.9012</v>
      </c>
    </row>
    <row r="5" spans="1:7" x14ac:dyDescent="0.25">
      <c r="A5" t="s">
        <v>172</v>
      </c>
      <c r="B5" s="1">
        <f t="shared" si="0"/>
        <v>513.28</v>
      </c>
      <c r="C5" s="1">
        <f>matériaux!I18+matériaux!I19+matériaux!I20+matériaux!I21</f>
        <v>615.93599999999992</v>
      </c>
    </row>
    <row r="6" spans="1:7" x14ac:dyDescent="0.25">
      <c r="A6" t="s">
        <v>174</v>
      </c>
      <c r="B6" s="1">
        <f>C6/1.2</f>
        <v>1337.6833333333334</v>
      </c>
      <c r="C6" s="1">
        <f>matériaux!I22+matériaux!I23+matériaux!I24+matériaux!I25+matériaux!I27+matériaux!I26</f>
        <v>1605.22</v>
      </c>
    </row>
    <row r="7" spans="1:7" x14ac:dyDescent="0.25">
      <c r="B7" s="1">
        <f>SUM(B2:B6)</f>
        <v>24761.860499999999</v>
      </c>
      <c r="C7" s="1">
        <f>SUM(C2:C6)</f>
        <v>29714.232600000003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L3" sqref="L3"/>
    </sheetView>
  </sheetViews>
  <sheetFormatPr baseColWidth="10" defaultRowHeight="15" x14ac:dyDescent="0.25"/>
  <cols>
    <col min="1" max="1" width="7.140625" customWidth="1"/>
    <col min="2" max="2" width="37.5703125" customWidth="1"/>
    <col min="3" max="3" width="9.28515625" customWidth="1"/>
    <col min="5" max="5" width="9.42578125" customWidth="1"/>
    <col min="6" max="6" width="11.7109375" customWidth="1"/>
    <col min="7" max="7" width="11.42578125" customWidth="1"/>
  </cols>
  <sheetData>
    <row r="1" spans="1:7" x14ac:dyDescent="0.25">
      <c r="B1" s="27"/>
      <c r="C1" s="27"/>
    </row>
    <row r="2" spans="1:7" x14ac:dyDescent="0.25">
      <c r="A2" s="28" t="s">
        <v>200</v>
      </c>
      <c r="B2" s="28" t="s">
        <v>177</v>
      </c>
      <c r="C2" s="28" t="s">
        <v>179</v>
      </c>
      <c r="D2" s="30" t="s">
        <v>178</v>
      </c>
      <c r="E2" s="30" t="s">
        <v>196</v>
      </c>
      <c r="F2" s="30" t="s">
        <v>184</v>
      </c>
      <c r="G2" s="36"/>
    </row>
    <row r="3" spans="1:7" x14ac:dyDescent="0.25">
      <c r="A3" s="29">
        <v>1</v>
      </c>
      <c r="B3" s="29" t="s">
        <v>191</v>
      </c>
      <c r="C3" s="29">
        <v>1</v>
      </c>
      <c r="D3" s="29">
        <v>99.17</v>
      </c>
      <c r="E3" s="29">
        <v>19.829999999999998</v>
      </c>
      <c r="F3" s="37">
        <v>391709</v>
      </c>
      <c r="G3" s="31"/>
    </row>
    <row r="4" spans="1:7" x14ac:dyDescent="0.25">
      <c r="A4" s="29">
        <v>2</v>
      </c>
      <c r="B4" s="29" t="s">
        <v>191</v>
      </c>
      <c r="C4" s="29">
        <v>1</v>
      </c>
      <c r="D4" s="29">
        <v>99.17</v>
      </c>
      <c r="E4" s="29">
        <v>19.829999999999998</v>
      </c>
      <c r="F4" s="37">
        <v>391710</v>
      </c>
      <c r="G4" s="31"/>
    </row>
    <row r="5" spans="1:7" x14ac:dyDescent="0.25">
      <c r="A5" s="29">
        <v>3</v>
      </c>
      <c r="B5" s="29" t="s">
        <v>191</v>
      </c>
      <c r="C5" s="29">
        <v>1</v>
      </c>
      <c r="D5" s="29">
        <v>99.17</v>
      </c>
      <c r="E5" s="29">
        <v>19.829999999999998</v>
      </c>
      <c r="F5" s="37">
        <v>391711</v>
      </c>
      <c r="G5" s="31"/>
    </row>
    <row r="6" spans="1:7" x14ac:dyDescent="0.25">
      <c r="A6" s="29">
        <v>4</v>
      </c>
      <c r="B6" s="29" t="s">
        <v>191</v>
      </c>
      <c r="C6" s="29">
        <v>1</v>
      </c>
      <c r="D6" s="29">
        <v>99.17</v>
      </c>
      <c r="E6" s="29">
        <v>19.829999999999998</v>
      </c>
      <c r="F6" s="37">
        <v>393595</v>
      </c>
      <c r="G6" s="31"/>
    </row>
    <row r="7" spans="1:7" x14ac:dyDescent="0.25">
      <c r="A7" s="29">
        <v>5</v>
      </c>
      <c r="B7" s="34" t="s">
        <v>181</v>
      </c>
      <c r="C7" s="29" t="s">
        <v>194</v>
      </c>
      <c r="D7" s="29">
        <v>291.60000000000002</v>
      </c>
      <c r="E7" s="29">
        <v>58.4</v>
      </c>
      <c r="F7" s="37" t="s">
        <v>185</v>
      </c>
      <c r="G7" s="35"/>
    </row>
    <row r="8" spans="1:7" x14ac:dyDescent="0.25">
      <c r="A8" s="29">
        <v>6</v>
      </c>
      <c r="B8" s="34" t="s">
        <v>182</v>
      </c>
      <c r="C8" s="29" t="s">
        <v>195</v>
      </c>
      <c r="D8" s="29">
        <v>208.4</v>
      </c>
      <c r="E8" s="29">
        <v>41.6</v>
      </c>
      <c r="F8" s="37" t="s">
        <v>185</v>
      </c>
      <c r="G8" s="32"/>
    </row>
    <row r="9" spans="1:7" x14ac:dyDescent="0.25">
      <c r="A9" s="29">
        <v>7</v>
      </c>
      <c r="B9" s="34" t="s">
        <v>183</v>
      </c>
      <c r="C9" s="29">
        <v>1</v>
      </c>
      <c r="D9" s="29">
        <v>608.57000000000005</v>
      </c>
      <c r="E9" s="29">
        <v>121.15</v>
      </c>
      <c r="F9" s="38">
        <v>535058114</v>
      </c>
      <c r="G9" s="32"/>
    </row>
    <row r="10" spans="1:7" x14ac:dyDescent="0.25">
      <c r="A10" s="29">
        <v>8</v>
      </c>
      <c r="B10" s="29" t="s">
        <v>193</v>
      </c>
      <c r="C10" s="29" t="s">
        <v>197</v>
      </c>
      <c r="D10" s="29">
        <v>626.21</v>
      </c>
      <c r="E10" s="29">
        <v>125.24</v>
      </c>
      <c r="F10" s="37">
        <v>300030045</v>
      </c>
      <c r="G10" s="32"/>
    </row>
    <row r="11" spans="1:7" x14ac:dyDescent="0.25">
      <c r="A11" s="29">
        <v>9</v>
      </c>
      <c r="B11" s="29" t="s">
        <v>180</v>
      </c>
      <c r="C11" s="29">
        <v>1</v>
      </c>
      <c r="D11" s="29">
        <v>220</v>
      </c>
      <c r="E11" s="29">
        <v>0</v>
      </c>
      <c r="F11" s="37" t="s">
        <v>185</v>
      </c>
      <c r="G11" s="32"/>
    </row>
    <row r="12" spans="1:7" x14ac:dyDescent="0.25">
      <c r="A12" s="29">
        <v>10</v>
      </c>
      <c r="B12" s="29" t="s">
        <v>188</v>
      </c>
      <c r="C12" s="29" t="s">
        <v>198</v>
      </c>
      <c r="D12" s="29">
        <v>130</v>
      </c>
      <c r="E12" s="29">
        <v>26</v>
      </c>
      <c r="F12" s="37" t="s">
        <v>185</v>
      </c>
      <c r="G12" s="31"/>
    </row>
    <row r="13" spans="1:7" x14ac:dyDescent="0.25">
      <c r="A13" s="29">
        <v>11</v>
      </c>
      <c r="B13" s="28" t="s">
        <v>186</v>
      </c>
      <c r="C13" s="29">
        <v>1</v>
      </c>
      <c r="D13" s="29">
        <v>317.45999999999998</v>
      </c>
      <c r="E13" s="29">
        <v>63.49</v>
      </c>
      <c r="F13" s="37">
        <v>3266476</v>
      </c>
      <c r="G13" s="31"/>
    </row>
    <row r="14" spans="1:7" x14ac:dyDescent="0.25">
      <c r="A14" s="29">
        <v>12</v>
      </c>
      <c r="B14" s="28" t="s">
        <v>32</v>
      </c>
      <c r="C14" s="29">
        <v>1</v>
      </c>
      <c r="D14" s="29">
        <v>55.55</v>
      </c>
      <c r="E14" s="34">
        <v>11.11</v>
      </c>
      <c r="F14" s="37" t="s">
        <v>185</v>
      </c>
      <c r="G14" s="31"/>
    </row>
    <row r="15" spans="1:7" x14ac:dyDescent="0.25">
      <c r="A15" s="29">
        <v>13</v>
      </c>
      <c r="B15" s="34" t="s">
        <v>187</v>
      </c>
      <c r="C15" s="29">
        <v>1</v>
      </c>
      <c r="D15" s="29">
        <v>286.2</v>
      </c>
      <c r="E15" s="34">
        <v>57.25</v>
      </c>
      <c r="F15" s="37">
        <v>3002772</v>
      </c>
    </row>
    <row r="16" spans="1:7" x14ac:dyDescent="0.25">
      <c r="A16" s="29">
        <v>14</v>
      </c>
      <c r="B16" s="34" t="s">
        <v>189</v>
      </c>
      <c r="C16" s="29">
        <v>1</v>
      </c>
      <c r="D16" s="29">
        <v>30.77</v>
      </c>
      <c r="E16" s="29">
        <v>6.16</v>
      </c>
      <c r="F16" s="37" t="s">
        <v>185</v>
      </c>
    </row>
    <row r="17" spans="1:7" x14ac:dyDescent="0.25">
      <c r="A17" s="29">
        <v>15</v>
      </c>
      <c r="B17" s="34" t="s">
        <v>190</v>
      </c>
      <c r="C17" s="29">
        <v>1</v>
      </c>
      <c r="D17" s="29">
        <v>40.83</v>
      </c>
      <c r="E17" s="29">
        <v>8.17</v>
      </c>
      <c r="F17" s="37">
        <v>4082104</v>
      </c>
    </row>
    <row r="18" spans="1:7" x14ac:dyDescent="0.25">
      <c r="A18" s="29">
        <v>16</v>
      </c>
      <c r="B18" s="34" t="s">
        <v>190</v>
      </c>
      <c r="C18" s="29">
        <v>1</v>
      </c>
      <c r="D18" s="29">
        <v>41.6</v>
      </c>
      <c r="E18" s="29">
        <v>8.35</v>
      </c>
      <c r="F18" s="37" t="s">
        <v>185</v>
      </c>
    </row>
    <row r="19" spans="1:7" x14ac:dyDescent="0.25">
      <c r="A19" s="29">
        <v>17</v>
      </c>
      <c r="B19" s="29" t="s">
        <v>192</v>
      </c>
      <c r="C19" s="29">
        <v>1</v>
      </c>
      <c r="D19" s="29">
        <v>56.75</v>
      </c>
      <c r="E19" s="29">
        <v>11.35</v>
      </c>
      <c r="F19" s="37" t="s">
        <v>185</v>
      </c>
      <c r="G19" s="31"/>
    </row>
    <row r="20" spans="1:7" x14ac:dyDescent="0.25">
      <c r="A20" s="29"/>
      <c r="B20" s="29"/>
      <c r="C20" s="29"/>
      <c r="D20" s="29"/>
      <c r="E20" s="29"/>
      <c r="F20" s="29"/>
      <c r="G20" s="31"/>
    </row>
    <row r="21" spans="1:7" x14ac:dyDescent="0.25">
      <c r="A21" s="29"/>
      <c r="B21" s="39" t="s">
        <v>199</v>
      </c>
      <c r="C21" s="29"/>
      <c r="D21" s="28">
        <f>SUM(D3:D20)</f>
        <v>3310.62</v>
      </c>
      <c r="E21" s="39">
        <f>SUM(E3:E20)</f>
        <v>617.59</v>
      </c>
      <c r="F21" s="29"/>
    </row>
    <row r="22" spans="1:7" x14ac:dyDescent="0.25">
      <c r="A22" s="29"/>
      <c r="B22" s="40"/>
      <c r="C22" s="40"/>
      <c r="D22" s="40"/>
      <c r="E22" s="40"/>
      <c r="F22" s="29"/>
    </row>
    <row r="23" spans="1:7" x14ac:dyDescent="0.25">
      <c r="B23" s="31"/>
      <c r="C23" s="31"/>
      <c r="D23" s="31"/>
      <c r="E23" s="31"/>
      <c r="F23" s="31"/>
      <c r="G23" s="31"/>
    </row>
    <row r="24" spans="1:7" x14ac:dyDescent="0.25">
      <c r="B24" s="31"/>
      <c r="C24" s="31"/>
      <c r="D24" s="31"/>
      <c r="E24" s="31"/>
      <c r="F24" s="31"/>
      <c r="G24" s="31"/>
    </row>
    <row r="25" spans="1:7" x14ac:dyDescent="0.25">
      <c r="B25" s="31"/>
      <c r="C25" s="31"/>
      <c r="D25" s="31"/>
      <c r="E25" s="31"/>
      <c r="F25" s="31"/>
      <c r="G25" s="31"/>
    </row>
    <row r="26" spans="1:7" x14ac:dyDescent="0.25">
      <c r="B26" s="31"/>
      <c r="C26" s="31"/>
      <c r="D26" s="31"/>
      <c r="E26" s="31"/>
      <c r="F26" s="33"/>
      <c r="G26" s="31"/>
    </row>
    <row r="27" spans="1:7" x14ac:dyDescent="0.25">
      <c r="B27" s="31"/>
      <c r="C27" s="31"/>
      <c r="D27" s="31"/>
      <c r="E27" s="31"/>
      <c r="F27" s="31"/>
      <c r="G27" s="31"/>
    </row>
    <row r="28" spans="1:7" x14ac:dyDescent="0.25">
      <c r="B28" s="31"/>
      <c r="C28" s="31"/>
      <c r="D28" s="31"/>
      <c r="E28" s="31"/>
      <c r="F28" s="31"/>
      <c r="G28" s="31"/>
    </row>
    <row r="29" spans="1:7" x14ac:dyDescent="0.25">
      <c r="B29" s="31"/>
      <c r="C29" s="31"/>
      <c r="D29" s="31"/>
      <c r="E29" s="31"/>
      <c r="F29" s="31"/>
      <c r="G29" s="31"/>
    </row>
    <row r="30" spans="1:7" x14ac:dyDescent="0.25">
      <c r="B30" s="31"/>
      <c r="C30" s="31"/>
      <c r="D30" s="31"/>
      <c r="E30" s="31"/>
      <c r="F30" s="31"/>
      <c r="G30" s="31"/>
    </row>
    <row r="31" spans="1:7" x14ac:dyDescent="0.25">
      <c r="B31" s="31"/>
      <c r="C31" s="31"/>
      <c r="D31" s="31"/>
      <c r="E31" s="31"/>
      <c r="F31" s="31"/>
      <c r="G31" s="31"/>
    </row>
    <row r="32" spans="1:7" x14ac:dyDescent="0.25">
      <c r="B32" s="31"/>
      <c r="C32" s="31"/>
      <c r="D32" s="31"/>
      <c r="E32" s="31"/>
      <c r="F32" s="31"/>
      <c r="G32" s="31"/>
    </row>
    <row r="33" spans="2:7" x14ac:dyDescent="0.25">
      <c r="B33" s="31"/>
      <c r="C33" s="31"/>
      <c r="D33" s="31"/>
      <c r="E33" s="31"/>
      <c r="F33" s="31"/>
      <c r="G33" s="31"/>
    </row>
    <row r="34" spans="2:7" x14ac:dyDescent="0.25">
      <c r="B34" s="31"/>
      <c r="C34" s="31"/>
      <c r="D34" s="31"/>
      <c r="E34" s="31"/>
      <c r="F34" s="31"/>
      <c r="G34" s="31"/>
    </row>
    <row r="35" spans="2:7" x14ac:dyDescent="0.25">
      <c r="B35" s="31"/>
      <c r="C35" s="31"/>
      <c r="D35" s="31"/>
      <c r="E35" s="31"/>
      <c r="F35" s="31"/>
      <c r="G35" s="31"/>
    </row>
    <row r="36" spans="2:7" x14ac:dyDescent="0.25">
      <c r="B36" s="31"/>
      <c r="C36" s="31"/>
      <c r="D36" s="31"/>
      <c r="E36" s="31"/>
      <c r="F36" s="31"/>
      <c r="G36" s="31"/>
    </row>
    <row r="37" spans="2:7" x14ac:dyDescent="0.25">
      <c r="B37" s="31"/>
      <c r="C37" s="31"/>
      <c r="D37" s="31"/>
      <c r="E37" s="31"/>
      <c r="F37" s="31"/>
      <c r="G37" s="31"/>
    </row>
    <row r="38" spans="2:7" x14ac:dyDescent="0.25">
      <c r="B38" s="31"/>
      <c r="C38" s="31"/>
      <c r="D38" s="31"/>
      <c r="E38" s="31"/>
      <c r="F38" s="31"/>
      <c r="G38" s="31"/>
    </row>
    <row r="39" spans="2:7" x14ac:dyDescent="0.25">
      <c r="B39" s="41"/>
      <c r="C39" s="31"/>
      <c r="D39" s="31"/>
      <c r="E39" s="31"/>
    </row>
    <row r="40" spans="2:7" x14ac:dyDescent="0.25">
      <c r="B40" s="41"/>
      <c r="C40" s="31"/>
      <c r="D40" s="31"/>
      <c r="E40" s="31"/>
    </row>
    <row r="41" spans="2:7" x14ac:dyDescent="0.25">
      <c r="B41" s="41"/>
      <c r="C41" s="31"/>
      <c r="D41" s="31"/>
      <c r="E41" s="31"/>
    </row>
    <row r="42" spans="2:7" x14ac:dyDescent="0.25">
      <c r="B42" s="41"/>
      <c r="C42" s="31"/>
      <c r="D42" s="31"/>
      <c r="E42" s="31"/>
    </row>
    <row r="43" spans="2:7" x14ac:dyDescent="0.25">
      <c r="B43" s="41"/>
      <c r="C43" s="31"/>
      <c r="D43" s="31"/>
      <c r="E43" s="31"/>
    </row>
    <row r="44" spans="2:7" x14ac:dyDescent="0.25">
      <c r="B44" s="31"/>
      <c r="C44" s="31"/>
      <c r="D44" s="31"/>
      <c r="E44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mobilier</vt:lpstr>
      <vt:lpstr>matériaux</vt:lpstr>
      <vt:lpstr>RECAP</vt:lpstr>
      <vt:lpstr>Feuil1</vt:lpstr>
      <vt:lpstr>Feuil1!Zone_d_impression</vt:lpstr>
      <vt:lpstr>matériaux!Zone_d_impression</vt:lpstr>
      <vt:lpstr>mobilier!Zone_d_impression</vt:lpstr>
      <vt:lpstr>RECAP!Zone_d_impression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Dell</cp:lastModifiedBy>
  <cp:lastPrinted>2015-10-08T07:57:28Z</cp:lastPrinted>
  <dcterms:created xsi:type="dcterms:W3CDTF">2015-02-09T14:03:29Z</dcterms:created>
  <dcterms:modified xsi:type="dcterms:W3CDTF">2015-10-08T08:05:32Z</dcterms:modified>
</cp:coreProperties>
</file>