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Sheet1!$A$1:$O$105</definedName>
  </definedNames>
  <calcPr calcId="125725"/>
</workbook>
</file>

<file path=xl/calcChain.xml><?xml version="1.0" encoding="utf-8"?>
<calcChain xmlns="http://schemas.openxmlformats.org/spreadsheetml/2006/main">
  <c r="G81" i="1"/>
  <c r="G80"/>
  <c r="G79"/>
  <c r="G78"/>
  <c r="G77"/>
  <c r="G76"/>
  <c r="G75"/>
  <c r="G74"/>
  <c r="G73"/>
  <c r="F81"/>
  <c r="F80"/>
  <c r="F79"/>
  <c r="F78"/>
  <c r="F77"/>
  <c r="F76"/>
  <c r="F75"/>
  <c r="F74"/>
  <c r="F73"/>
  <c r="E81"/>
  <c r="E80"/>
  <c r="E79"/>
  <c r="E78"/>
  <c r="E77"/>
  <c r="E76"/>
  <c r="E75"/>
  <c r="E74"/>
  <c r="E73"/>
  <c r="H82"/>
  <c r="O14"/>
  <c r="N14"/>
  <c r="M14"/>
  <c r="K14"/>
  <c r="L14"/>
  <c r="N82"/>
  <c r="M82"/>
  <c r="L82"/>
  <c r="K82"/>
  <c r="O13"/>
  <c r="N13"/>
  <c r="M13"/>
  <c r="L13"/>
  <c r="K13"/>
  <c r="O12"/>
  <c r="O11"/>
  <c r="O10"/>
  <c r="O9"/>
  <c r="O8"/>
  <c r="O7"/>
  <c r="O6"/>
  <c r="O5"/>
  <c r="O4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N7"/>
  <c r="M7"/>
  <c r="L7"/>
  <c r="K7"/>
  <c r="N6"/>
  <c r="M6"/>
  <c r="L6"/>
  <c r="K6"/>
  <c r="N5"/>
  <c r="M5"/>
  <c r="L5"/>
  <c r="K5"/>
  <c r="N4"/>
  <c r="M4"/>
  <c r="L4"/>
  <c r="K4"/>
  <c r="G58"/>
  <c r="G92" s="1"/>
  <c r="G57"/>
  <c r="G91" s="1"/>
  <c r="E57"/>
  <c r="E91" s="1"/>
  <c r="G56"/>
  <c r="G90" s="1"/>
  <c r="E56"/>
  <c r="E90" s="1"/>
  <c r="G55"/>
  <c r="G89" s="1"/>
  <c r="E55"/>
  <c r="E89" s="1"/>
  <c r="E54"/>
  <c r="E88" s="1"/>
  <c r="G53"/>
  <c r="G87" s="1"/>
  <c r="F53"/>
  <c r="F87" s="1"/>
  <c r="E53"/>
  <c r="E87" s="1"/>
  <c r="D52"/>
  <c r="D86" s="1"/>
  <c r="D51"/>
  <c r="D85" s="1"/>
  <c r="E50"/>
  <c r="E84" s="1"/>
  <c r="P50"/>
  <c r="D61" s="1"/>
  <c r="D50" s="1"/>
  <c r="D84" s="1"/>
  <c r="G48"/>
  <c r="F48"/>
  <c r="E48"/>
  <c r="D48"/>
  <c r="H47"/>
  <c r="H46"/>
  <c r="H45"/>
  <c r="H44"/>
  <c r="H43"/>
  <c r="H42"/>
  <c r="H41"/>
  <c r="H40"/>
  <c r="H39"/>
  <c r="H48" s="1"/>
  <c r="J76"/>
  <c r="J42"/>
  <c r="G13"/>
  <c r="F13"/>
  <c r="E13"/>
  <c r="D13"/>
  <c r="S58"/>
  <c r="G69" s="1"/>
  <c r="R58"/>
  <c r="F69" s="1"/>
  <c r="F58" s="1"/>
  <c r="F92" s="1"/>
  <c r="Q58"/>
  <c r="E69" s="1"/>
  <c r="E58" s="1"/>
  <c r="E92" s="1"/>
  <c r="P58"/>
  <c r="D69" s="1"/>
  <c r="H69" s="1"/>
  <c r="H58" s="1"/>
  <c r="H92" s="1"/>
  <c r="S57"/>
  <c r="G68" s="1"/>
  <c r="R57"/>
  <c r="F68" s="1"/>
  <c r="F57" s="1"/>
  <c r="F91" s="1"/>
  <c r="Q57"/>
  <c r="E68" s="1"/>
  <c r="P57"/>
  <c r="D68" s="1"/>
  <c r="H68" s="1"/>
  <c r="H57" s="1"/>
  <c r="H91" s="1"/>
  <c r="S56"/>
  <c r="G67" s="1"/>
  <c r="R56"/>
  <c r="F67" s="1"/>
  <c r="F56" s="1"/>
  <c r="F90" s="1"/>
  <c r="Q56"/>
  <c r="E67" s="1"/>
  <c r="P56"/>
  <c r="D67" s="1"/>
  <c r="D56" s="1"/>
  <c r="D90" s="1"/>
  <c r="S55"/>
  <c r="G66" s="1"/>
  <c r="R55"/>
  <c r="F66" s="1"/>
  <c r="F55" s="1"/>
  <c r="F89" s="1"/>
  <c r="Q55"/>
  <c r="E66" s="1"/>
  <c r="P55"/>
  <c r="D66" s="1"/>
  <c r="H66" s="1"/>
  <c r="H55" s="1"/>
  <c r="S54"/>
  <c r="G65" s="1"/>
  <c r="G54" s="1"/>
  <c r="G88" s="1"/>
  <c r="R54"/>
  <c r="F65" s="1"/>
  <c r="F54" s="1"/>
  <c r="F88" s="1"/>
  <c r="Q54"/>
  <c r="E65" s="1"/>
  <c r="P54"/>
  <c r="D65" s="1"/>
  <c r="H65" s="1"/>
  <c r="I65" s="1"/>
  <c r="S52"/>
  <c r="G63" s="1"/>
  <c r="G52" s="1"/>
  <c r="G86" s="1"/>
  <c r="R52"/>
  <c r="F63" s="1"/>
  <c r="F52" s="1"/>
  <c r="F86" s="1"/>
  <c r="Q52"/>
  <c r="E63" s="1"/>
  <c r="E52" s="1"/>
  <c r="E86" s="1"/>
  <c r="P52"/>
  <c r="D63" s="1"/>
  <c r="H63" s="1"/>
  <c r="H52" s="1"/>
  <c r="H86" s="1"/>
  <c r="S51"/>
  <c r="G62" s="1"/>
  <c r="G51" s="1"/>
  <c r="G85" s="1"/>
  <c r="R51"/>
  <c r="F62" s="1"/>
  <c r="F51" s="1"/>
  <c r="F85" s="1"/>
  <c r="Q51"/>
  <c r="E62" s="1"/>
  <c r="E51" s="1"/>
  <c r="E85" s="1"/>
  <c r="P51"/>
  <c r="D62" s="1"/>
  <c r="H62" s="1"/>
  <c r="H51" s="1"/>
  <c r="H85" s="1"/>
  <c r="S50"/>
  <c r="G61" s="1"/>
  <c r="G50" s="1"/>
  <c r="G84" s="1"/>
  <c r="R50"/>
  <c r="F61" s="1"/>
  <c r="F50" s="1"/>
  <c r="F84" s="1"/>
  <c r="Q50"/>
  <c r="E61" s="1"/>
  <c r="G34"/>
  <c r="F34"/>
  <c r="E34"/>
  <c r="D34"/>
  <c r="H34" s="1"/>
  <c r="G33"/>
  <c r="F33"/>
  <c r="E33"/>
  <c r="D33"/>
  <c r="H33" s="1"/>
  <c r="G32"/>
  <c r="F32"/>
  <c r="E32"/>
  <c r="D32"/>
  <c r="H32" s="1"/>
  <c r="G31"/>
  <c r="F31"/>
  <c r="E31"/>
  <c r="D31"/>
  <c r="H31" s="1"/>
  <c r="G30"/>
  <c r="F30"/>
  <c r="E30"/>
  <c r="D30"/>
  <c r="H30" s="1"/>
  <c r="G29"/>
  <c r="F29"/>
  <c r="E29"/>
  <c r="D29"/>
  <c r="H29" s="1"/>
  <c r="G28"/>
  <c r="F28"/>
  <c r="E28"/>
  <c r="D28"/>
  <c r="H28" s="1"/>
  <c r="G27"/>
  <c r="F27"/>
  <c r="E27"/>
  <c r="D27"/>
  <c r="H27" s="1"/>
  <c r="G26"/>
  <c r="G35" s="1"/>
  <c r="F26"/>
  <c r="F35" s="1"/>
  <c r="E26"/>
  <c r="E35" s="1"/>
  <c r="D26"/>
  <c r="D35" s="1"/>
  <c r="J7"/>
  <c r="R53" s="1"/>
  <c r="F64" s="1"/>
  <c r="H12"/>
  <c r="H11"/>
  <c r="H10"/>
  <c r="H9"/>
  <c r="H8"/>
  <c r="H7"/>
  <c r="H6"/>
  <c r="H5"/>
  <c r="H4"/>
  <c r="I55" l="1"/>
  <c r="H89"/>
  <c r="D54"/>
  <c r="D88" s="1"/>
  <c r="D55"/>
  <c r="D89" s="1"/>
  <c r="D57"/>
  <c r="D91" s="1"/>
  <c r="D58"/>
  <c r="D92" s="1"/>
  <c r="H54"/>
  <c r="I66"/>
  <c r="H67"/>
  <c r="H56" s="1"/>
  <c r="H90" s="1"/>
  <c r="Q53"/>
  <c r="E64" s="1"/>
  <c r="E70" s="1"/>
  <c r="E59" s="1"/>
  <c r="E93" s="1"/>
  <c r="S53"/>
  <c r="G64" s="1"/>
  <c r="G70" s="1"/>
  <c r="G59" s="1"/>
  <c r="G93" s="1"/>
  <c r="F70"/>
  <c r="F59" s="1"/>
  <c r="F93" s="1"/>
  <c r="P53"/>
  <c r="D64" s="1"/>
  <c r="D70" s="1"/>
  <c r="D59" s="1"/>
  <c r="D93" s="1"/>
  <c r="H61"/>
  <c r="H26"/>
  <c r="H35" s="1"/>
  <c r="H13"/>
  <c r="I48" s="1"/>
  <c r="H50" l="1"/>
  <c r="H84" s="1"/>
  <c r="H64"/>
  <c r="H53" s="1"/>
  <c r="H87" s="1"/>
  <c r="D53"/>
  <c r="D87" s="1"/>
  <c r="I54"/>
  <c r="H88"/>
  <c r="I39"/>
  <c r="I44"/>
  <c r="I40"/>
  <c r="I45"/>
  <c r="I41"/>
  <c r="I46"/>
  <c r="I42"/>
  <c r="I47"/>
  <c r="I43"/>
  <c r="I13"/>
  <c r="I11"/>
  <c r="I9"/>
  <c r="I7"/>
  <c r="I5"/>
  <c r="I12"/>
  <c r="I10"/>
  <c r="I8"/>
  <c r="I6"/>
  <c r="I4"/>
  <c r="H70" l="1"/>
  <c r="H59" l="1"/>
  <c r="I70"/>
  <c r="H93" l="1"/>
  <c r="I59"/>
  <c r="I82"/>
  <c r="D80"/>
  <c r="D78"/>
  <c r="D81"/>
  <c r="D103" s="1"/>
  <c r="D79"/>
  <c r="D101" s="1"/>
  <c r="D77"/>
  <c r="D76"/>
  <c r="D98" s="1"/>
  <c r="D74"/>
  <c r="D96"/>
  <c r="D75"/>
  <c r="D97"/>
  <c r="D73"/>
  <c r="D82" s="1"/>
  <c r="D100" l="1"/>
  <c r="D102"/>
  <c r="D99"/>
  <c r="D95"/>
  <c r="D104" l="1"/>
  <c r="E96"/>
  <c r="E98"/>
  <c r="E97"/>
  <c r="E100"/>
  <c r="E101"/>
  <c r="E102"/>
  <c r="E103"/>
  <c r="E99"/>
  <c r="E82"/>
  <c r="E95"/>
  <c r="E104" s="1"/>
  <c r="F98"/>
  <c r="F100"/>
  <c r="F96"/>
  <c r="F97"/>
  <c r="F102"/>
  <c r="F95"/>
  <c r="F99"/>
  <c r="F101"/>
  <c r="F82"/>
  <c r="F103"/>
  <c r="H78"/>
  <c r="O78" s="1"/>
  <c r="H76"/>
  <c r="I76" s="1"/>
  <c r="H75"/>
  <c r="O75" s="1"/>
  <c r="H73"/>
  <c r="I73" s="1"/>
  <c r="H81"/>
  <c r="O81" s="1"/>
  <c r="G100"/>
  <c r="H100" s="1"/>
  <c r="H80"/>
  <c r="I80" s="1"/>
  <c r="H79"/>
  <c r="I79" s="1"/>
  <c r="G101"/>
  <c r="G98"/>
  <c r="H98" s="1"/>
  <c r="G96"/>
  <c r="H96" s="1"/>
  <c r="H74"/>
  <c r="I74" s="1"/>
  <c r="H77"/>
  <c r="I77" s="1"/>
  <c r="G95"/>
  <c r="H95" s="1"/>
  <c r="G103"/>
  <c r="H103" s="1"/>
  <c r="G97"/>
  <c r="H97" s="1"/>
  <c r="G102"/>
  <c r="H102" s="1"/>
  <c r="G82"/>
  <c r="G99"/>
  <c r="H99" s="1"/>
  <c r="H101" l="1"/>
  <c r="H104" s="1"/>
  <c r="I104" s="1"/>
  <c r="G104"/>
  <c r="F104"/>
  <c r="O74"/>
  <c r="O73"/>
  <c r="O76"/>
  <c r="I81"/>
  <c r="O79"/>
  <c r="O80"/>
  <c r="O77"/>
  <c r="I78"/>
  <c r="I75"/>
  <c r="O82" l="1"/>
  <c r="P75"/>
</calcChain>
</file>

<file path=xl/sharedStrings.xml><?xml version="1.0" encoding="utf-8"?>
<sst xmlns="http://schemas.openxmlformats.org/spreadsheetml/2006/main" count="159" uniqueCount="32">
  <si>
    <t>Diet Horizon</t>
  </si>
  <si>
    <t>Sante Verte</t>
  </si>
  <si>
    <t>Nature et Soin</t>
  </si>
  <si>
    <t>Jason</t>
  </si>
  <si>
    <t>Lily</t>
  </si>
  <si>
    <t>Natures Plus</t>
  </si>
  <si>
    <t>Sanotint</t>
  </si>
  <si>
    <t>Sirop Vital</t>
  </si>
  <si>
    <t>Dietetique</t>
  </si>
  <si>
    <t>Pharmacies</t>
  </si>
  <si>
    <t>Export</t>
  </si>
  <si>
    <t>Filiale</t>
  </si>
  <si>
    <t>Total</t>
  </si>
  <si>
    <t>Divers</t>
  </si>
  <si>
    <t>CHIFFRE D'AFFAIRE PREVU</t>
  </si>
  <si>
    <t>MARGE BRUTE POURCENTAGE</t>
  </si>
  <si>
    <t>Part du</t>
  </si>
  <si>
    <t>marche</t>
  </si>
  <si>
    <t>Cours</t>
  </si>
  <si>
    <t>moyenne</t>
  </si>
  <si>
    <t>actuel</t>
  </si>
  <si>
    <t>MARGE BRUTE EN VALEUR</t>
  </si>
  <si>
    <t>SITUATION ACTUEL BASE SUR LE PREMIER SEMESTRE</t>
  </si>
  <si>
    <t>EFFET DU TAUX D'ECHANGE SUR LA MARGE BRUTE</t>
  </si>
  <si>
    <t>SANTE VERTE LTD</t>
  </si>
  <si>
    <t>CHANGEMENT DU COURS (NUL AUTRE CHANGEMENT)</t>
  </si>
  <si>
    <t>gain</t>
  </si>
  <si>
    <t xml:space="preserve">      Analyse des parts de marché existants</t>
  </si>
  <si>
    <t xml:space="preserve">    Couts de revient revisés</t>
  </si>
  <si>
    <t>perte</t>
  </si>
  <si>
    <t>de marge</t>
  </si>
  <si>
    <t xml:space="preserve">     sur CA prevu 2010</t>
  </si>
</sst>
</file>

<file path=xl/styles.xml><?xml version="1.0" encoding="utf-8"?>
<styleSheet xmlns="http://schemas.openxmlformats.org/spreadsheetml/2006/main">
  <numFmts count="4">
    <numFmt numFmtId="164" formatCode="#,##0;[Red]\(#,##0\)"/>
    <numFmt numFmtId="165" formatCode="#,##0;\(#,##0\)"/>
    <numFmt numFmtId="166" formatCode="\€#,##0;\(\€#,##0\)"/>
    <numFmt numFmtId="167" formatCode="0.0%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0" fillId="2" borderId="0" xfId="0" applyNumberFormat="1" applyFont="1" applyFill="1"/>
    <xf numFmtId="0" fontId="0" fillId="2" borderId="0" xfId="0" applyFill="1"/>
    <xf numFmtId="165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/>
    <xf numFmtId="165" fontId="0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1" fillId="2" borderId="0" xfId="0" applyNumberFormat="1" applyFont="1" applyFill="1"/>
    <xf numFmtId="9" fontId="0" fillId="2" borderId="0" xfId="0" applyNumberFormat="1" applyFont="1" applyFill="1"/>
    <xf numFmtId="0" fontId="1" fillId="2" borderId="0" xfId="0" applyFont="1" applyFill="1"/>
    <xf numFmtId="166" fontId="0" fillId="2" borderId="0" xfId="0" applyNumberFormat="1" applyFill="1"/>
    <xf numFmtId="0" fontId="2" fillId="0" borderId="0" xfId="0" applyFont="1"/>
    <xf numFmtId="0" fontId="0" fillId="3" borderId="0" xfId="0" applyFont="1" applyFill="1"/>
    <xf numFmtId="0" fontId="0" fillId="3" borderId="0" xfId="0" applyFill="1"/>
    <xf numFmtId="166" fontId="0" fillId="3" borderId="0" xfId="0" applyNumberFormat="1" applyFont="1" applyFill="1"/>
    <xf numFmtId="0" fontId="0" fillId="3" borderId="0" xfId="0" applyFill="1" applyAlignment="1">
      <alignment horizontal="center"/>
    </xf>
    <xf numFmtId="164" fontId="1" fillId="3" borderId="0" xfId="0" applyNumberFormat="1" applyFont="1" applyFill="1"/>
    <xf numFmtId="166" fontId="0" fillId="3" borderId="0" xfId="0" applyNumberFormat="1" applyFill="1"/>
    <xf numFmtId="0" fontId="1" fillId="3" borderId="0" xfId="0" applyFont="1" applyFill="1"/>
    <xf numFmtId="166" fontId="0" fillId="4" borderId="0" xfId="0" applyNumberFormat="1" applyFont="1" applyFill="1"/>
    <xf numFmtId="0" fontId="1" fillId="4" borderId="0" xfId="0" applyFont="1" applyFill="1" applyAlignment="1">
      <alignment horizontal="center"/>
    </xf>
    <xf numFmtId="9" fontId="0" fillId="4" borderId="0" xfId="0" applyNumberFormat="1" applyFont="1" applyFill="1"/>
    <xf numFmtId="165" fontId="0" fillId="3" borderId="0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9" fontId="0" fillId="2" borderId="0" xfId="0" applyNumberFormat="1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9" fontId="0" fillId="3" borderId="0" xfId="0" applyNumberFormat="1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9" fontId="0" fillId="3" borderId="0" xfId="0" applyNumberFormat="1" applyFont="1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164" fontId="1" fillId="5" borderId="0" xfId="0" applyNumberFormat="1" applyFont="1" applyFill="1"/>
    <xf numFmtId="165" fontId="0" fillId="5" borderId="0" xfId="0" applyNumberFormat="1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166" fontId="0" fillId="5" borderId="0" xfId="0" applyNumberFormat="1" applyFill="1"/>
    <xf numFmtId="2" fontId="0" fillId="5" borderId="0" xfId="0" applyNumberFormat="1" applyFont="1" applyFill="1" applyAlignment="1">
      <alignment horizontal="center"/>
    </xf>
    <xf numFmtId="0" fontId="1" fillId="5" borderId="0" xfId="0" applyFont="1" applyFill="1"/>
    <xf numFmtId="0" fontId="0" fillId="5" borderId="0" xfId="0" applyFont="1" applyFill="1"/>
    <xf numFmtId="167" fontId="0" fillId="0" borderId="0" xfId="0" applyNumberFormat="1"/>
    <xf numFmtId="9" fontId="0" fillId="5" borderId="0" xfId="0" applyNumberFormat="1" applyFont="1" applyFill="1" applyAlignment="1">
      <alignment horizontal="center"/>
    </xf>
    <xf numFmtId="9" fontId="0" fillId="5" borderId="0" xfId="0" applyNumberFormat="1" applyFont="1" applyFill="1"/>
    <xf numFmtId="0" fontId="0" fillId="0" borderId="0" xfId="0" applyFill="1" applyAlignment="1">
      <alignment horizontal="left"/>
    </xf>
    <xf numFmtId="167" fontId="0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5FFFF"/>
      <color rgb="FFE5FFE5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4"/>
  <sheetViews>
    <sheetView tabSelected="1" view="pageBreakPreview" topLeftCell="A90" zoomScale="60" zoomScaleNormal="75" workbookViewId="0">
      <selection activeCell="L39" sqref="L39"/>
    </sheetView>
  </sheetViews>
  <sheetFormatPr baseColWidth="10" defaultColWidth="9.140625" defaultRowHeight="15"/>
  <cols>
    <col min="4" max="4" width="10.5703125" customWidth="1"/>
    <col min="5" max="5" width="10.85546875" customWidth="1"/>
    <col min="6" max="7" width="9.28515625" bestFit="1" customWidth="1"/>
    <col min="8" max="8" width="9.7109375" customWidth="1"/>
    <col min="9" max="10" width="9.28515625" bestFit="1" customWidth="1"/>
    <col min="11" max="15" width="12.140625" bestFit="1" customWidth="1"/>
    <col min="16" max="16" width="9.85546875" bestFit="1" customWidth="1"/>
    <col min="17" max="17" width="10.42578125" bestFit="1" customWidth="1"/>
    <col min="18" max="19" width="9.28515625" bestFit="1" customWidth="1"/>
  </cols>
  <sheetData>
    <row r="1" spans="1:21" ht="18.75">
      <c r="A1" s="14" t="s">
        <v>24</v>
      </c>
      <c r="D1" s="14" t="s">
        <v>23</v>
      </c>
    </row>
    <row r="2" spans="1:21" ht="18.75">
      <c r="A2" s="31" t="s">
        <v>22</v>
      </c>
      <c r="B2" s="4"/>
      <c r="C2" s="4"/>
      <c r="D2" s="5"/>
      <c r="E2" s="5"/>
      <c r="F2" s="6"/>
      <c r="G2" s="6"/>
      <c r="H2" s="6"/>
      <c r="I2" s="6" t="s">
        <v>16</v>
      </c>
      <c r="J2" s="6" t="s">
        <v>18</v>
      </c>
    </row>
    <row r="3" spans="1:21">
      <c r="A3" s="7" t="s">
        <v>14</v>
      </c>
      <c r="B3" s="7"/>
      <c r="C3" s="7"/>
      <c r="D3" s="8" t="s">
        <v>8</v>
      </c>
      <c r="E3" s="8" t="s">
        <v>9</v>
      </c>
      <c r="F3" s="9" t="s">
        <v>10</v>
      </c>
      <c r="G3" s="9" t="s">
        <v>11</v>
      </c>
      <c r="H3" s="23" t="s">
        <v>12</v>
      </c>
      <c r="I3" s="6" t="s">
        <v>17</v>
      </c>
      <c r="J3" s="6" t="s">
        <v>19</v>
      </c>
      <c r="K3" s="47" t="s">
        <v>27</v>
      </c>
      <c r="P3" s="1"/>
      <c r="Q3" s="1"/>
      <c r="R3" s="1"/>
      <c r="S3" s="1"/>
      <c r="T3" s="1"/>
      <c r="U3" s="1"/>
    </row>
    <row r="4" spans="1:21">
      <c r="A4" s="10" t="s">
        <v>0</v>
      </c>
      <c r="B4" s="7"/>
      <c r="C4" s="7"/>
      <c r="D4" s="3">
        <v>2069</v>
      </c>
      <c r="E4" s="3"/>
      <c r="F4" s="3">
        <v>83</v>
      </c>
      <c r="G4" s="3">
        <v>10</v>
      </c>
      <c r="H4" s="22">
        <f>SUM(D4:G4)</f>
        <v>2162</v>
      </c>
      <c r="I4" s="27">
        <f>H4/H$13</f>
        <v>0.1304452757330759</v>
      </c>
      <c r="J4" s="28">
        <v>1</v>
      </c>
      <c r="K4" s="44">
        <f t="shared" ref="K4:K13" si="0">D4/D$13</f>
        <v>0.24181860682561945</v>
      </c>
      <c r="L4" s="44">
        <f t="shared" ref="L4:L13" si="1">E4/E$13</f>
        <v>0</v>
      </c>
      <c r="M4" s="44">
        <f t="shared" ref="M4:M13" si="2">F4/F$13</f>
        <v>8.5743801652892568E-2</v>
      </c>
      <c r="N4" s="44">
        <f t="shared" ref="N4:N13" si="3">G4/G$13</f>
        <v>0.13513513513513514</v>
      </c>
      <c r="O4" s="44">
        <f t="shared" ref="O4:O13" si="4">H4/H$13</f>
        <v>0.1304452757330759</v>
      </c>
      <c r="Q4" s="2"/>
      <c r="R4" s="2"/>
      <c r="S4" s="2"/>
      <c r="T4" s="2"/>
      <c r="U4" s="1"/>
    </row>
    <row r="5" spans="1:21">
      <c r="A5" s="12" t="s">
        <v>1</v>
      </c>
      <c r="B5" s="7"/>
      <c r="C5" s="7"/>
      <c r="D5" s="3"/>
      <c r="E5" s="3">
        <v>6676</v>
      </c>
      <c r="F5" s="3">
        <v>368</v>
      </c>
      <c r="G5" s="3">
        <v>10</v>
      </c>
      <c r="H5" s="22">
        <f t="shared" ref="H5:H12" si="5">SUM(D5:G5)</f>
        <v>7054</v>
      </c>
      <c r="I5" s="27">
        <f t="shared" ref="I5:I13" si="6">H5/H$13</f>
        <v>0.4256063714251237</v>
      </c>
      <c r="J5" s="28">
        <v>1</v>
      </c>
      <c r="K5" s="44">
        <f t="shared" si="0"/>
        <v>0</v>
      </c>
      <c r="L5" s="44">
        <f t="shared" si="1"/>
        <v>0.95699541284403666</v>
      </c>
      <c r="M5" s="44">
        <f t="shared" si="2"/>
        <v>0.38016528925619836</v>
      </c>
      <c r="N5" s="44">
        <f t="shared" si="3"/>
        <v>0.13513513513513514</v>
      </c>
      <c r="O5" s="44">
        <f t="shared" si="4"/>
        <v>0.4256063714251237</v>
      </c>
      <c r="Q5" s="2"/>
      <c r="R5" s="2"/>
      <c r="S5" s="2"/>
      <c r="T5" s="2"/>
      <c r="U5" s="1"/>
    </row>
    <row r="6" spans="1:21">
      <c r="A6" s="12" t="s">
        <v>2</v>
      </c>
      <c r="B6" s="7"/>
      <c r="C6" s="7"/>
      <c r="D6" s="3"/>
      <c r="E6" s="3">
        <v>299</v>
      </c>
      <c r="F6" s="3">
        <v>131</v>
      </c>
      <c r="G6" s="3">
        <v>1</v>
      </c>
      <c r="H6" s="22">
        <f t="shared" si="5"/>
        <v>431</v>
      </c>
      <c r="I6" s="27">
        <f t="shared" si="6"/>
        <v>2.6004585495354168E-2</v>
      </c>
      <c r="J6" s="28">
        <v>1</v>
      </c>
      <c r="K6" s="44">
        <f t="shared" si="0"/>
        <v>0</v>
      </c>
      <c r="L6" s="44">
        <f t="shared" si="1"/>
        <v>4.2861238532110095E-2</v>
      </c>
      <c r="M6" s="44">
        <f t="shared" si="2"/>
        <v>0.13533057851239669</v>
      </c>
      <c r="N6" s="44">
        <f t="shared" si="3"/>
        <v>1.3513513513513514E-2</v>
      </c>
      <c r="O6" s="44">
        <f t="shared" si="4"/>
        <v>2.6004585495354168E-2</v>
      </c>
      <c r="Q6" s="2"/>
      <c r="R6" s="2"/>
      <c r="S6" s="2"/>
      <c r="T6" s="2"/>
      <c r="U6" s="1"/>
    </row>
    <row r="7" spans="1:21">
      <c r="A7" s="10" t="s">
        <v>3</v>
      </c>
      <c r="B7" s="7"/>
      <c r="C7" s="7"/>
      <c r="D7" s="3">
        <v>132</v>
      </c>
      <c r="E7" s="3"/>
      <c r="F7" s="3"/>
      <c r="G7" s="3"/>
      <c r="H7" s="22">
        <f t="shared" si="5"/>
        <v>132</v>
      </c>
      <c r="I7" s="27">
        <f t="shared" si="6"/>
        <v>7.9642814046096289E-3</v>
      </c>
      <c r="J7" s="28">
        <f>1/1.15</f>
        <v>0.86956521739130443</v>
      </c>
      <c r="K7" s="44">
        <f t="shared" si="0"/>
        <v>1.5427769985974754E-2</v>
      </c>
      <c r="L7" s="44">
        <f t="shared" si="1"/>
        <v>0</v>
      </c>
      <c r="M7" s="44">
        <f t="shared" si="2"/>
        <v>0</v>
      </c>
      <c r="N7" s="44">
        <f t="shared" si="3"/>
        <v>0</v>
      </c>
      <c r="O7" s="44">
        <f t="shared" si="4"/>
        <v>7.9642814046096289E-3</v>
      </c>
      <c r="Q7" s="2"/>
      <c r="R7" s="2"/>
      <c r="S7" s="2"/>
      <c r="T7" s="2"/>
      <c r="U7" s="1"/>
    </row>
    <row r="8" spans="1:21">
      <c r="A8" s="10" t="s">
        <v>4</v>
      </c>
      <c r="B8" s="7"/>
      <c r="C8" s="7"/>
      <c r="D8" s="3">
        <v>1016</v>
      </c>
      <c r="E8" s="3"/>
      <c r="F8" s="3">
        <v>285</v>
      </c>
      <c r="G8" s="3">
        <v>53</v>
      </c>
      <c r="H8" s="22">
        <f t="shared" si="5"/>
        <v>1354</v>
      </c>
      <c r="I8" s="27">
        <f t="shared" si="6"/>
        <v>8.1694219862435136E-2</v>
      </c>
      <c r="J8" s="28">
        <v>1.35</v>
      </c>
      <c r="K8" s="44">
        <f t="shared" si="0"/>
        <v>0.11874707807386629</v>
      </c>
      <c r="L8" s="44">
        <f t="shared" si="1"/>
        <v>0</v>
      </c>
      <c r="M8" s="44">
        <f t="shared" si="2"/>
        <v>0.29442148760330578</v>
      </c>
      <c r="N8" s="44">
        <f t="shared" si="3"/>
        <v>0.71621621621621623</v>
      </c>
      <c r="O8" s="44">
        <f t="shared" si="4"/>
        <v>8.1694219862435136E-2</v>
      </c>
      <c r="Q8" s="2"/>
      <c r="R8" s="2"/>
      <c r="S8" s="2"/>
      <c r="T8" s="2"/>
      <c r="U8" s="1"/>
    </row>
    <row r="9" spans="1:21">
      <c r="A9" s="10" t="s">
        <v>5</v>
      </c>
      <c r="B9" s="7"/>
      <c r="C9" s="7"/>
      <c r="D9" s="3">
        <v>4697</v>
      </c>
      <c r="E9" s="3"/>
      <c r="F9" s="3">
        <v>65</v>
      </c>
      <c r="G9" s="3"/>
      <c r="H9" s="22">
        <f t="shared" si="5"/>
        <v>4762</v>
      </c>
      <c r="I9" s="27">
        <f t="shared" si="6"/>
        <v>0.28731748521781103</v>
      </c>
      <c r="J9" s="28">
        <v>1.35</v>
      </c>
      <c r="K9" s="44">
        <f t="shared" si="0"/>
        <v>0.54897148200093504</v>
      </c>
      <c r="L9" s="44">
        <f t="shared" si="1"/>
        <v>0</v>
      </c>
      <c r="M9" s="44">
        <f t="shared" si="2"/>
        <v>6.7148760330578511E-2</v>
      </c>
      <c r="N9" s="44">
        <f t="shared" si="3"/>
        <v>0</v>
      </c>
      <c r="O9" s="44">
        <f t="shared" si="4"/>
        <v>0.28731748521781103</v>
      </c>
      <c r="Q9" s="2"/>
      <c r="R9" s="2"/>
      <c r="S9" s="2"/>
      <c r="T9" s="2"/>
      <c r="U9" s="1"/>
    </row>
    <row r="10" spans="1:21">
      <c r="A10" s="10" t="s">
        <v>6</v>
      </c>
      <c r="B10" s="7"/>
      <c r="C10" s="7"/>
      <c r="D10" s="3">
        <v>481</v>
      </c>
      <c r="E10" s="3"/>
      <c r="F10" s="3">
        <v>10</v>
      </c>
      <c r="G10" s="3"/>
      <c r="H10" s="22">
        <f t="shared" si="5"/>
        <v>491</v>
      </c>
      <c r="I10" s="27">
        <f t="shared" si="6"/>
        <v>2.9624713406540364E-2</v>
      </c>
      <c r="J10" s="28">
        <v>1</v>
      </c>
      <c r="K10" s="44">
        <f t="shared" si="0"/>
        <v>5.621785881252922E-2</v>
      </c>
      <c r="L10" s="44">
        <f t="shared" si="1"/>
        <v>0</v>
      </c>
      <c r="M10" s="44">
        <f t="shared" si="2"/>
        <v>1.0330578512396695E-2</v>
      </c>
      <c r="N10" s="44">
        <f t="shared" si="3"/>
        <v>0</v>
      </c>
      <c r="O10" s="44">
        <f t="shared" si="4"/>
        <v>2.9624713406540364E-2</v>
      </c>
      <c r="Q10" s="2"/>
      <c r="R10" s="2"/>
      <c r="S10" s="2"/>
      <c r="T10" s="2"/>
      <c r="U10" s="1"/>
    </row>
    <row r="11" spans="1:21">
      <c r="A11" s="10" t="s">
        <v>7</v>
      </c>
      <c r="B11" s="7"/>
      <c r="C11" s="7"/>
      <c r="D11" s="3">
        <v>145</v>
      </c>
      <c r="E11" s="3"/>
      <c r="F11" s="3">
        <v>22</v>
      </c>
      <c r="G11" s="3"/>
      <c r="H11" s="22">
        <f t="shared" si="5"/>
        <v>167</v>
      </c>
      <c r="I11" s="27">
        <f t="shared" si="6"/>
        <v>1.007602268613491E-2</v>
      </c>
      <c r="J11" s="28">
        <v>1.35</v>
      </c>
      <c r="K11" s="44">
        <f t="shared" si="0"/>
        <v>1.694717157550257E-2</v>
      </c>
      <c r="L11" s="44">
        <f t="shared" si="1"/>
        <v>0</v>
      </c>
      <c r="M11" s="44">
        <f t="shared" si="2"/>
        <v>2.2727272727272728E-2</v>
      </c>
      <c r="N11" s="44">
        <f t="shared" si="3"/>
        <v>0</v>
      </c>
      <c r="O11" s="44">
        <f t="shared" si="4"/>
        <v>1.007602268613491E-2</v>
      </c>
      <c r="Q11" s="2"/>
      <c r="R11" s="2"/>
      <c r="S11" s="2"/>
      <c r="T11" s="2"/>
      <c r="U11" s="1"/>
    </row>
    <row r="12" spans="1:21">
      <c r="A12" s="10" t="s">
        <v>13</v>
      </c>
      <c r="B12" s="7"/>
      <c r="C12" s="7"/>
      <c r="D12" s="3">
        <v>16</v>
      </c>
      <c r="E12" s="3">
        <v>1</v>
      </c>
      <c r="F12" s="3">
        <v>4</v>
      </c>
      <c r="G12" s="7"/>
      <c r="H12" s="22">
        <f t="shared" si="5"/>
        <v>21</v>
      </c>
      <c r="I12" s="27">
        <f t="shared" si="6"/>
        <v>1.2670447689151682E-3</v>
      </c>
      <c r="J12" s="28">
        <v>1</v>
      </c>
      <c r="K12" s="44">
        <f t="shared" si="0"/>
        <v>1.8700327255726976E-3</v>
      </c>
      <c r="L12" s="44">
        <f t="shared" si="1"/>
        <v>1.4334862385321102E-4</v>
      </c>
      <c r="M12" s="44">
        <f t="shared" si="2"/>
        <v>4.1322314049586778E-3</v>
      </c>
      <c r="N12" s="44">
        <f t="shared" si="3"/>
        <v>0</v>
      </c>
      <c r="O12" s="44">
        <f t="shared" si="4"/>
        <v>1.2670447689151682E-3</v>
      </c>
      <c r="Q12" s="2"/>
      <c r="R12" s="2"/>
      <c r="S12" s="1"/>
      <c r="T12" s="2"/>
      <c r="U12" s="1"/>
    </row>
    <row r="13" spans="1:21">
      <c r="A13" s="7"/>
      <c r="B13" s="7"/>
      <c r="C13" s="7"/>
      <c r="D13" s="22">
        <f>SUM(D4:D12)</f>
        <v>8556</v>
      </c>
      <c r="E13" s="22">
        <f t="shared" ref="E13" si="7">SUM(E4:E12)</f>
        <v>6976</v>
      </c>
      <c r="F13" s="22">
        <f t="shared" ref="F13" si="8">SUM(F4:F12)</f>
        <v>968</v>
      </c>
      <c r="G13" s="22">
        <f t="shared" ref="G13" si="9">SUM(G4:G12)</f>
        <v>74</v>
      </c>
      <c r="H13" s="22">
        <f t="shared" ref="H13" si="10">SUM(H4:H12)</f>
        <v>16574</v>
      </c>
      <c r="I13" s="27">
        <f t="shared" si="6"/>
        <v>1</v>
      </c>
      <c r="J13" s="9"/>
      <c r="K13" s="44">
        <f t="shared" si="0"/>
        <v>1</v>
      </c>
      <c r="L13" s="44">
        <f t="shared" si="1"/>
        <v>1</v>
      </c>
      <c r="M13" s="44">
        <f t="shared" si="2"/>
        <v>1</v>
      </c>
      <c r="N13" s="44">
        <f t="shared" si="3"/>
        <v>1</v>
      </c>
      <c r="O13" s="44">
        <f t="shared" si="4"/>
        <v>1</v>
      </c>
      <c r="Q13" s="2"/>
      <c r="R13" s="2"/>
      <c r="S13" s="2"/>
      <c r="T13" s="2"/>
      <c r="U13" s="1"/>
    </row>
    <row r="14" spans="1:21">
      <c r="A14" s="10" t="s">
        <v>15</v>
      </c>
      <c r="B14" s="7"/>
      <c r="C14" s="7"/>
      <c r="D14" s="8" t="s">
        <v>8</v>
      </c>
      <c r="E14" s="8" t="s">
        <v>9</v>
      </c>
      <c r="F14" s="9" t="s">
        <v>10</v>
      </c>
      <c r="G14" s="9" t="s">
        <v>11</v>
      </c>
      <c r="H14" s="23" t="s">
        <v>12</v>
      </c>
      <c r="I14" s="7"/>
      <c r="J14" s="7"/>
      <c r="K14" s="44">
        <f t="shared" ref="K14" si="11">D13/$H13</f>
        <v>0.5162302401351514</v>
      </c>
      <c r="L14" s="44">
        <f>E13/$H13</f>
        <v>0.42090020514058163</v>
      </c>
      <c r="M14" s="44">
        <f t="shared" ref="M14:O14" si="12">F13/$H13</f>
        <v>5.8404730300470616E-2</v>
      </c>
      <c r="N14" s="44">
        <f t="shared" si="12"/>
        <v>4.4648244237963071E-3</v>
      </c>
      <c r="O14" s="44">
        <f t="shared" si="12"/>
        <v>1</v>
      </c>
      <c r="Q14" s="1"/>
      <c r="R14" s="1"/>
      <c r="S14" s="1"/>
      <c r="T14" s="1"/>
      <c r="U14" s="1"/>
    </row>
    <row r="15" spans="1:21">
      <c r="A15" s="10" t="s">
        <v>0</v>
      </c>
      <c r="B15" s="7"/>
      <c r="C15" s="7"/>
      <c r="D15" s="11">
        <v>0.51641819496729602</v>
      </c>
      <c r="E15" s="11">
        <v>0</v>
      </c>
      <c r="F15" s="11">
        <v>0.29750766994817235</v>
      </c>
      <c r="G15" s="11">
        <v>5.1064020833333335E-2</v>
      </c>
      <c r="H15" s="24">
        <v>0.50710185333617841</v>
      </c>
      <c r="I15" s="7"/>
      <c r="J15" s="7"/>
      <c r="O15" s="1"/>
      <c r="Q15" s="1"/>
      <c r="R15" s="1"/>
      <c r="S15" s="1"/>
      <c r="T15" s="1"/>
      <c r="U15" s="1"/>
    </row>
    <row r="16" spans="1:21">
      <c r="A16" s="12" t="s">
        <v>1</v>
      </c>
      <c r="B16" s="7"/>
      <c r="C16" s="7"/>
      <c r="D16" s="11">
        <v>0</v>
      </c>
      <c r="E16" s="11">
        <v>0.64411118557639568</v>
      </c>
      <c r="F16" s="11">
        <v>0.40851379865920961</v>
      </c>
      <c r="G16" s="11">
        <v>8.7529215565163659E-2</v>
      </c>
      <c r="H16" s="24">
        <v>0.63194780780290816</v>
      </c>
      <c r="I16" s="7"/>
      <c r="J16" s="7"/>
      <c r="O16" s="1"/>
      <c r="Q16" s="1"/>
      <c r="R16" s="1"/>
      <c r="S16" s="1"/>
      <c r="T16" s="1"/>
      <c r="U16" s="1"/>
    </row>
    <row r="17" spans="1:21">
      <c r="A17" s="12" t="s">
        <v>2</v>
      </c>
      <c r="B17" s="7"/>
      <c r="C17" s="7"/>
      <c r="D17" s="11">
        <v>0</v>
      </c>
      <c r="E17" s="11">
        <v>0.67556156780342502</v>
      </c>
      <c r="F17" s="11">
        <v>0.43731336707849078</v>
      </c>
      <c r="G17" s="11">
        <v>0.10013414634146342</v>
      </c>
      <c r="H17" s="24">
        <v>0.63371028827611697</v>
      </c>
      <c r="I17" s="7"/>
      <c r="J17" s="7"/>
      <c r="O17" s="1"/>
      <c r="Q17" s="1"/>
      <c r="R17" s="1"/>
      <c r="S17" s="1"/>
      <c r="T17" s="1"/>
      <c r="U17" s="1"/>
    </row>
    <row r="18" spans="1:21">
      <c r="A18" s="10" t="s">
        <v>3</v>
      </c>
      <c r="B18" s="7"/>
      <c r="C18" s="7"/>
      <c r="D18" s="11">
        <v>0.62031584455514333</v>
      </c>
      <c r="E18" s="11">
        <v>0</v>
      </c>
      <c r="F18" s="11">
        <v>0</v>
      </c>
      <c r="G18" s="11">
        <v>0</v>
      </c>
      <c r="H18" s="24">
        <v>0.62031584455514333</v>
      </c>
      <c r="I18" s="7"/>
      <c r="J18" s="7"/>
      <c r="O18" s="1"/>
      <c r="Q18" s="1"/>
      <c r="R18" s="1"/>
      <c r="S18" s="1"/>
      <c r="T18" s="1"/>
      <c r="U18" s="1"/>
    </row>
    <row r="19" spans="1:21">
      <c r="A19" s="10" t="s">
        <v>4</v>
      </c>
      <c r="B19" s="7"/>
      <c r="C19" s="7"/>
      <c r="D19" s="11">
        <v>0.70232893403591479</v>
      </c>
      <c r="E19" s="11">
        <v>0</v>
      </c>
      <c r="F19" s="11">
        <v>0.31752634734347912</v>
      </c>
      <c r="G19" s="11">
        <v>8.8968501098731612E-2</v>
      </c>
      <c r="H19" s="24">
        <v>0.60662010661098231</v>
      </c>
      <c r="I19" s="7"/>
      <c r="J19" s="7"/>
      <c r="O19" s="1"/>
      <c r="Q19" s="1"/>
      <c r="R19" s="1"/>
      <c r="S19" s="1"/>
      <c r="T19" s="1"/>
      <c r="U19" s="1"/>
    </row>
    <row r="20" spans="1:21">
      <c r="A20" s="10" t="s">
        <v>5</v>
      </c>
      <c r="B20" s="7"/>
      <c r="C20" s="7"/>
      <c r="D20" s="11">
        <v>0.54470321244384257</v>
      </c>
      <c r="E20" s="11">
        <v>0</v>
      </c>
      <c r="F20" s="11">
        <v>0.38824413547982439</v>
      </c>
      <c r="G20" s="11">
        <v>0</v>
      </c>
      <c r="H20" s="24">
        <v>0.54285085423051682</v>
      </c>
      <c r="I20" s="7"/>
      <c r="J20" s="7"/>
      <c r="O20" s="1"/>
      <c r="Q20" s="1"/>
      <c r="R20" s="1"/>
      <c r="S20" s="1"/>
      <c r="T20" s="1"/>
      <c r="U20" s="1"/>
    </row>
    <row r="21" spans="1:21">
      <c r="A21" s="10" t="s">
        <v>6</v>
      </c>
      <c r="B21" s="7"/>
      <c r="C21" s="7"/>
      <c r="D21" s="11">
        <v>0.47580889394721537</v>
      </c>
      <c r="E21" s="11">
        <v>0</v>
      </c>
      <c r="F21" s="11">
        <v>0.30759238754325258</v>
      </c>
      <c r="G21" s="11">
        <v>0</v>
      </c>
      <c r="H21" s="24">
        <v>0.47289614417984127</v>
      </c>
      <c r="I21" s="7"/>
      <c r="J21" s="7"/>
      <c r="O21" s="1"/>
      <c r="Q21" s="1"/>
      <c r="R21" s="1"/>
      <c r="S21" s="1"/>
      <c r="T21" s="1"/>
      <c r="U21" s="1"/>
    </row>
    <row r="22" spans="1:21">
      <c r="A22" s="10" t="s">
        <v>7</v>
      </c>
      <c r="B22" s="7"/>
      <c r="C22" s="7"/>
      <c r="D22" s="11">
        <v>0.53725369192693628</v>
      </c>
      <c r="E22" s="11">
        <v>0</v>
      </c>
      <c r="F22" s="11">
        <v>0.2521746291250378</v>
      </c>
      <c r="G22" s="11">
        <v>0</v>
      </c>
      <c r="H22" s="24">
        <v>0.50372632342294221</v>
      </c>
      <c r="I22" s="7"/>
      <c r="J22" s="7"/>
      <c r="O22" s="1"/>
      <c r="Q22" s="1"/>
      <c r="R22" s="1"/>
      <c r="S22" s="1"/>
      <c r="T22" s="1"/>
      <c r="U22" s="1"/>
    </row>
    <row r="23" spans="1:21">
      <c r="A23" s="10" t="s">
        <v>13</v>
      </c>
      <c r="B23" s="7"/>
      <c r="C23" s="7"/>
      <c r="D23" s="11">
        <v>0.62561499009394772</v>
      </c>
      <c r="E23" s="11">
        <v>1.0309020618556701</v>
      </c>
      <c r="F23" s="11">
        <v>1</v>
      </c>
      <c r="G23" s="11">
        <v>0</v>
      </c>
      <c r="H23" s="24">
        <v>0.71942373635358048</v>
      </c>
      <c r="I23" s="7"/>
      <c r="J23" s="7"/>
      <c r="O23" s="1"/>
      <c r="Q23" s="1"/>
      <c r="R23" s="1"/>
      <c r="S23" s="1"/>
      <c r="T23" s="1"/>
      <c r="U23" s="1"/>
    </row>
    <row r="24" spans="1:21">
      <c r="A24" s="7"/>
      <c r="B24" s="7"/>
      <c r="C24" s="7"/>
      <c r="D24" s="24">
        <v>0.55408031959382698</v>
      </c>
      <c r="E24" s="24">
        <v>0.64554899317572645</v>
      </c>
      <c r="F24" s="24">
        <v>0.37213159365288073</v>
      </c>
      <c r="G24" s="24">
        <v>8.3736371644295288E-2</v>
      </c>
      <c r="H24" s="24">
        <v>0.58050635517755522</v>
      </c>
      <c r="I24" s="7"/>
      <c r="J24" s="7"/>
      <c r="O24" s="1"/>
      <c r="Q24" s="1"/>
      <c r="R24" s="1"/>
      <c r="S24" s="1"/>
      <c r="T24" s="1"/>
      <c r="U24" s="1"/>
    </row>
    <row r="25" spans="1:21">
      <c r="A25" s="10" t="s">
        <v>21</v>
      </c>
      <c r="B25" s="7"/>
      <c r="C25" s="7"/>
      <c r="D25" s="8" t="s">
        <v>8</v>
      </c>
      <c r="E25" s="8" t="s">
        <v>9</v>
      </c>
      <c r="F25" s="9" t="s">
        <v>10</v>
      </c>
      <c r="G25" s="9" t="s">
        <v>11</v>
      </c>
      <c r="H25" s="23" t="s">
        <v>12</v>
      </c>
      <c r="I25" s="7"/>
      <c r="J25" s="7"/>
      <c r="O25" s="1"/>
      <c r="Q25" s="1"/>
      <c r="R25" s="1"/>
      <c r="S25" s="1"/>
      <c r="T25" s="1"/>
      <c r="U25" s="1"/>
    </row>
    <row r="26" spans="1:21">
      <c r="A26" s="10" t="s">
        <v>0</v>
      </c>
      <c r="B26" s="7"/>
      <c r="C26" s="7"/>
      <c r="D26" s="13">
        <f>D4*D15</f>
        <v>1068.4692453873354</v>
      </c>
      <c r="E26" s="13">
        <f t="shared" ref="E26:G26" si="13">E4*E15</f>
        <v>0</v>
      </c>
      <c r="F26" s="13">
        <f t="shared" si="13"/>
        <v>24.693136605698307</v>
      </c>
      <c r="G26" s="13">
        <f t="shared" si="13"/>
        <v>0.51064020833333335</v>
      </c>
      <c r="H26" s="22">
        <f t="shared" ref="H26:H34" si="14">SUM(D26:G26)</f>
        <v>1093.6730222013671</v>
      </c>
      <c r="I26" s="7"/>
      <c r="J26" s="7"/>
      <c r="O26" s="1"/>
      <c r="Q26" s="1"/>
      <c r="R26" s="1"/>
      <c r="S26" s="1"/>
      <c r="T26" s="1"/>
      <c r="U26" s="1"/>
    </row>
    <row r="27" spans="1:21">
      <c r="A27" s="12" t="s">
        <v>1</v>
      </c>
      <c r="B27" s="7"/>
      <c r="C27" s="7"/>
      <c r="D27" s="13">
        <f t="shared" ref="D27:G27" si="15">D5*D16</f>
        <v>0</v>
      </c>
      <c r="E27" s="13">
        <f t="shared" si="15"/>
        <v>4300.0862749080179</v>
      </c>
      <c r="F27" s="13">
        <f t="shared" si="15"/>
        <v>150.33307790658912</v>
      </c>
      <c r="G27" s="13">
        <f t="shared" si="15"/>
        <v>0.87529215565163665</v>
      </c>
      <c r="H27" s="22">
        <f t="shared" si="14"/>
        <v>4451.2946449702586</v>
      </c>
      <c r="I27" s="7"/>
      <c r="J27" s="7"/>
      <c r="O27" s="1"/>
      <c r="Q27" s="1"/>
      <c r="R27" s="1"/>
      <c r="S27" s="1"/>
      <c r="T27" s="1"/>
      <c r="U27" s="1"/>
    </row>
    <row r="28" spans="1:21">
      <c r="A28" s="12" t="s">
        <v>2</v>
      </c>
      <c r="B28" s="7"/>
      <c r="C28" s="7"/>
      <c r="D28" s="13">
        <f t="shared" ref="D28:G28" si="16">D6*D17</f>
        <v>0</v>
      </c>
      <c r="E28" s="13">
        <f t="shared" si="16"/>
        <v>201.99290877322409</v>
      </c>
      <c r="F28" s="13">
        <f t="shared" si="16"/>
        <v>57.288051087282291</v>
      </c>
      <c r="G28" s="13">
        <f t="shared" si="16"/>
        <v>0.10013414634146342</v>
      </c>
      <c r="H28" s="22">
        <f t="shared" si="14"/>
        <v>259.38109400684783</v>
      </c>
      <c r="I28" s="7"/>
      <c r="J28" s="7"/>
      <c r="K28" s="1"/>
      <c r="L28" s="1"/>
      <c r="M28" s="1"/>
      <c r="N28" s="1"/>
      <c r="O28" s="1"/>
    </row>
    <row r="29" spans="1:21">
      <c r="A29" s="10" t="s">
        <v>3</v>
      </c>
      <c r="B29" s="7"/>
      <c r="C29" s="7"/>
      <c r="D29" s="13">
        <f t="shared" ref="D29:G29" si="17">D7*D18</f>
        <v>81.881691481278921</v>
      </c>
      <c r="E29" s="13">
        <f t="shared" si="17"/>
        <v>0</v>
      </c>
      <c r="F29" s="13">
        <f t="shared" si="17"/>
        <v>0</v>
      </c>
      <c r="G29" s="13">
        <f t="shared" si="17"/>
        <v>0</v>
      </c>
      <c r="H29" s="22">
        <f t="shared" si="14"/>
        <v>81.881691481278921</v>
      </c>
      <c r="I29" s="7"/>
      <c r="J29" s="7"/>
      <c r="K29" s="1"/>
      <c r="L29" s="1"/>
      <c r="M29" s="1"/>
      <c r="N29" s="1"/>
      <c r="O29" s="1"/>
    </row>
    <row r="30" spans="1:21">
      <c r="A30" s="10" t="s">
        <v>4</v>
      </c>
      <c r="B30" s="7"/>
      <c r="C30" s="7"/>
      <c r="D30" s="13">
        <f t="shared" ref="D30:G30" si="18">D8*D19</f>
        <v>713.56619698048939</v>
      </c>
      <c r="E30" s="13">
        <f t="shared" si="18"/>
        <v>0</v>
      </c>
      <c r="F30" s="13">
        <f t="shared" si="18"/>
        <v>90.495008992891556</v>
      </c>
      <c r="G30" s="13">
        <f t="shared" si="18"/>
        <v>4.7153305582327754</v>
      </c>
      <c r="H30" s="22">
        <f t="shared" si="14"/>
        <v>808.77653653161371</v>
      </c>
      <c r="I30" s="7"/>
      <c r="J30" s="7"/>
      <c r="K30" s="1"/>
      <c r="L30" s="1"/>
      <c r="M30" s="1"/>
      <c r="N30" s="1"/>
      <c r="O30" s="1"/>
    </row>
    <row r="31" spans="1:21">
      <c r="A31" s="10" t="s">
        <v>5</v>
      </c>
      <c r="B31" s="7"/>
      <c r="C31" s="7"/>
      <c r="D31" s="13">
        <f t="shared" ref="D31:G31" si="19">D9*D20</f>
        <v>2558.4709888487287</v>
      </c>
      <c r="E31" s="13">
        <f t="shared" si="19"/>
        <v>0</v>
      </c>
      <c r="F31" s="13">
        <f t="shared" si="19"/>
        <v>25.235868806188584</v>
      </c>
      <c r="G31" s="13">
        <f t="shared" si="19"/>
        <v>0</v>
      </c>
      <c r="H31" s="22">
        <f t="shared" si="14"/>
        <v>2583.7068576549173</v>
      </c>
      <c r="I31" s="7"/>
      <c r="J31" s="7"/>
      <c r="K31" s="1"/>
      <c r="L31" s="1"/>
      <c r="M31" s="1"/>
      <c r="N31" s="1"/>
      <c r="O31" s="1"/>
    </row>
    <row r="32" spans="1:21">
      <c r="A32" s="10" t="s">
        <v>6</v>
      </c>
      <c r="B32" s="7"/>
      <c r="C32" s="7"/>
      <c r="D32" s="13">
        <f t="shared" ref="D32:G32" si="20">D10*D21</f>
        <v>228.8640779886106</v>
      </c>
      <c r="E32" s="13">
        <f t="shared" si="20"/>
        <v>0</v>
      </c>
      <c r="F32" s="13">
        <f t="shared" si="20"/>
        <v>3.075923875432526</v>
      </c>
      <c r="G32" s="13">
        <f t="shared" si="20"/>
        <v>0</v>
      </c>
      <c r="H32" s="22">
        <f t="shared" si="14"/>
        <v>231.94000186404313</v>
      </c>
      <c r="I32" s="7"/>
      <c r="J32" s="7"/>
      <c r="K32" s="1"/>
      <c r="L32" s="1"/>
      <c r="M32" s="1"/>
      <c r="N32" s="1"/>
      <c r="O32" s="1"/>
    </row>
    <row r="33" spans="1:15">
      <c r="A33" s="10" t="s">
        <v>7</v>
      </c>
      <c r="B33" s="7"/>
      <c r="C33" s="7"/>
      <c r="D33" s="13">
        <f t="shared" ref="D33:G33" si="21">D11*D22</f>
        <v>77.901785329405755</v>
      </c>
      <c r="E33" s="13">
        <f t="shared" si="21"/>
        <v>0</v>
      </c>
      <c r="F33" s="13">
        <f t="shared" si="21"/>
        <v>5.5478418407508316</v>
      </c>
      <c r="G33" s="13">
        <f t="shared" si="21"/>
        <v>0</v>
      </c>
      <c r="H33" s="22">
        <f t="shared" si="14"/>
        <v>83.449627170156589</v>
      </c>
      <c r="I33" s="7"/>
      <c r="J33" s="7"/>
      <c r="K33" s="1"/>
      <c r="L33" s="1"/>
      <c r="M33" s="1"/>
      <c r="N33" s="1"/>
      <c r="O33" s="1"/>
    </row>
    <row r="34" spans="1:15">
      <c r="A34" s="10" t="s">
        <v>13</v>
      </c>
      <c r="B34" s="7"/>
      <c r="C34" s="7"/>
      <c r="D34" s="13">
        <f t="shared" ref="D34:G34" si="22">D12*D23</f>
        <v>10.009839841503164</v>
      </c>
      <c r="E34" s="13">
        <f t="shared" si="22"/>
        <v>1.0309020618556701</v>
      </c>
      <c r="F34" s="13">
        <f t="shared" si="22"/>
        <v>4</v>
      </c>
      <c r="G34" s="13">
        <f t="shared" si="22"/>
        <v>0</v>
      </c>
      <c r="H34" s="22">
        <f t="shared" si="14"/>
        <v>15.040741903358834</v>
      </c>
      <c r="I34" s="7"/>
      <c r="J34" s="7"/>
      <c r="K34" s="1"/>
      <c r="L34" s="1"/>
      <c r="M34" s="1"/>
      <c r="N34" s="1"/>
      <c r="O34" s="1"/>
    </row>
    <row r="35" spans="1:15">
      <c r="A35" s="7"/>
      <c r="B35" s="4"/>
      <c r="C35" s="4"/>
      <c r="D35" s="22">
        <f>SUM(D26:D34)</f>
        <v>4739.1638258573512</v>
      </c>
      <c r="E35" s="22">
        <f t="shared" ref="E35" si="23">SUM(E26:E34)</f>
        <v>4503.1100857430984</v>
      </c>
      <c r="F35" s="22">
        <f t="shared" ref="F35" si="24">SUM(F26:F34)</f>
        <v>360.66890911483324</v>
      </c>
      <c r="G35" s="22">
        <f t="shared" ref="G35" si="25">SUM(G26:G34)</f>
        <v>6.201397068559209</v>
      </c>
      <c r="H35" s="22">
        <f t="shared" ref="H35" si="26">SUM(H26:H34)</f>
        <v>9609.1442177838417</v>
      </c>
      <c r="I35" s="4"/>
      <c r="J35" s="4"/>
    </row>
    <row r="36" spans="1:15" ht="18.75">
      <c r="A36" s="14" t="s">
        <v>24</v>
      </c>
      <c r="D36" s="14" t="s">
        <v>23</v>
      </c>
    </row>
    <row r="37" spans="1:15" ht="18.75">
      <c r="A37" s="32" t="s">
        <v>25</v>
      </c>
      <c r="B37" s="16"/>
      <c r="C37" s="16"/>
      <c r="D37" s="16"/>
      <c r="E37" s="16"/>
      <c r="F37" s="16"/>
      <c r="G37" s="16"/>
      <c r="H37" s="34"/>
      <c r="I37" s="18" t="s">
        <v>16</v>
      </c>
      <c r="J37" s="18" t="s">
        <v>18</v>
      </c>
    </row>
    <row r="38" spans="1:15">
      <c r="A38" s="15" t="s">
        <v>14</v>
      </c>
      <c r="B38" s="15"/>
      <c r="C38" s="15"/>
      <c r="D38" s="25" t="s">
        <v>8</v>
      </c>
      <c r="E38" s="25" t="s">
        <v>9</v>
      </c>
      <c r="F38" s="26" t="s">
        <v>10</v>
      </c>
      <c r="G38" s="26" t="s">
        <v>11</v>
      </c>
      <c r="H38" s="23" t="s">
        <v>12</v>
      </c>
      <c r="I38" s="18" t="s">
        <v>17</v>
      </c>
      <c r="J38" s="18" t="s">
        <v>20</v>
      </c>
    </row>
    <row r="39" spans="1:15">
      <c r="A39" s="19" t="s">
        <v>0</v>
      </c>
      <c r="B39" s="15"/>
      <c r="C39" s="15"/>
      <c r="D39" s="17">
        <v>2069</v>
      </c>
      <c r="E39" s="17"/>
      <c r="F39" s="17">
        <v>83</v>
      </c>
      <c r="G39" s="17">
        <v>10</v>
      </c>
      <c r="H39" s="22">
        <f>SUM(D39:G39)</f>
        <v>2162</v>
      </c>
      <c r="I39" s="30">
        <f t="shared" ref="I39:I48" si="27">H39/H$13</f>
        <v>0.1304452757330759</v>
      </c>
      <c r="J39" s="29">
        <v>1</v>
      </c>
    </row>
    <row r="40" spans="1:15">
      <c r="A40" s="21" t="s">
        <v>1</v>
      </c>
      <c r="B40" s="15"/>
      <c r="C40" s="15"/>
      <c r="D40" s="17"/>
      <c r="E40" s="17">
        <v>6676</v>
      </c>
      <c r="F40" s="17">
        <v>368</v>
      </c>
      <c r="G40" s="17">
        <v>10</v>
      </c>
      <c r="H40" s="22">
        <f t="shared" ref="H40:H47" si="28">SUM(D40:G40)</f>
        <v>7054</v>
      </c>
      <c r="I40" s="30">
        <f t="shared" si="27"/>
        <v>0.4256063714251237</v>
      </c>
      <c r="J40" s="29">
        <v>1</v>
      </c>
    </row>
    <row r="41" spans="1:15">
      <c r="A41" s="21" t="s">
        <v>2</v>
      </c>
      <c r="B41" s="15"/>
      <c r="C41" s="15"/>
      <c r="D41" s="17"/>
      <c r="E41" s="17">
        <v>299</v>
      </c>
      <c r="F41" s="17">
        <v>131</v>
      </c>
      <c r="G41" s="17">
        <v>1</v>
      </c>
      <c r="H41" s="22">
        <f t="shared" si="28"/>
        <v>431</v>
      </c>
      <c r="I41" s="30">
        <f t="shared" si="27"/>
        <v>2.6004585495354168E-2</v>
      </c>
      <c r="J41" s="29">
        <v>1</v>
      </c>
    </row>
    <row r="42" spans="1:15">
      <c r="A42" s="19" t="s">
        <v>3</v>
      </c>
      <c r="B42" s="15"/>
      <c r="C42" s="15"/>
      <c r="D42" s="17">
        <v>132</v>
      </c>
      <c r="E42" s="17"/>
      <c r="F42" s="17"/>
      <c r="G42" s="17"/>
      <c r="H42" s="22">
        <f t="shared" si="28"/>
        <v>132</v>
      </c>
      <c r="I42" s="30">
        <f t="shared" si="27"/>
        <v>7.9642814046096289E-3</v>
      </c>
      <c r="J42" s="29">
        <f>1/1.2</f>
        <v>0.83333333333333337</v>
      </c>
    </row>
    <row r="43" spans="1:15">
      <c r="A43" s="19" t="s">
        <v>4</v>
      </c>
      <c r="B43" s="15"/>
      <c r="C43" s="15"/>
      <c r="D43" s="17">
        <v>1016</v>
      </c>
      <c r="E43" s="17"/>
      <c r="F43" s="17">
        <v>285</v>
      </c>
      <c r="G43" s="17">
        <v>53</v>
      </c>
      <c r="H43" s="22">
        <f t="shared" si="28"/>
        <v>1354</v>
      </c>
      <c r="I43" s="30">
        <f t="shared" si="27"/>
        <v>8.1694219862435136E-2</v>
      </c>
      <c r="J43" s="29">
        <v>1.25</v>
      </c>
    </row>
    <row r="44" spans="1:15">
      <c r="A44" s="19" t="s">
        <v>5</v>
      </c>
      <c r="B44" s="15"/>
      <c r="C44" s="15"/>
      <c r="D44" s="17">
        <v>4697</v>
      </c>
      <c r="E44" s="17"/>
      <c r="F44" s="17">
        <v>65</v>
      </c>
      <c r="G44" s="17"/>
      <c r="H44" s="22">
        <f t="shared" si="28"/>
        <v>4762</v>
      </c>
      <c r="I44" s="30">
        <f t="shared" si="27"/>
        <v>0.28731748521781103</v>
      </c>
      <c r="J44" s="29">
        <v>1.25</v>
      </c>
    </row>
    <row r="45" spans="1:15">
      <c r="A45" s="19" t="s">
        <v>6</v>
      </c>
      <c r="B45" s="15"/>
      <c r="C45" s="15"/>
      <c r="D45" s="17">
        <v>481</v>
      </c>
      <c r="E45" s="17"/>
      <c r="F45" s="17">
        <v>10</v>
      </c>
      <c r="G45" s="17"/>
      <c r="H45" s="22">
        <f t="shared" si="28"/>
        <v>491</v>
      </c>
      <c r="I45" s="30">
        <f t="shared" si="27"/>
        <v>2.9624713406540364E-2</v>
      </c>
      <c r="J45" s="29">
        <v>1</v>
      </c>
    </row>
    <row r="46" spans="1:15">
      <c r="A46" s="19" t="s">
        <v>7</v>
      </c>
      <c r="B46" s="15"/>
      <c r="C46" s="15"/>
      <c r="D46" s="17">
        <v>145</v>
      </c>
      <c r="E46" s="17"/>
      <c r="F46" s="17">
        <v>22</v>
      </c>
      <c r="G46" s="17"/>
      <c r="H46" s="22">
        <f t="shared" si="28"/>
        <v>167</v>
      </c>
      <c r="I46" s="30">
        <f t="shared" si="27"/>
        <v>1.007602268613491E-2</v>
      </c>
      <c r="J46" s="29">
        <v>1.25</v>
      </c>
    </row>
    <row r="47" spans="1:15">
      <c r="A47" s="19" t="s">
        <v>13</v>
      </c>
      <c r="B47" s="15"/>
      <c r="C47" s="15"/>
      <c r="D47" s="17">
        <v>16</v>
      </c>
      <c r="E47" s="17">
        <v>1</v>
      </c>
      <c r="F47" s="17">
        <v>4</v>
      </c>
      <c r="G47" s="15"/>
      <c r="H47" s="22">
        <f t="shared" si="28"/>
        <v>21</v>
      </c>
      <c r="I47" s="30">
        <f t="shared" si="27"/>
        <v>1.2670447689151682E-3</v>
      </c>
      <c r="J47" s="29">
        <v>1</v>
      </c>
    </row>
    <row r="48" spans="1:15">
      <c r="A48" s="15"/>
      <c r="B48" s="15"/>
      <c r="C48" s="15"/>
      <c r="D48" s="22">
        <f>SUM(D39:D47)</f>
        <v>8556</v>
      </c>
      <c r="E48" s="22">
        <f t="shared" ref="E48" si="29">SUM(E39:E47)</f>
        <v>6976</v>
      </c>
      <c r="F48" s="22">
        <f t="shared" ref="F48" si="30">SUM(F39:F47)</f>
        <v>968</v>
      </c>
      <c r="G48" s="22">
        <f t="shared" ref="G48" si="31">SUM(G39:G47)</f>
        <v>74</v>
      </c>
      <c r="H48" s="22">
        <f t="shared" ref="H48" si="32">SUM(H39:H47)</f>
        <v>16574</v>
      </c>
      <c r="I48" s="30">
        <f t="shared" si="27"/>
        <v>1</v>
      </c>
      <c r="J48" s="18"/>
    </row>
    <row r="49" spans="1:19">
      <c r="A49" s="19" t="s">
        <v>15</v>
      </c>
      <c r="B49" s="15"/>
      <c r="C49" s="15"/>
      <c r="D49" s="25" t="s">
        <v>8</v>
      </c>
      <c r="E49" s="25" t="s">
        <v>9</v>
      </c>
      <c r="F49" s="26" t="s">
        <v>10</v>
      </c>
      <c r="G49" s="26" t="s">
        <v>11</v>
      </c>
      <c r="H49" s="23" t="s">
        <v>12</v>
      </c>
      <c r="I49" s="30"/>
      <c r="J49" s="18"/>
      <c r="P49" t="s">
        <v>28</v>
      </c>
    </row>
    <row r="50" spans="1:19">
      <c r="A50" s="19" t="s">
        <v>0</v>
      </c>
      <c r="B50" s="15"/>
      <c r="C50" s="15"/>
      <c r="D50" s="33">
        <f>IF(D39=0,0,D61/D39)</f>
        <v>0.51641819496729602</v>
      </c>
      <c r="E50" s="33">
        <f t="shared" ref="E50:H50" si="33">IF(E39=0,0,E61/E39)</f>
        <v>0</v>
      </c>
      <c r="F50" s="33">
        <f t="shared" si="33"/>
        <v>0.29750766994817235</v>
      </c>
      <c r="G50" s="33">
        <f t="shared" si="33"/>
        <v>5.1064020833333321E-2</v>
      </c>
      <c r="H50" s="24">
        <f t="shared" si="33"/>
        <v>0.50586171239656197</v>
      </c>
      <c r="I50" s="30"/>
      <c r="J50" s="18"/>
      <c r="P50" s="2">
        <f>D4*(1-D15)*$J4/$J39</f>
        <v>1000.5307546126645</v>
      </c>
      <c r="Q50" s="2">
        <f>E4*(1-E15)*$J4/$J39</f>
        <v>0</v>
      </c>
      <c r="R50" s="2">
        <f>F4*(1-F15)*$J4/$J39</f>
        <v>58.306863394301693</v>
      </c>
      <c r="S50" s="2">
        <f>G4*(1-G15)*$J4/$J39</f>
        <v>9.4893597916666668</v>
      </c>
    </row>
    <row r="51" spans="1:19">
      <c r="A51" s="21" t="s">
        <v>1</v>
      </c>
      <c r="B51" s="15"/>
      <c r="C51" s="15"/>
      <c r="D51" s="33">
        <f t="shared" ref="D51:H51" si="34">IF(D40=0,0,D62/D40)</f>
        <v>0</v>
      </c>
      <c r="E51" s="33">
        <f t="shared" si="34"/>
        <v>0.64411118557639557</v>
      </c>
      <c r="F51" s="33">
        <f t="shared" si="34"/>
        <v>0.40851379865920956</v>
      </c>
      <c r="G51" s="33">
        <f t="shared" si="34"/>
        <v>8.7529215565163729E-2</v>
      </c>
      <c r="H51" s="24">
        <f t="shared" si="34"/>
        <v>0.63103127941171788</v>
      </c>
      <c r="I51" s="30"/>
      <c r="J51" s="18"/>
      <c r="P51" s="2">
        <f>D5*(1-D16)*$J5/$J40</f>
        <v>0</v>
      </c>
      <c r="Q51" s="2">
        <f>E5*(1-E16)*$J5/$J40</f>
        <v>2375.9137250919825</v>
      </c>
      <c r="R51" s="2">
        <f>F5*(1-F16)*$J5/$J40</f>
        <v>217.66692209341088</v>
      </c>
      <c r="S51" s="2">
        <f>G5*(1-G16)*$J5/$J40</f>
        <v>9.1247078443483627</v>
      </c>
    </row>
    <row r="52" spans="1:19">
      <c r="A52" s="21" t="s">
        <v>2</v>
      </c>
      <c r="B52" s="15"/>
      <c r="C52" s="15"/>
      <c r="D52" s="33">
        <f t="shared" ref="D52:H52" si="35">IF(D41=0,0,D63/D41)</f>
        <v>0</v>
      </c>
      <c r="E52" s="33">
        <f t="shared" si="35"/>
        <v>0.67556156780342502</v>
      </c>
      <c r="F52" s="33">
        <f t="shared" si="35"/>
        <v>0.43731336707849083</v>
      </c>
      <c r="G52" s="33">
        <f t="shared" si="35"/>
        <v>0.10013414634146345</v>
      </c>
      <c r="H52" s="24">
        <f t="shared" si="35"/>
        <v>0.60181228307853341</v>
      </c>
      <c r="I52" s="30"/>
      <c r="J52" s="18"/>
      <c r="P52" s="2">
        <f>D6*(1-D17)*$J6/$J41</f>
        <v>0</v>
      </c>
      <c r="Q52" s="2">
        <f>E6*(1-E17)*$J6/$J41</f>
        <v>97.007091226775913</v>
      </c>
      <c r="R52" s="2">
        <f>F6*(1-F17)*$J6/$J41</f>
        <v>73.711948912717702</v>
      </c>
      <c r="S52" s="2">
        <f>G6*(1-G17)*$J6/$J41</f>
        <v>0.89986585365853655</v>
      </c>
    </row>
    <row r="53" spans="1:19">
      <c r="A53" s="19" t="s">
        <v>3</v>
      </c>
      <c r="B53" s="15"/>
      <c r="C53" s="15"/>
      <c r="D53" s="33">
        <f t="shared" ref="D53:H53" si="36">IF(D42=0,0,D64/D42)</f>
        <v>0.60380783779667124</v>
      </c>
      <c r="E53" s="33">
        <f t="shared" si="36"/>
        <v>0</v>
      </c>
      <c r="F53" s="33">
        <f t="shared" si="36"/>
        <v>0</v>
      </c>
      <c r="G53" s="33">
        <f t="shared" si="36"/>
        <v>0</v>
      </c>
      <c r="H53" s="24">
        <f t="shared" si="36"/>
        <v>0.60380783779667124</v>
      </c>
      <c r="I53" s="30"/>
      <c r="J53" s="18"/>
      <c r="P53" s="2">
        <f>D7*(1-D18)*$J7/$J42</f>
        <v>52.29736541083939</v>
      </c>
      <c r="Q53" s="2">
        <f>E7*(1-E18)*$J7/$J42</f>
        <v>0</v>
      </c>
      <c r="R53" s="2">
        <f>F7*(1-F18)*$J7/$J42</f>
        <v>0</v>
      </c>
      <c r="S53" s="2">
        <f>G7*(1-G18)*$J7/$J42</f>
        <v>0</v>
      </c>
    </row>
    <row r="54" spans="1:19">
      <c r="A54" s="19" t="s">
        <v>4</v>
      </c>
      <c r="B54" s="15"/>
      <c r="C54" s="15"/>
      <c r="D54" s="33">
        <f t="shared" ref="D54:H54" si="37">IF(D43=0,0,D65/D43)</f>
        <v>0.67851524875878799</v>
      </c>
      <c r="E54" s="33">
        <f t="shared" si="37"/>
        <v>0</v>
      </c>
      <c r="F54" s="33">
        <f t="shared" si="37"/>
        <v>0.26292845513095731</v>
      </c>
      <c r="G54" s="33">
        <f t="shared" si="37"/>
        <v>1.6085981186629954E-2</v>
      </c>
      <c r="H54" s="24">
        <f t="shared" si="37"/>
        <v>0.56510979280217355</v>
      </c>
      <c r="I54" s="30">
        <f>H54-H19</f>
        <v>-4.1510313808808763E-2</v>
      </c>
      <c r="J54" s="18"/>
      <c r="P54" s="2">
        <f>D8*(1-D19)*$J8/$J43</f>
        <v>326.62850726107138</v>
      </c>
      <c r="Q54" s="2">
        <f>E8*(1-E19)*$J8/$J43</f>
        <v>0</v>
      </c>
      <c r="R54" s="2">
        <f>F8*(1-F19)*$J8/$J43</f>
        <v>210.06539028767716</v>
      </c>
      <c r="S54" s="2">
        <f>G8*(1-G19)*$J8/$J43</f>
        <v>52.147442997108612</v>
      </c>
    </row>
    <row r="55" spans="1:19">
      <c r="A55" s="19" t="s">
        <v>5</v>
      </c>
      <c r="B55" s="15"/>
      <c r="C55" s="15"/>
      <c r="D55" s="33">
        <f t="shared" ref="D55:H55" si="38">IF(D44=0,0,D66/D44)</f>
        <v>0.50827946943934998</v>
      </c>
      <c r="E55" s="33">
        <f t="shared" si="38"/>
        <v>0</v>
      </c>
      <c r="F55" s="33">
        <f t="shared" si="38"/>
        <v>0.3393036663182103</v>
      </c>
      <c r="G55" s="33">
        <f t="shared" si="38"/>
        <v>0</v>
      </c>
      <c r="H55" s="24">
        <f t="shared" si="38"/>
        <v>0.50597299585621802</v>
      </c>
      <c r="I55" s="30">
        <f>H55-H20</f>
        <v>-3.68778583742988E-2</v>
      </c>
      <c r="J55" s="18"/>
      <c r="P55" s="2">
        <f>D9*(1-D20)*$J9/$J44</f>
        <v>2309.6113320433733</v>
      </c>
      <c r="Q55" s="2">
        <f>E9*(1-E20)*$J9/$J44</f>
        <v>0</v>
      </c>
      <c r="R55" s="2">
        <f>F9*(1-F20)*$J9/$J44</f>
        <v>42.945261689316332</v>
      </c>
      <c r="S55" s="2">
        <f>G9*(1-G20)*$J9/$J44</f>
        <v>0</v>
      </c>
    </row>
    <row r="56" spans="1:19">
      <c r="A56" s="19" t="s">
        <v>6</v>
      </c>
      <c r="B56" s="15"/>
      <c r="C56" s="15"/>
      <c r="D56" s="33">
        <f t="shared" ref="D56:H56" si="39">IF(D45=0,0,D67/D45)</f>
        <v>0.47580889394721537</v>
      </c>
      <c r="E56" s="33">
        <f t="shared" si="39"/>
        <v>0</v>
      </c>
      <c r="F56" s="33">
        <f t="shared" si="39"/>
        <v>0.30759238754325258</v>
      </c>
      <c r="G56" s="33">
        <f t="shared" si="39"/>
        <v>0</v>
      </c>
      <c r="H56" s="24">
        <f t="shared" si="39"/>
        <v>0.47238289585344834</v>
      </c>
      <c r="I56" s="30"/>
      <c r="J56" s="18"/>
      <c r="P56" s="2">
        <f>D10*(1-D21)*$J10/$J45</f>
        <v>252.1359220113894</v>
      </c>
      <c r="Q56" s="2">
        <f>E10*(1-E21)*$J10/$J45</f>
        <v>0</v>
      </c>
      <c r="R56" s="2">
        <f>F10*(1-F21)*$J10/$J45</f>
        <v>6.924076124567474</v>
      </c>
      <c r="S56" s="2">
        <f>G10*(1-G21)*$J10/$J45</f>
        <v>0</v>
      </c>
    </row>
    <row r="57" spans="1:19">
      <c r="A57" s="19" t="s">
        <v>7</v>
      </c>
      <c r="B57" s="15"/>
      <c r="C57" s="15"/>
      <c r="D57" s="33">
        <f t="shared" ref="D57:H57" si="40">IF(D46=0,0,D68/D46)</f>
        <v>0.50023398728109114</v>
      </c>
      <c r="E57" s="33">
        <f t="shared" si="40"/>
        <v>0</v>
      </c>
      <c r="F57" s="33">
        <f t="shared" si="40"/>
        <v>0.19234859945504065</v>
      </c>
      <c r="G57" s="33">
        <f t="shared" si="40"/>
        <v>0</v>
      </c>
      <c r="H57" s="24">
        <f t="shared" si="40"/>
        <v>0.45967423559143183</v>
      </c>
      <c r="I57" s="30"/>
      <c r="J57" s="18"/>
      <c r="P57" s="2">
        <f>D11*(1-D22)*$J11/$J46</f>
        <v>72.466071844241782</v>
      </c>
      <c r="Q57" s="2">
        <f>E11*(1-E22)*$J11/$J46</f>
        <v>0</v>
      </c>
      <c r="R57" s="2">
        <f>F11*(1-F22)*$J11/$J46</f>
        <v>17.768330811989106</v>
      </c>
      <c r="S57" s="2">
        <f>G11*(1-G22)*$J11/$J46</f>
        <v>0</v>
      </c>
    </row>
    <row r="58" spans="1:19">
      <c r="A58" s="19" t="s">
        <v>13</v>
      </c>
      <c r="B58" s="15"/>
      <c r="C58" s="15"/>
      <c r="D58" s="33">
        <f t="shared" ref="D58:H58" si="41">IF(D47=0,0,D69/D47)</f>
        <v>0.62561499009394772</v>
      </c>
      <c r="E58" s="33">
        <f t="shared" si="41"/>
        <v>1.0309020618556701</v>
      </c>
      <c r="F58" s="33">
        <f t="shared" si="41"/>
        <v>1</v>
      </c>
      <c r="G58" s="33">
        <f t="shared" si="41"/>
        <v>0</v>
      </c>
      <c r="H58" s="24">
        <f t="shared" si="41"/>
        <v>0.71622580492184917</v>
      </c>
      <c r="I58" s="30"/>
      <c r="J58" s="18"/>
      <c r="P58" s="2">
        <f>D12*(1-D23)*$J12/$J47</f>
        <v>5.9901601584968365</v>
      </c>
      <c r="Q58" s="2">
        <f>E12*(1-E23)*$J12/$J47</f>
        <v>-3.0902061855670127E-2</v>
      </c>
      <c r="R58" s="2">
        <f>F12*(1-F23)*$J12/$J47</f>
        <v>0</v>
      </c>
      <c r="S58" s="2">
        <f>G12*(1-G23)*$J12/$J47</f>
        <v>0</v>
      </c>
    </row>
    <row r="59" spans="1:19">
      <c r="A59" s="15"/>
      <c r="B59" s="15"/>
      <c r="C59" s="15"/>
      <c r="D59" s="24">
        <f t="shared" ref="D59:H59" si="42">IF(D48=0,0,D70/D48)</f>
        <v>0.53019400264819105</v>
      </c>
      <c r="E59" s="24">
        <f t="shared" si="42"/>
        <v>0.645514633850788</v>
      </c>
      <c r="F59" s="24">
        <f t="shared" si="42"/>
        <v>0.35187108128721034</v>
      </c>
      <c r="G59" s="24">
        <f t="shared" si="42"/>
        <v>3.1603020448889484E-2</v>
      </c>
      <c r="H59" s="24">
        <f t="shared" si="42"/>
        <v>0.56609145665501726</v>
      </c>
      <c r="I59" s="48">
        <f>H59-H24</f>
        <v>-1.4414898522537967E-2</v>
      </c>
      <c r="J59" s="18"/>
    </row>
    <row r="60" spans="1:19">
      <c r="A60" s="19" t="s">
        <v>21</v>
      </c>
      <c r="B60" s="16"/>
      <c r="C60" s="16"/>
      <c r="D60" s="25" t="s">
        <v>8</v>
      </c>
      <c r="E60" s="25" t="s">
        <v>9</v>
      </c>
      <c r="F60" s="26" t="s">
        <v>10</v>
      </c>
      <c r="G60" s="26" t="s">
        <v>11</v>
      </c>
      <c r="H60" s="23" t="s">
        <v>12</v>
      </c>
      <c r="I60" s="16"/>
      <c r="J60" s="16"/>
    </row>
    <row r="61" spans="1:19">
      <c r="A61" s="19" t="s">
        <v>0</v>
      </c>
      <c r="B61" s="16"/>
      <c r="C61" s="16"/>
      <c r="D61" s="20">
        <f>D4-P50</f>
        <v>1068.4692453873354</v>
      </c>
      <c r="E61" s="20">
        <f>E4-Q50</f>
        <v>0</v>
      </c>
      <c r="F61" s="20">
        <f>F4-R50</f>
        <v>24.693136605698307</v>
      </c>
      <c r="G61" s="20">
        <f>G4-S50</f>
        <v>0.51064020833333323</v>
      </c>
      <c r="H61" s="22">
        <f t="shared" ref="H61:H69" si="43">SUM(D61:G61)</f>
        <v>1093.6730222013671</v>
      </c>
      <c r="I61" s="16"/>
      <c r="J61" s="16"/>
    </row>
    <row r="62" spans="1:19">
      <c r="A62" s="21" t="s">
        <v>1</v>
      </c>
      <c r="B62" s="16"/>
      <c r="C62" s="16"/>
      <c r="D62" s="20">
        <f>D5-P51</f>
        <v>0</v>
      </c>
      <c r="E62" s="20">
        <f>E5-Q51</f>
        <v>4300.086274908017</v>
      </c>
      <c r="F62" s="20">
        <f>F5-R51</f>
        <v>150.33307790658912</v>
      </c>
      <c r="G62" s="20">
        <f>G5-S51</f>
        <v>0.87529215565163732</v>
      </c>
      <c r="H62" s="22">
        <f t="shared" si="43"/>
        <v>4451.2946449702577</v>
      </c>
      <c r="I62" s="16"/>
      <c r="J62" s="16"/>
    </row>
    <row r="63" spans="1:19">
      <c r="A63" s="21" t="s">
        <v>2</v>
      </c>
      <c r="B63" s="16"/>
      <c r="C63" s="16"/>
      <c r="D63" s="20">
        <f>D6-P52</f>
        <v>0</v>
      </c>
      <c r="E63" s="20">
        <f>E6-Q52</f>
        <v>201.99290877322409</v>
      </c>
      <c r="F63" s="20">
        <f>F6-R52</f>
        <v>57.288051087282298</v>
      </c>
      <c r="G63" s="20">
        <f>G6-S52</f>
        <v>0.10013414634146345</v>
      </c>
      <c r="H63" s="22">
        <f t="shared" si="43"/>
        <v>259.38109400684789</v>
      </c>
      <c r="I63" s="16"/>
      <c r="J63" s="16"/>
    </row>
    <row r="64" spans="1:19">
      <c r="A64" s="19" t="s">
        <v>3</v>
      </c>
      <c r="B64" s="16"/>
      <c r="C64" s="16"/>
      <c r="D64" s="20">
        <f>D7-P53</f>
        <v>79.70263458916061</v>
      </c>
      <c r="E64" s="20">
        <f>E7-Q53</f>
        <v>0</v>
      </c>
      <c r="F64" s="20">
        <f>F7-R53</f>
        <v>0</v>
      </c>
      <c r="G64" s="20">
        <f>G7-S53</f>
        <v>0</v>
      </c>
      <c r="H64" s="22">
        <f t="shared" si="43"/>
        <v>79.70263458916061</v>
      </c>
      <c r="I64" s="16"/>
      <c r="J64" s="16"/>
    </row>
    <row r="65" spans="1:16">
      <c r="A65" s="19" t="s">
        <v>4</v>
      </c>
      <c r="B65" s="16"/>
      <c r="C65" s="16"/>
      <c r="D65" s="20">
        <f>D8-P54</f>
        <v>689.37149273892862</v>
      </c>
      <c r="E65" s="20">
        <f>E8-Q54</f>
        <v>0</v>
      </c>
      <c r="F65" s="20">
        <f>F8-R54</f>
        <v>74.934609712322839</v>
      </c>
      <c r="G65" s="20">
        <f>G8-S54</f>
        <v>0.85255700289138758</v>
      </c>
      <c r="H65" s="22">
        <f t="shared" si="43"/>
        <v>765.15865945414293</v>
      </c>
      <c r="I65" s="20">
        <f>H65-H30</f>
        <v>-43.61787707747078</v>
      </c>
      <c r="J65" s="16"/>
    </row>
    <row r="66" spans="1:16">
      <c r="A66" s="19" t="s">
        <v>5</v>
      </c>
      <c r="B66" s="16"/>
      <c r="C66" s="16"/>
      <c r="D66" s="20">
        <f>D9-P55</f>
        <v>2387.3886679566267</v>
      </c>
      <c r="E66" s="20">
        <f>E9-Q55</f>
        <v>0</v>
      </c>
      <c r="F66" s="20">
        <f>F9-R55</f>
        <v>22.054738310683668</v>
      </c>
      <c r="G66" s="20">
        <f>G9-S55</f>
        <v>0</v>
      </c>
      <c r="H66" s="22">
        <f t="shared" si="43"/>
        <v>2409.4434062673104</v>
      </c>
      <c r="I66" s="20">
        <f>H66-H31</f>
        <v>-174.26345138760689</v>
      </c>
      <c r="J66" s="16"/>
    </row>
    <row r="67" spans="1:16">
      <c r="A67" s="19" t="s">
        <v>6</v>
      </c>
      <c r="B67" s="16"/>
      <c r="C67" s="16"/>
      <c r="D67" s="20">
        <f>D10-P56</f>
        <v>228.8640779886106</v>
      </c>
      <c r="E67" s="20">
        <f>E10-Q56</f>
        <v>0</v>
      </c>
      <c r="F67" s="20">
        <f>F10-R56</f>
        <v>3.075923875432526</v>
      </c>
      <c r="G67" s="20">
        <f>G10-S56</f>
        <v>0</v>
      </c>
      <c r="H67" s="22">
        <f t="shared" si="43"/>
        <v>231.94000186404313</v>
      </c>
      <c r="I67" s="16"/>
      <c r="J67" s="16"/>
    </row>
    <row r="68" spans="1:16">
      <c r="A68" s="19" t="s">
        <v>7</v>
      </c>
      <c r="B68" s="16"/>
      <c r="C68" s="16"/>
      <c r="D68" s="20">
        <f>D11-P57</f>
        <v>72.533928155758218</v>
      </c>
      <c r="E68" s="20">
        <f>E11-Q57</f>
        <v>0</v>
      </c>
      <c r="F68" s="20">
        <f>F11-R57</f>
        <v>4.2316691880108941</v>
      </c>
      <c r="G68" s="20">
        <f>G11-S57</f>
        <v>0</v>
      </c>
      <c r="H68" s="22">
        <f t="shared" si="43"/>
        <v>76.765597343769116</v>
      </c>
      <c r="I68" s="16"/>
      <c r="J68" s="16"/>
    </row>
    <row r="69" spans="1:16">
      <c r="A69" s="19" t="s">
        <v>13</v>
      </c>
      <c r="B69" s="16"/>
      <c r="C69" s="16"/>
      <c r="D69" s="20">
        <f>D12-P58</f>
        <v>10.009839841503164</v>
      </c>
      <c r="E69" s="20">
        <f>E12-Q58</f>
        <v>1.0309020618556701</v>
      </c>
      <c r="F69" s="20">
        <f>F12-R58</f>
        <v>4</v>
      </c>
      <c r="G69" s="20">
        <f>G12-S58</f>
        <v>0</v>
      </c>
      <c r="H69" s="22">
        <f t="shared" si="43"/>
        <v>15.040741903358834</v>
      </c>
      <c r="I69" s="16"/>
      <c r="J69" s="16" t="s">
        <v>29</v>
      </c>
    </row>
    <row r="70" spans="1:16">
      <c r="A70" s="16"/>
      <c r="B70" s="16"/>
      <c r="C70" s="16"/>
      <c r="D70" s="22">
        <f>SUM(D61:D69)</f>
        <v>4536.3398866579228</v>
      </c>
      <c r="E70" s="22">
        <f t="shared" ref="E70" si="44">SUM(E61:E69)</f>
        <v>4503.1100857430974</v>
      </c>
      <c r="F70" s="22">
        <f t="shared" ref="F70" si="45">SUM(F61:F69)</f>
        <v>340.61120668601961</v>
      </c>
      <c r="G70" s="22">
        <f t="shared" ref="G70" si="46">SUM(G61:G69)</f>
        <v>2.3386235132178217</v>
      </c>
      <c r="H70" s="22">
        <f t="shared" ref="H70" si="47">SUM(H61:H69)</f>
        <v>9382.3998026002555</v>
      </c>
      <c r="I70" s="20">
        <f>H70-H35</f>
        <v>-226.74441518358617</v>
      </c>
      <c r="J70" s="16" t="s">
        <v>30</v>
      </c>
    </row>
    <row r="71" spans="1:16" ht="18.75">
      <c r="A71" s="14" t="s">
        <v>24</v>
      </c>
      <c r="D71" s="14" t="s">
        <v>23</v>
      </c>
    </row>
    <row r="72" spans="1:16">
      <c r="A72" s="43" t="s">
        <v>14</v>
      </c>
      <c r="B72" s="35"/>
      <c r="C72" s="35"/>
      <c r="D72" s="38" t="s">
        <v>8</v>
      </c>
      <c r="E72" s="38" t="s">
        <v>9</v>
      </c>
      <c r="F72" s="39" t="s">
        <v>10</v>
      </c>
      <c r="G72" s="39" t="s">
        <v>11</v>
      </c>
      <c r="H72" s="23" t="s">
        <v>12</v>
      </c>
      <c r="I72" s="36" t="s">
        <v>17</v>
      </c>
      <c r="J72" s="36" t="s">
        <v>20</v>
      </c>
      <c r="K72" s="47" t="s">
        <v>31</v>
      </c>
    </row>
    <row r="73" spans="1:16">
      <c r="A73" s="37" t="s">
        <v>0</v>
      </c>
      <c r="B73" s="35"/>
      <c r="C73" s="35"/>
      <c r="D73" s="40">
        <f>$H$82*K$83*K73</f>
        <v>2138.0459999999998</v>
      </c>
      <c r="E73" s="40">
        <f>$H$82*L$83*L73</f>
        <v>0</v>
      </c>
      <c r="F73" s="40">
        <f>$H$82*M$83*M73</f>
        <v>88.836640000000003</v>
      </c>
      <c r="G73" s="40">
        <f>$H$82*N$83*N73</f>
        <v>5.9666399999999999</v>
      </c>
      <c r="H73" s="22">
        <f t="shared" ref="H73:H81" si="48">SUM(D73:G73)</f>
        <v>2232.8492799999999</v>
      </c>
      <c r="I73" s="45">
        <f>H73/H$82</f>
        <v>0.13472000000000001</v>
      </c>
      <c r="J73" s="41">
        <v>1</v>
      </c>
      <c r="K73" s="44">
        <v>0.3</v>
      </c>
      <c r="L73" s="44">
        <v>0</v>
      </c>
      <c r="M73" s="44">
        <v>0.08</v>
      </c>
      <c r="N73" s="44">
        <v>0.12</v>
      </c>
      <c r="O73" s="44">
        <f t="shared" ref="O73:O81" si="49">H73/H$13</f>
        <v>0.13472000000000001</v>
      </c>
    </row>
    <row r="74" spans="1:16">
      <c r="A74" s="42" t="s">
        <v>1</v>
      </c>
      <c r="B74" s="35"/>
      <c r="C74" s="35"/>
      <c r="D74" s="40">
        <f t="shared" ref="D74:G81" si="50">$H$82*K$83*K74</f>
        <v>0</v>
      </c>
      <c r="E74" s="40">
        <f t="shared" si="50"/>
        <v>7872.65</v>
      </c>
      <c r="F74" s="40">
        <f t="shared" si="50"/>
        <v>444.18320000000006</v>
      </c>
      <c r="G74" s="40">
        <f t="shared" si="50"/>
        <v>7.4582999999999995</v>
      </c>
      <c r="H74" s="22">
        <f t="shared" si="48"/>
        <v>8324.2914999999994</v>
      </c>
      <c r="I74" s="45">
        <f t="shared" ref="I74:I81" si="51">H74/H$82</f>
        <v>0.50224999999999997</v>
      </c>
      <c r="J74" s="41">
        <v>1</v>
      </c>
      <c r="K74" s="44">
        <v>0</v>
      </c>
      <c r="L74" s="44">
        <v>0.95</v>
      </c>
      <c r="M74" s="44">
        <v>0.4</v>
      </c>
      <c r="N74" s="44">
        <v>0.15</v>
      </c>
      <c r="O74" s="44">
        <f t="shared" si="49"/>
        <v>0.50224999999999997</v>
      </c>
    </row>
    <row r="75" spans="1:16">
      <c r="A75" s="42" t="s">
        <v>2</v>
      </c>
      <c r="B75" s="35"/>
      <c r="C75" s="35"/>
      <c r="D75" s="40">
        <f t="shared" si="50"/>
        <v>0</v>
      </c>
      <c r="E75" s="40">
        <f t="shared" si="50"/>
        <v>414.35</v>
      </c>
      <c r="F75" s="40">
        <f t="shared" si="50"/>
        <v>166.56870000000001</v>
      </c>
      <c r="G75" s="40">
        <f t="shared" si="50"/>
        <v>1.49166</v>
      </c>
      <c r="H75" s="22">
        <f t="shared" si="48"/>
        <v>582.41036000000008</v>
      </c>
      <c r="I75" s="45">
        <f t="shared" si="51"/>
        <v>3.5140000000000005E-2</v>
      </c>
      <c r="J75" s="41">
        <v>1</v>
      </c>
      <c r="K75" s="44">
        <v>0</v>
      </c>
      <c r="L75" s="44">
        <v>0.05</v>
      </c>
      <c r="M75" s="44">
        <v>0.15</v>
      </c>
      <c r="N75" s="44">
        <v>0.03</v>
      </c>
      <c r="O75" s="44">
        <f t="shared" si="49"/>
        <v>3.5140000000000005E-2</v>
      </c>
      <c r="P75" s="44">
        <f>O73+O74+O75</f>
        <v>0.67210999999999999</v>
      </c>
    </row>
    <row r="76" spans="1:16">
      <c r="A76" s="37" t="s">
        <v>3</v>
      </c>
      <c r="B76" s="35"/>
      <c r="C76" s="35"/>
      <c r="D76" s="40">
        <f t="shared" si="50"/>
        <v>142.53639999999999</v>
      </c>
      <c r="E76" s="40">
        <f t="shared" si="50"/>
        <v>0</v>
      </c>
      <c r="F76" s="40">
        <f t="shared" si="50"/>
        <v>0</v>
      </c>
      <c r="G76" s="40">
        <f t="shared" si="50"/>
        <v>0</v>
      </c>
      <c r="H76" s="22">
        <f t="shared" si="48"/>
        <v>142.53639999999999</v>
      </c>
      <c r="I76" s="45">
        <f t="shared" si="51"/>
        <v>8.6E-3</v>
      </c>
      <c r="J76" s="41">
        <f>1/1.2</f>
        <v>0.83333333333333337</v>
      </c>
      <c r="K76" s="44">
        <v>0.02</v>
      </c>
      <c r="L76" s="44">
        <v>0</v>
      </c>
      <c r="M76" s="44">
        <v>0</v>
      </c>
      <c r="N76" s="44">
        <v>0</v>
      </c>
      <c r="O76" s="44">
        <f t="shared" si="49"/>
        <v>8.6E-3</v>
      </c>
    </row>
    <row r="77" spans="1:16">
      <c r="A77" s="37" t="s">
        <v>4</v>
      </c>
      <c r="B77" s="35"/>
      <c r="C77" s="35"/>
      <c r="D77" s="40">
        <f t="shared" si="50"/>
        <v>926.48659999999995</v>
      </c>
      <c r="E77" s="40">
        <f t="shared" si="50"/>
        <v>0</v>
      </c>
      <c r="F77" s="40">
        <f t="shared" si="50"/>
        <v>333.13740000000001</v>
      </c>
      <c r="G77" s="40">
        <f t="shared" si="50"/>
        <v>34.805399999999999</v>
      </c>
      <c r="H77" s="22">
        <f t="shared" si="48"/>
        <v>1294.4294</v>
      </c>
      <c r="I77" s="45">
        <f t="shared" si="51"/>
        <v>7.8100000000000003E-2</v>
      </c>
      <c r="J77" s="41">
        <v>1.25</v>
      </c>
      <c r="K77" s="44">
        <v>0.13</v>
      </c>
      <c r="L77" s="44">
        <v>0</v>
      </c>
      <c r="M77" s="44">
        <v>0.3</v>
      </c>
      <c r="N77" s="44">
        <v>0.7</v>
      </c>
      <c r="O77" s="44">
        <f t="shared" si="49"/>
        <v>7.8100000000000003E-2</v>
      </c>
    </row>
    <row r="78" spans="1:16">
      <c r="A78" s="37" t="s">
        <v>5</v>
      </c>
      <c r="B78" s="35"/>
      <c r="C78" s="35"/>
      <c r="D78" s="40">
        <f t="shared" si="50"/>
        <v>3207.069</v>
      </c>
      <c r="E78" s="40">
        <f t="shared" si="50"/>
        <v>0</v>
      </c>
      <c r="F78" s="40">
        <f t="shared" si="50"/>
        <v>77.732060000000018</v>
      </c>
      <c r="G78" s="40">
        <f t="shared" si="50"/>
        <v>0</v>
      </c>
      <c r="H78" s="22">
        <f t="shared" si="48"/>
        <v>3284.8010599999998</v>
      </c>
      <c r="I78" s="45">
        <f t="shared" si="51"/>
        <v>0.19818999999999998</v>
      </c>
      <c r="J78" s="41">
        <v>1.25</v>
      </c>
      <c r="K78" s="44">
        <v>0.45</v>
      </c>
      <c r="L78" s="44">
        <v>0</v>
      </c>
      <c r="M78" s="44">
        <v>7.0000000000000007E-2</v>
      </c>
      <c r="N78" s="44">
        <v>0</v>
      </c>
      <c r="O78" s="44">
        <f t="shared" si="49"/>
        <v>0.19818999999999998</v>
      </c>
    </row>
    <row r="79" spans="1:16">
      <c r="A79" s="37" t="s">
        <v>6</v>
      </c>
      <c r="B79" s="35"/>
      <c r="C79" s="35"/>
      <c r="D79" s="40">
        <f t="shared" si="50"/>
        <v>570.14559999999994</v>
      </c>
      <c r="E79" s="40">
        <f t="shared" si="50"/>
        <v>0</v>
      </c>
      <c r="F79" s="40">
        <f t="shared" si="50"/>
        <v>0</v>
      </c>
      <c r="G79" s="40">
        <f t="shared" si="50"/>
        <v>0</v>
      </c>
      <c r="H79" s="22">
        <f t="shared" si="48"/>
        <v>570.14559999999994</v>
      </c>
      <c r="I79" s="45">
        <f t="shared" si="51"/>
        <v>3.44E-2</v>
      </c>
      <c r="J79" s="41">
        <v>1</v>
      </c>
      <c r="K79" s="44">
        <v>0.08</v>
      </c>
      <c r="L79" s="44">
        <v>0</v>
      </c>
      <c r="M79" s="44">
        <v>0</v>
      </c>
      <c r="N79" s="44">
        <v>0</v>
      </c>
      <c r="O79" s="44">
        <f t="shared" si="49"/>
        <v>3.44E-2</v>
      </c>
    </row>
    <row r="80" spans="1:16">
      <c r="A80" s="37" t="s">
        <v>7</v>
      </c>
      <c r="B80" s="35"/>
      <c r="C80" s="35"/>
      <c r="D80" s="40">
        <f t="shared" si="50"/>
        <v>142.53639999999999</v>
      </c>
      <c r="E80" s="40">
        <f t="shared" si="50"/>
        <v>0</v>
      </c>
      <c r="F80" s="40">
        <f t="shared" si="50"/>
        <v>0</v>
      </c>
      <c r="G80" s="40">
        <f t="shared" si="50"/>
        <v>0</v>
      </c>
      <c r="H80" s="22">
        <f t="shared" si="48"/>
        <v>142.53639999999999</v>
      </c>
      <c r="I80" s="45">
        <f t="shared" si="51"/>
        <v>8.6E-3</v>
      </c>
      <c r="J80" s="41">
        <v>1.25</v>
      </c>
      <c r="K80" s="44">
        <v>0.02</v>
      </c>
      <c r="L80" s="44">
        <v>0</v>
      </c>
      <c r="M80" s="44">
        <v>0</v>
      </c>
      <c r="N80" s="44">
        <v>0</v>
      </c>
      <c r="O80" s="44">
        <f t="shared" si="49"/>
        <v>8.6E-3</v>
      </c>
    </row>
    <row r="81" spans="1:15">
      <c r="A81" s="37" t="s">
        <v>13</v>
      </c>
      <c r="B81" s="35"/>
      <c r="C81" s="35"/>
      <c r="D81" s="40">
        <f t="shared" si="50"/>
        <v>0</v>
      </c>
      <c r="E81" s="40">
        <f t="shared" si="50"/>
        <v>0</v>
      </c>
      <c r="F81" s="40">
        <f t="shared" si="50"/>
        <v>0</v>
      </c>
      <c r="G81" s="40">
        <f t="shared" si="50"/>
        <v>0</v>
      </c>
      <c r="H81" s="22">
        <f t="shared" si="48"/>
        <v>0</v>
      </c>
      <c r="I81" s="45">
        <f t="shared" si="51"/>
        <v>0</v>
      </c>
      <c r="J81" s="41">
        <v>1</v>
      </c>
      <c r="K81" s="44">
        <v>0</v>
      </c>
      <c r="L81" s="44">
        <v>0</v>
      </c>
      <c r="M81" s="44">
        <v>0</v>
      </c>
      <c r="N81" s="44">
        <v>0</v>
      </c>
      <c r="O81" s="44">
        <f t="shared" si="49"/>
        <v>0</v>
      </c>
    </row>
    <row r="82" spans="1:15">
      <c r="A82" s="35"/>
      <c r="B82" s="35"/>
      <c r="C82" s="35"/>
      <c r="D82" s="22">
        <f>SUM(D73:D81)</f>
        <v>7126.8199999999988</v>
      </c>
      <c r="E82" s="22">
        <f t="shared" ref="E82:G82" si="52">SUM(E73:E81)</f>
        <v>8287</v>
      </c>
      <c r="F82" s="22">
        <f t="shared" si="52"/>
        <v>1110.4580000000001</v>
      </c>
      <c r="G82" s="22">
        <f t="shared" si="52"/>
        <v>49.721999999999994</v>
      </c>
      <c r="H82" s="22">
        <f t="shared" ref="H82" si="53">H13</f>
        <v>16574</v>
      </c>
      <c r="I82" s="45">
        <f>H82/H$82</f>
        <v>1</v>
      </c>
      <c r="J82" s="36"/>
      <c r="K82" s="44">
        <f>SUM(K73:K81)</f>
        <v>1</v>
      </c>
      <c r="L82" s="44">
        <f t="shared" ref="L82:N82" si="54">SUM(L73:L81)</f>
        <v>1</v>
      </c>
      <c r="M82" s="44">
        <f t="shared" si="54"/>
        <v>1</v>
      </c>
      <c r="N82" s="44">
        <f t="shared" si="54"/>
        <v>1</v>
      </c>
      <c r="O82" s="44">
        <f>SUM(O73:O81)</f>
        <v>1</v>
      </c>
    </row>
    <row r="83" spans="1:15">
      <c r="A83" s="37" t="s">
        <v>15</v>
      </c>
      <c r="B83" s="43"/>
      <c r="C83" s="43"/>
      <c r="D83" s="38" t="s">
        <v>8</v>
      </c>
      <c r="E83" s="38" t="s">
        <v>9</v>
      </c>
      <c r="F83" s="39" t="s">
        <v>10</v>
      </c>
      <c r="G83" s="39" t="s">
        <v>11</v>
      </c>
      <c r="H83" s="23" t="s">
        <v>12</v>
      </c>
      <c r="I83" s="35"/>
      <c r="J83" s="35"/>
      <c r="K83" s="44">
        <v>0.43</v>
      </c>
      <c r="L83" s="44">
        <v>0.5</v>
      </c>
      <c r="M83" s="44">
        <v>6.7000000000000004E-2</v>
      </c>
      <c r="N83" s="44">
        <v>3.0000000000000001E-3</v>
      </c>
    </row>
    <row r="84" spans="1:15">
      <c r="A84" s="37" t="s">
        <v>0</v>
      </c>
      <c r="B84" s="43"/>
      <c r="C84" s="43"/>
      <c r="D84" s="46">
        <f>D50</f>
        <v>0.51641819496729602</v>
      </c>
      <c r="E84" s="46">
        <f t="shared" ref="E84:H84" si="55">E50</f>
        <v>0</v>
      </c>
      <c r="F84" s="46">
        <f t="shared" si="55"/>
        <v>0.29750766994817235</v>
      </c>
      <c r="G84" s="46">
        <f t="shared" si="55"/>
        <v>5.1064020833333321E-2</v>
      </c>
      <c r="H84" s="24">
        <f t="shared" si="55"/>
        <v>0.50586171239656197</v>
      </c>
      <c r="I84" s="35"/>
      <c r="J84" s="35"/>
    </row>
    <row r="85" spans="1:15">
      <c r="A85" s="42" t="s">
        <v>1</v>
      </c>
      <c r="B85" s="43"/>
      <c r="C85" s="43"/>
      <c r="D85" s="46">
        <f t="shared" ref="D85:H85" si="56">D51</f>
        <v>0</v>
      </c>
      <c r="E85" s="46">
        <f t="shared" si="56"/>
        <v>0.64411118557639557</v>
      </c>
      <c r="F85" s="46">
        <f t="shared" si="56"/>
        <v>0.40851379865920956</v>
      </c>
      <c r="G85" s="46">
        <f t="shared" si="56"/>
        <v>8.7529215565163729E-2</v>
      </c>
      <c r="H85" s="24">
        <f t="shared" si="56"/>
        <v>0.63103127941171788</v>
      </c>
      <c r="I85" s="35"/>
      <c r="J85" s="35"/>
    </row>
    <row r="86" spans="1:15">
      <c r="A86" s="42" t="s">
        <v>2</v>
      </c>
      <c r="B86" s="43"/>
      <c r="C86" s="43"/>
      <c r="D86" s="46">
        <f t="shared" ref="D86:H86" si="57">D52</f>
        <v>0</v>
      </c>
      <c r="E86" s="46">
        <f t="shared" si="57"/>
        <v>0.67556156780342502</v>
      </c>
      <c r="F86" s="46">
        <f t="shared" si="57"/>
        <v>0.43731336707849083</v>
      </c>
      <c r="G86" s="46">
        <f t="shared" si="57"/>
        <v>0.10013414634146345</v>
      </c>
      <c r="H86" s="24">
        <f t="shared" si="57"/>
        <v>0.60181228307853341</v>
      </c>
      <c r="I86" s="35"/>
      <c r="J86" s="35"/>
    </row>
    <row r="87" spans="1:15">
      <c r="A87" s="37" t="s">
        <v>3</v>
      </c>
      <c r="B87" s="43"/>
      <c r="C87" s="43"/>
      <c r="D87" s="46">
        <f t="shared" ref="D87:H87" si="58">D53</f>
        <v>0.60380783779667124</v>
      </c>
      <c r="E87" s="46">
        <f t="shared" si="58"/>
        <v>0</v>
      </c>
      <c r="F87" s="46">
        <f t="shared" si="58"/>
        <v>0</v>
      </c>
      <c r="G87" s="46">
        <f t="shared" si="58"/>
        <v>0</v>
      </c>
      <c r="H87" s="24">
        <f t="shared" si="58"/>
        <v>0.60380783779667124</v>
      </c>
      <c r="I87" s="35"/>
      <c r="J87" s="35"/>
    </row>
    <row r="88" spans="1:15">
      <c r="A88" s="37" t="s">
        <v>4</v>
      </c>
      <c r="B88" s="43"/>
      <c r="C88" s="43"/>
      <c r="D88" s="46">
        <f t="shared" ref="D88:H88" si="59">D54</f>
        <v>0.67851524875878799</v>
      </c>
      <c r="E88" s="46">
        <f t="shared" si="59"/>
        <v>0</v>
      </c>
      <c r="F88" s="46">
        <f t="shared" si="59"/>
        <v>0.26292845513095731</v>
      </c>
      <c r="G88" s="46">
        <f t="shared" si="59"/>
        <v>1.6085981186629954E-2</v>
      </c>
      <c r="H88" s="24">
        <f t="shared" si="59"/>
        <v>0.56510979280217355</v>
      </c>
      <c r="I88" s="35"/>
      <c r="J88" s="35"/>
    </row>
    <row r="89" spans="1:15">
      <c r="A89" s="37" t="s">
        <v>5</v>
      </c>
      <c r="B89" s="43"/>
      <c r="C89" s="43"/>
      <c r="D89" s="46">
        <f t="shared" ref="D89:H89" si="60">D55</f>
        <v>0.50827946943934998</v>
      </c>
      <c r="E89" s="46">
        <f t="shared" si="60"/>
        <v>0</v>
      </c>
      <c r="F89" s="46">
        <f t="shared" si="60"/>
        <v>0.3393036663182103</v>
      </c>
      <c r="G89" s="46">
        <f t="shared" si="60"/>
        <v>0</v>
      </c>
      <c r="H89" s="24">
        <f t="shared" si="60"/>
        <v>0.50597299585621802</v>
      </c>
      <c r="I89" s="35"/>
      <c r="J89" s="35"/>
    </row>
    <row r="90" spans="1:15">
      <c r="A90" s="37" t="s">
        <v>6</v>
      </c>
      <c r="B90" s="43"/>
      <c r="C90" s="43"/>
      <c r="D90" s="46">
        <f t="shared" ref="D90:H90" si="61">D56</f>
        <v>0.47580889394721537</v>
      </c>
      <c r="E90" s="46">
        <f t="shared" si="61"/>
        <v>0</v>
      </c>
      <c r="F90" s="46">
        <f t="shared" si="61"/>
        <v>0.30759238754325258</v>
      </c>
      <c r="G90" s="46">
        <f t="shared" si="61"/>
        <v>0</v>
      </c>
      <c r="H90" s="24">
        <f t="shared" si="61"/>
        <v>0.47238289585344834</v>
      </c>
      <c r="I90" s="35"/>
      <c r="J90" s="35"/>
    </row>
    <row r="91" spans="1:15">
      <c r="A91" s="37" t="s">
        <v>7</v>
      </c>
      <c r="B91" s="43"/>
      <c r="C91" s="43"/>
      <c r="D91" s="46">
        <f t="shared" ref="D91:H91" si="62">D57</f>
        <v>0.50023398728109114</v>
      </c>
      <c r="E91" s="46">
        <f t="shared" si="62"/>
        <v>0</v>
      </c>
      <c r="F91" s="46">
        <f t="shared" si="62"/>
        <v>0.19234859945504065</v>
      </c>
      <c r="G91" s="46">
        <f t="shared" si="62"/>
        <v>0</v>
      </c>
      <c r="H91" s="24">
        <f t="shared" si="62"/>
        <v>0.45967423559143183</v>
      </c>
      <c r="I91" s="35"/>
      <c r="J91" s="35"/>
    </row>
    <row r="92" spans="1:15">
      <c r="A92" s="37" t="s">
        <v>13</v>
      </c>
      <c r="B92" s="43"/>
      <c r="C92" s="43"/>
      <c r="D92" s="46">
        <f t="shared" ref="D92:H92" si="63">D58</f>
        <v>0.62561499009394772</v>
      </c>
      <c r="E92" s="46">
        <f t="shared" si="63"/>
        <v>1.0309020618556701</v>
      </c>
      <c r="F92" s="46">
        <f t="shared" si="63"/>
        <v>1</v>
      </c>
      <c r="G92" s="46">
        <f t="shared" si="63"/>
        <v>0</v>
      </c>
      <c r="H92" s="24">
        <f t="shared" si="63"/>
        <v>0.71622580492184917</v>
      </c>
      <c r="I92" s="35"/>
      <c r="J92" s="35"/>
    </row>
    <row r="93" spans="1:15">
      <c r="A93" s="43"/>
      <c r="B93" s="43"/>
      <c r="C93" s="43"/>
      <c r="D93" s="24">
        <f t="shared" ref="D93:H93" si="64">D59</f>
        <v>0.53019400264819105</v>
      </c>
      <c r="E93" s="24">
        <f t="shared" si="64"/>
        <v>0.645514633850788</v>
      </c>
      <c r="F93" s="24">
        <f t="shared" si="64"/>
        <v>0.35187108128721034</v>
      </c>
      <c r="G93" s="24">
        <f t="shared" si="64"/>
        <v>3.1603020448889484E-2</v>
      </c>
      <c r="H93" s="24">
        <f t="shared" si="64"/>
        <v>0.56609145665501726</v>
      </c>
      <c r="I93" s="35"/>
      <c r="J93" s="35"/>
    </row>
    <row r="94" spans="1:15">
      <c r="A94" s="37" t="s">
        <v>21</v>
      </c>
      <c r="B94" s="35"/>
      <c r="C94" s="35"/>
      <c r="D94" s="38" t="s">
        <v>8</v>
      </c>
      <c r="E94" s="38" t="s">
        <v>9</v>
      </c>
      <c r="F94" s="39" t="s">
        <v>10</v>
      </c>
      <c r="G94" s="39" t="s">
        <v>11</v>
      </c>
      <c r="H94" s="23" t="s">
        <v>12</v>
      </c>
      <c r="I94" s="35"/>
      <c r="J94" s="35"/>
    </row>
    <row r="95" spans="1:15">
      <c r="A95" s="37" t="s">
        <v>0</v>
      </c>
      <c r="B95" s="35"/>
      <c r="C95" s="35"/>
      <c r="D95" s="40">
        <f>D73*D84</f>
        <v>1104.1258560770473</v>
      </c>
      <c r="E95" s="40">
        <f t="shared" ref="E95:G95" si="65">E73*E84</f>
        <v>0</v>
      </c>
      <c r="F95" s="40">
        <f t="shared" si="65"/>
        <v>26.429581772424605</v>
      </c>
      <c r="G95" s="40">
        <f t="shared" si="65"/>
        <v>0.30468062926499995</v>
      </c>
      <c r="H95" s="22">
        <f t="shared" ref="H95:H103" si="66">SUM(D95:G95)</f>
        <v>1130.8601184787369</v>
      </c>
      <c r="I95" s="35"/>
      <c r="J95" s="35"/>
    </row>
    <row r="96" spans="1:15">
      <c r="A96" s="42" t="s">
        <v>1</v>
      </c>
      <c r="B96" s="35"/>
      <c r="C96" s="35"/>
      <c r="D96" s="40">
        <f t="shared" ref="D96:G96" si="67">D74*D85</f>
        <v>0</v>
      </c>
      <c r="E96" s="40">
        <f t="shared" si="67"/>
        <v>5070.8619251280106</v>
      </c>
      <c r="F96" s="40">
        <f t="shared" si="67"/>
        <v>181.45496633260345</v>
      </c>
      <c r="G96" s="40">
        <f t="shared" si="67"/>
        <v>0.6528191484496606</v>
      </c>
      <c r="H96" s="22">
        <f t="shared" si="66"/>
        <v>5252.9697106090634</v>
      </c>
      <c r="I96" s="35"/>
      <c r="J96" s="35"/>
    </row>
    <row r="97" spans="1:10">
      <c r="A97" s="42" t="s">
        <v>2</v>
      </c>
      <c r="B97" s="35"/>
      <c r="C97" s="35"/>
      <c r="D97" s="40">
        <f t="shared" ref="D97:G97" si="68">D75*D86</f>
        <v>0</v>
      </c>
      <c r="E97" s="40">
        <f t="shared" si="68"/>
        <v>279.91893561934916</v>
      </c>
      <c r="F97" s="40">
        <f t="shared" si="68"/>
        <v>72.842719046887012</v>
      </c>
      <c r="G97" s="40">
        <f t="shared" si="68"/>
        <v>0.14936610073170736</v>
      </c>
      <c r="H97" s="22">
        <f t="shared" si="66"/>
        <v>352.91102076696785</v>
      </c>
      <c r="I97" s="35"/>
      <c r="J97" s="35"/>
    </row>
    <row r="98" spans="1:10">
      <c r="A98" s="37" t="s">
        <v>3</v>
      </c>
      <c r="B98" s="35"/>
      <c r="C98" s="35"/>
      <c r="D98" s="40">
        <f t="shared" ref="D98:G98" si="69">D76*D87</f>
        <v>86.064595491321441</v>
      </c>
      <c r="E98" s="40">
        <f t="shared" si="69"/>
        <v>0</v>
      </c>
      <c r="F98" s="40">
        <f t="shared" si="69"/>
        <v>0</v>
      </c>
      <c r="G98" s="40">
        <f t="shared" si="69"/>
        <v>0</v>
      </c>
      <c r="H98" s="22">
        <f t="shared" si="66"/>
        <v>86.064595491321441</v>
      </c>
      <c r="I98" s="35"/>
      <c r="J98" s="35"/>
    </row>
    <row r="99" spans="1:10">
      <c r="A99" s="37" t="s">
        <v>4</v>
      </c>
      <c r="B99" s="35"/>
      <c r="C99" s="35"/>
      <c r="D99" s="40">
        <f t="shared" ref="D99:G99" si="70">D77*D88</f>
        <v>628.63528587068367</v>
      </c>
      <c r="E99" s="40">
        <f t="shared" si="70"/>
        <v>0</v>
      </c>
      <c r="F99" s="40">
        <f t="shared" si="70"/>
        <v>87.591301928343782</v>
      </c>
      <c r="G99" s="40">
        <f t="shared" si="70"/>
        <v>0.55987900959313019</v>
      </c>
      <c r="H99" s="22">
        <f t="shared" si="66"/>
        <v>716.78646680862062</v>
      </c>
      <c r="I99" s="35"/>
      <c r="J99" s="35"/>
    </row>
    <row r="100" spans="1:10">
      <c r="A100" s="37" t="s">
        <v>5</v>
      </c>
      <c r="B100" s="35"/>
      <c r="C100" s="35"/>
      <c r="D100" s="40">
        <f t="shared" ref="D100:G100" si="71">D78*D89</f>
        <v>1630.0873297753867</v>
      </c>
      <c r="E100" s="40">
        <f t="shared" si="71"/>
        <v>0</v>
      </c>
      <c r="F100" s="40">
        <f t="shared" si="71"/>
        <v>26.374772948467108</v>
      </c>
      <c r="G100" s="40">
        <f t="shared" si="71"/>
        <v>0</v>
      </c>
      <c r="H100" s="22">
        <f t="shared" si="66"/>
        <v>1656.4621027238538</v>
      </c>
      <c r="I100" s="35"/>
      <c r="J100" s="35"/>
    </row>
    <row r="101" spans="1:10">
      <c r="A101" s="37" t="s">
        <v>6</v>
      </c>
      <c r="B101" s="35"/>
      <c r="C101" s="35"/>
      <c r="D101" s="40">
        <f t="shared" ref="D101:G101" si="72">D79*D90</f>
        <v>271.28034732487146</v>
      </c>
      <c r="E101" s="40">
        <f t="shared" si="72"/>
        <v>0</v>
      </c>
      <c r="F101" s="40">
        <f t="shared" si="72"/>
        <v>0</v>
      </c>
      <c r="G101" s="40">
        <f t="shared" si="72"/>
        <v>0</v>
      </c>
      <c r="H101" s="22">
        <f t="shared" si="66"/>
        <v>271.28034732487146</v>
      </c>
      <c r="I101" s="35"/>
      <c r="J101" s="35"/>
    </row>
    <row r="102" spans="1:10">
      <c r="A102" s="37" t="s">
        <v>7</v>
      </c>
      <c r="B102" s="35"/>
      <c r="C102" s="35"/>
      <c r="D102" s="40">
        <f t="shared" ref="D102:G102" si="73">D80*D91</f>
        <v>71.301551704692514</v>
      </c>
      <c r="E102" s="40">
        <f t="shared" si="73"/>
        <v>0</v>
      </c>
      <c r="F102" s="40">
        <f t="shared" si="73"/>
        <v>0</v>
      </c>
      <c r="G102" s="40">
        <f t="shared" si="73"/>
        <v>0</v>
      </c>
      <c r="H102" s="22">
        <f t="shared" si="66"/>
        <v>71.301551704692514</v>
      </c>
      <c r="I102" s="35"/>
      <c r="J102" s="35"/>
    </row>
    <row r="103" spans="1:10">
      <c r="A103" s="37" t="s">
        <v>13</v>
      </c>
      <c r="B103" s="35"/>
      <c r="C103" s="35"/>
      <c r="D103" s="40">
        <f t="shared" ref="D103:G103" si="74">D81*D92</f>
        <v>0</v>
      </c>
      <c r="E103" s="40">
        <f t="shared" si="74"/>
        <v>0</v>
      </c>
      <c r="F103" s="40">
        <f t="shared" si="74"/>
        <v>0</v>
      </c>
      <c r="G103" s="40">
        <f t="shared" si="74"/>
        <v>0</v>
      </c>
      <c r="H103" s="22">
        <f t="shared" si="66"/>
        <v>0</v>
      </c>
      <c r="I103" s="35"/>
      <c r="J103" s="35"/>
    </row>
    <row r="104" spans="1:10">
      <c r="A104" s="35"/>
      <c r="B104" s="35"/>
      <c r="C104" s="35"/>
      <c r="D104" s="22">
        <f>SUM(D95:D103)</f>
        <v>3791.4949662440031</v>
      </c>
      <c r="E104" s="22">
        <f t="shared" ref="E104" si="75">SUM(E95:E103)</f>
        <v>5350.7808607473598</v>
      </c>
      <c r="F104" s="22">
        <f t="shared" ref="F104" si="76">SUM(F95:F103)</f>
        <v>394.69334202872597</v>
      </c>
      <c r="G104" s="22">
        <f t="shared" ref="G104" si="77">SUM(G95:G103)</f>
        <v>1.6667448880394979</v>
      </c>
      <c r="H104" s="22">
        <f t="shared" ref="H104" si="78">SUM(H95:H103)</f>
        <v>9538.6359139081287</v>
      </c>
      <c r="I104" s="40">
        <f>H104-H70</f>
        <v>156.23611130787322</v>
      </c>
      <c r="J104" s="35" t="s">
        <v>26</v>
      </c>
    </row>
  </sheetData>
  <pageMargins left="0.39370078740157483" right="0" top="0.55118110236220474" bottom="0.15748031496062992" header="0.31496062992125984" footer="0.31496062992125984"/>
  <pageSetup paperSize="9" scale="90" fitToHeight="3" orientation="landscape" r:id="rId1"/>
  <rowBreaks count="2" manualBreakCount="2">
    <brk id="35" max="14" man="1"/>
    <brk id="7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Sheet1!Zone_d_impression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2010-07-15T22:13:23Z</cp:lastPrinted>
  <dcterms:created xsi:type="dcterms:W3CDTF">2010-07-14T08:46:06Z</dcterms:created>
  <dcterms:modified xsi:type="dcterms:W3CDTF">2010-07-15T22:13:37Z</dcterms:modified>
</cp:coreProperties>
</file>