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20" windowWidth="20115" windowHeight="9780" activeTab="1"/>
  </bookViews>
  <sheets>
    <sheet name="Dde Financement" sheetId="1" r:id="rId1"/>
    <sheet name="Cpte Exploitation" sheetId="2" r:id="rId2"/>
    <sheet name="Exemple Formulaire" sheetId="3" r:id="rId3"/>
  </sheets>
  <calcPr calcId="125725"/>
</workbook>
</file>

<file path=xl/calcChain.xml><?xml version="1.0" encoding="utf-8"?>
<calcChain xmlns="http://schemas.openxmlformats.org/spreadsheetml/2006/main">
  <c r="D34" i="3"/>
  <c r="E34"/>
  <c r="F34"/>
  <c r="G34"/>
  <c r="C34"/>
  <c r="D32"/>
  <c r="E32"/>
  <c r="F32"/>
  <c r="G32"/>
  <c r="C32"/>
  <c r="D31"/>
  <c r="E31"/>
  <c r="F31"/>
  <c r="G31"/>
  <c r="C31"/>
  <c r="G28"/>
  <c r="F28"/>
  <c r="E28"/>
  <c r="D28"/>
  <c r="G27"/>
  <c r="F27"/>
  <c r="E27"/>
  <c r="D27"/>
  <c r="G26"/>
  <c r="F26"/>
  <c r="E26"/>
  <c r="D26"/>
  <c r="G25"/>
  <c r="F25"/>
  <c r="E25"/>
  <c r="D25"/>
  <c r="E23"/>
  <c r="F23"/>
  <c r="G23" s="1"/>
  <c r="D23"/>
  <c r="C22"/>
  <c r="D22"/>
  <c r="E22" s="1"/>
  <c r="F22" s="1"/>
  <c r="G22" s="1"/>
  <c r="F21"/>
  <c r="G21" s="1"/>
  <c r="D21"/>
  <c r="E21" s="1"/>
  <c r="C21"/>
  <c r="C13"/>
  <c r="F6" s="1"/>
  <c r="D70" i="1"/>
  <c r="C15" i="3" l="1"/>
  <c r="F15" s="1"/>
  <c r="F7" s="1"/>
</calcChain>
</file>

<file path=xl/sharedStrings.xml><?xml version="1.0" encoding="utf-8"?>
<sst xmlns="http://schemas.openxmlformats.org/spreadsheetml/2006/main" count="177" uniqueCount="161">
  <si>
    <t>ETUDE PREVISIONNELLE GARINOT</t>
  </si>
  <si>
    <t>Etape 1 :</t>
  </si>
  <si>
    <t>Demande de financement en 16 étapes</t>
  </si>
  <si>
    <t>Formule :</t>
  </si>
  <si>
    <t>FC - (FS+FT)</t>
  </si>
  <si>
    <t>FC</t>
  </si>
  <si>
    <t>Etape 2 :</t>
  </si>
  <si>
    <t>Oui :</t>
  </si>
  <si>
    <t>Non :</t>
  </si>
  <si>
    <t>prendre FL</t>
  </si>
  <si>
    <t xml:space="preserve">La marge est-elle  &lt; 28 % ? </t>
  </si>
  <si>
    <t>Etape 3 :</t>
  </si>
  <si>
    <t>Calculer le CA TTC</t>
  </si>
  <si>
    <t>CA HT (TC ou FL) + TVA (p. 11 de la liasse)</t>
  </si>
  <si>
    <t>prendre vente de marchandises FC (p. 3 Compte de résultat de la liasse)</t>
  </si>
  <si>
    <t>Etape 4 :</t>
  </si>
  <si>
    <t>Paris ou province ?</t>
  </si>
  <si>
    <t xml:space="preserve">Ratios régions parisienne : </t>
  </si>
  <si>
    <t xml:space="preserve">1.3 M€ à 1.5 M€ = </t>
  </si>
  <si>
    <t>Apport :</t>
  </si>
  <si>
    <t>Etape 5 :</t>
  </si>
  <si>
    <t>Droit d'enregistrement</t>
  </si>
  <si>
    <t>jusqu'à 23 k€</t>
  </si>
  <si>
    <t>de 23 k€ à 200 k€</t>
  </si>
  <si>
    <t>à partir de 200 k€</t>
  </si>
  <si>
    <t>Etape 6 :</t>
  </si>
  <si>
    <t>Frais d'actes HT :</t>
  </si>
  <si>
    <t xml:space="preserve">Forfait = </t>
  </si>
  <si>
    <t>20 000 € HT (2 % du prix de vente - minimum 10k€)</t>
  </si>
  <si>
    <t xml:space="preserve">1.4 M€ = </t>
  </si>
  <si>
    <t>250 k€</t>
  </si>
  <si>
    <t xml:space="preserve">1.8 M€ = </t>
  </si>
  <si>
    <t>450 k€</t>
  </si>
  <si>
    <t xml:space="preserve">CA 500 à 800 k€ = </t>
  </si>
  <si>
    <t>25 % du CA</t>
  </si>
  <si>
    <t xml:space="preserve">900 à 1.1 M€ =  </t>
  </si>
  <si>
    <t>45 - 50 %</t>
  </si>
  <si>
    <t xml:space="preserve">1.7 M€ à 2.5 M€ = </t>
  </si>
  <si>
    <t>75 à 80 %</t>
  </si>
  <si>
    <t xml:space="preserve">&gt; 2.5 M€ = </t>
  </si>
  <si>
    <t>Etape 7 :</t>
  </si>
  <si>
    <t xml:space="preserve">Débours </t>
  </si>
  <si>
    <t>Etape 8 :</t>
  </si>
  <si>
    <t>Commissions d'agence</t>
  </si>
  <si>
    <t>5 % du prix de vente (minimum 20 k€, maximum 10 k€)</t>
  </si>
  <si>
    <t>Souvent négocié : ex. 112 500 € négocié à 90 000 €</t>
  </si>
  <si>
    <t>Etape 9 :</t>
  </si>
  <si>
    <t>(p. 1 de la liasse)</t>
  </si>
  <si>
    <t>BT</t>
  </si>
  <si>
    <t>Stock  =</t>
  </si>
  <si>
    <t>A diminuer en général !</t>
  </si>
  <si>
    <t>Etape 10 :</t>
  </si>
  <si>
    <t>Trésorerie Tiers Payant =</t>
  </si>
  <si>
    <t>BX</t>
  </si>
  <si>
    <t>(Clients et comptes rattachés)</t>
  </si>
  <si>
    <t>Etape 11 :</t>
  </si>
  <si>
    <t xml:space="preserve">Calcul de la TVA </t>
  </si>
  <si>
    <t>Frais d'actes HT</t>
  </si>
  <si>
    <t>Débours HT</t>
  </si>
  <si>
    <t>Commissions d'agence HT</t>
  </si>
  <si>
    <t>X 0,196</t>
  </si>
  <si>
    <t>Etape 12 :</t>
  </si>
  <si>
    <t>Investissement</t>
  </si>
  <si>
    <t>Faire le total de 5 à 11</t>
  </si>
  <si>
    <t xml:space="preserve">Etape 13 : </t>
  </si>
  <si>
    <t>Calcul de l'apport</t>
  </si>
  <si>
    <t>Etape 14 :</t>
  </si>
  <si>
    <t>Crédit fournisseur</t>
  </si>
  <si>
    <t>FS (Achat de marchandises p. 3 lisasse)</t>
  </si>
  <si>
    <t>FS/12 mois</t>
  </si>
  <si>
    <t>Ou pour le baisser =</t>
  </si>
  <si>
    <t>FS/12 mois/30 jrs x 40 jrs</t>
  </si>
  <si>
    <t>Etape 15 :</t>
  </si>
  <si>
    <t>TVA récupérable</t>
  </si>
  <si>
    <t>Reporter le montant de la TVA de l'étape 11</t>
  </si>
  <si>
    <t xml:space="preserve">Etape 16 : </t>
  </si>
  <si>
    <t>Total investissement</t>
  </si>
  <si>
    <t>Reporter le montant total de l'étape 11</t>
  </si>
  <si>
    <t>Etape 17 :</t>
  </si>
  <si>
    <t>Emprunt bancaire</t>
  </si>
  <si>
    <t>Investissement total - Apport personnel - TVA</t>
  </si>
  <si>
    <t>Et arrondir le montant de l'emprunt en régulant le montant du Crédit fournisseur</t>
  </si>
  <si>
    <t xml:space="preserve">Exemple : </t>
  </si>
  <si>
    <t>Apport</t>
  </si>
  <si>
    <t>Crédit F</t>
  </si>
  <si>
    <t>TVA</t>
  </si>
  <si>
    <t>Emprunt B</t>
  </si>
  <si>
    <t>Invest.</t>
  </si>
  <si>
    <t>(Toujours arrondir le montant de l'emprunt)</t>
  </si>
  <si>
    <t>Compte Exploitation</t>
  </si>
  <si>
    <t>En 13 étapes</t>
  </si>
  <si>
    <t xml:space="preserve">Etape 1 : Progression envisagée </t>
  </si>
  <si>
    <t>Année 4 :</t>
  </si>
  <si>
    <t xml:space="preserve">Les 3 premières années : </t>
  </si>
  <si>
    <t>Année 5 :</t>
  </si>
  <si>
    <t xml:space="preserve">Etape 2 : </t>
  </si>
  <si>
    <t>CA HT actuel</t>
  </si>
  <si>
    <t>prendre CA HT actuel</t>
  </si>
  <si>
    <t>et lui appliquer 2 % la première année</t>
  </si>
  <si>
    <t>Marge brute</t>
  </si>
  <si>
    <t>Calculer la marge brute</t>
  </si>
  <si>
    <t>CA net (FC ou FL)</t>
  </si>
  <si>
    <t>Appliquer une baisse de 0,10 ou 0,20 sur le taux de marge initial</t>
  </si>
  <si>
    <t xml:space="preserve">Etape 4 : </t>
  </si>
  <si>
    <t>p. 11 = XQ hors charge. Doit représenter 1 à 2 % du CA</t>
  </si>
  <si>
    <t>Charges externes</t>
  </si>
  <si>
    <t xml:space="preserve">p 3 = FW - XQ </t>
  </si>
  <si>
    <t xml:space="preserve">Economiser le plus possible en enlevant les charges spécifiques à l'ancien propriétaire : ex. Voiture, essence, </t>
  </si>
  <si>
    <t xml:space="preserve">Impôts et taxes </t>
  </si>
  <si>
    <t>FX - CSG déductible (voir compte de résultat)</t>
  </si>
  <si>
    <t>Personnel</t>
  </si>
  <si>
    <t xml:space="preserve">FY = voir bulletins de salaires, </t>
  </si>
  <si>
    <t>Sortir les honoraires ou appointement du titulaire (ou location gérance)</t>
  </si>
  <si>
    <t>Charges sur salaires</t>
  </si>
  <si>
    <t>Cotisations du titulaire</t>
  </si>
  <si>
    <t>FZ = patronales et salariales. Les cotisations du titulaires sont comprises dans FZ</t>
  </si>
  <si>
    <t>Donc diminuer le montant des cotisations du titulaire en p.4 : A2</t>
  </si>
  <si>
    <t>Montant A2</t>
  </si>
  <si>
    <t xml:space="preserve">Cumul des charges </t>
  </si>
  <si>
    <t>EBE</t>
  </si>
  <si>
    <t xml:space="preserve">Marge brute - total des charges </t>
  </si>
  <si>
    <t>Norme = 10, 8 % du CA</t>
  </si>
  <si>
    <t>Annuité</t>
  </si>
  <si>
    <t>11 % du montant de l'emprunt</t>
  </si>
  <si>
    <t>Etape 13 :</t>
  </si>
  <si>
    <t>Reste avant impôts</t>
  </si>
  <si>
    <t>EBE - Annuité</t>
  </si>
  <si>
    <t>Loyer</t>
  </si>
  <si>
    <t>DEMANDE D'UNE ETUDE PREVISIONNELLE (Exemple Champs de Mars)</t>
  </si>
  <si>
    <t>Entre 15 à 20 % du prix de vente. Doit couvrir les droits et les frais</t>
  </si>
  <si>
    <t>Déterminer le prix de vente (toujours sur CA TTC)</t>
  </si>
  <si>
    <t>Droits d'enregistrement</t>
  </si>
  <si>
    <t>Stock</t>
  </si>
  <si>
    <t>Trésorerie tiers payants</t>
  </si>
  <si>
    <t>Travaux</t>
  </si>
  <si>
    <t>Licenciement</t>
  </si>
  <si>
    <t>TOTAL</t>
  </si>
  <si>
    <t>TVA 19,6 %</t>
  </si>
  <si>
    <t>Apport personnel</t>
  </si>
  <si>
    <t>Crédit Fournisseurs</t>
  </si>
  <si>
    <t xml:space="preserve">Prix </t>
  </si>
  <si>
    <t>COMPTE D'EXPLOITATION</t>
  </si>
  <si>
    <t>Marge brute en %</t>
  </si>
  <si>
    <t>Marge brute en €</t>
  </si>
  <si>
    <t>Cotisations titulaires</t>
  </si>
  <si>
    <t>TOTAL CHARGES</t>
  </si>
  <si>
    <t xml:space="preserve">EBE = MB en € - Total charges </t>
  </si>
  <si>
    <t>Annuité emprunt (11%)</t>
  </si>
  <si>
    <t>Année 1</t>
  </si>
  <si>
    <t>Année 2</t>
  </si>
  <si>
    <t>Année 3</t>
  </si>
  <si>
    <t>Année 4</t>
  </si>
  <si>
    <t>Année 5</t>
  </si>
  <si>
    <t>Progression envisagée en %</t>
  </si>
  <si>
    <t>Calculer le montant de la marge en valeur</t>
  </si>
  <si>
    <t>Loyer 3%</t>
  </si>
  <si>
    <t>Charges externes 2%</t>
  </si>
  <si>
    <t>Impôts/Taxes 2%</t>
  </si>
  <si>
    <t>Personnel 2%</t>
  </si>
  <si>
    <t>Charges sur salaires 2%</t>
  </si>
  <si>
    <t>Honoraires titulaires</t>
  </si>
</sst>
</file>

<file path=xl/styles.xml><?xml version="1.0" encoding="utf-8"?>
<styleSheet xmlns="http://schemas.openxmlformats.org/spreadsheetml/2006/main">
  <numFmts count="2">
    <numFmt numFmtId="6" formatCode="#,##0\ &quot;€&quot;;[Red]\-#,##0\ &quot;€&quot;"/>
    <numFmt numFmtId="164" formatCode="0.000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0" fillId="0" borderId="1" xfId="0" applyBorder="1"/>
    <xf numFmtId="6" fontId="0" fillId="0" borderId="0" xfId="0" applyNumberFormat="1"/>
    <xf numFmtId="9" fontId="0" fillId="0" borderId="0" xfId="0" applyNumberFormat="1"/>
    <xf numFmtId="0" fontId="0" fillId="0" borderId="0" xfId="0" applyAlignment="1">
      <alignment horizontal="left"/>
    </xf>
    <xf numFmtId="9" fontId="0" fillId="0" borderId="0" xfId="0" applyNumberFormat="1" applyAlignment="1">
      <alignment horizontal="left"/>
    </xf>
    <xf numFmtId="3" fontId="0" fillId="0" borderId="0" xfId="0" applyNumberFormat="1"/>
    <xf numFmtId="10" fontId="0" fillId="0" borderId="0" xfId="0" applyNumberFormat="1"/>
    <xf numFmtId="0" fontId="2" fillId="0" borderId="0" xfId="0" applyFont="1"/>
    <xf numFmtId="0" fontId="0" fillId="0" borderId="2" xfId="0" applyBorder="1"/>
    <xf numFmtId="0" fontId="0" fillId="0" borderId="3" xfId="0" applyBorder="1"/>
    <xf numFmtId="3" fontId="0" fillId="0" borderId="4" xfId="0" applyNumberFormat="1" applyBorder="1"/>
    <xf numFmtId="0" fontId="0" fillId="0" borderId="5" xfId="0" applyBorder="1"/>
    <xf numFmtId="0" fontId="0" fillId="0" borderId="0" xfId="0" applyBorder="1"/>
    <xf numFmtId="3" fontId="0" fillId="0" borderId="0" xfId="0" applyNumberFormat="1" applyBorder="1"/>
    <xf numFmtId="3" fontId="0" fillId="0" borderId="6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1" fillId="0" borderId="7" xfId="0" applyFont="1" applyBorder="1"/>
    <xf numFmtId="0" fontId="1" fillId="0" borderId="8" xfId="0" applyFont="1" applyBorder="1"/>
    <xf numFmtId="3" fontId="1" fillId="0" borderId="9" xfId="0" applyNumberFormat="1" applyFont="1" applyBorder="1"/>
    <xf numFmtId="1" fontId="0" fillId="0" borderId="0" xfId="0" applyNumberFormat="1"/>
    <xf numFmtId="164" fontId="0" fillId="0" borderId="0" xfId="0" applyNumberFormat="1"/>
    <xf numFmtId="0" fontId="1" fillId="0" borderId="10" xfId="0" applyFont="1" applyBorder="1"/>
    <xf numFmtId="0" fontId="1" fillId="0" borderId="11" xfId="0" applyFont="1" applyBorder="1"/>
    <xf numFmtId="0" fontId="0" fillId="0" borderId="10" xfId="0" applyBorder="1"/>
    <xf numFmtId="0" fontId="0" fillId="0" borderId="12" xfId="0" applyBorder="1"/>
    <xf numFmtId="164" fontId="0" fillId="0" borderId="11" xfId="0" applyNumberFormat="1" applyBorder="1"/>
    <xf numFmtId="1" fontId="0" fillId="0" borderId="13" xfId="0" applyNumberFormat="1" applyBorder="1"/>
    <xf numFmtId="2" fontId="0" fillId="0" borderId="13" xfId="0" applyNumberFormat="1" applyBorder="1"/>
    <xf numFmtId="1" fontId="1" fillId="0" borderId="10" xfId="0" applyNumberFormat="1" applyFon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71"/>
  <sheetViews>
    <sheetView topLeftCell="A41" zoomScaleNormal="100" workbookViewId="0">
      <selection activeCell="B16" sqref="B16"/>
    </sheetView>
  </sheetViews>
  <sheetFormatPr baseColWidth="10" defaultRowHeight="15"/>
  <sheetData>
    <row r="1" spans="1:5">
      <c r="A1" s="1" t="s">
        <v>0</v>
      </c>
    </row>
    <row r="3" spans="1:5">
      <c r="A3" s="1" t="s">
        <v>2</v>
      </c>
    </row>
    <row r="5" spans="1:5">
      <c r="A5" s="1" t="s">
        <v>1</v>
      </c>
      <c r="B5" s="1" t="s">
        <v>100</v>
      </c>
      <c r="E5" s="1" t="s">
        <v>3</v>
      </c>
    </row>
    <row r="6" spans="1:5">
      <c r="B6" t="s">
        <v>101</v>
      </c>
      <c r="E6" s="3" t="s">
        <v>4</v>
      </c>
    </row>
    <row r="7" spans="1:5">
      <c r="E7" s="2" t="s">
        <v>5</v>
      </c>
    </row>
    <row r="8" spans="1:5">
      <c r="A8" s="1" t="s">
        <v>6</v>
      </c>
      <c r="B8" s="1" t="s">
        <v>10</v>
      </c>
    </row>
    <row r="9" spans="1:5">
      <c r="B9" t="s">
        <v>7</v>
      </c>
      <c r="C9" t="s">
        <v>14</v>
      </c>
    </row>
    <row r="10" spans="1:5">
      <c r="B10" t="s">
        <v>8</v>
      </c>
      <c r="C10" t="s">
        <v>9</v>
      </c>
    </row>
    <row r="12" spans="1:5">
      <c r="A12" s="1" t="s">
        <v>11</v>
      </c>
      <c r="B12" s="1" t="s">
        <v>12</v>
      </c>
    </row>
    <row r="13" spans="1:5">
      <c r="B13" t="s">
        <v>13</v>
      </c>
    </row>
    <row r="15" spans="1:5">
      <c r="A15" s="1" t="s">
        <v>15</v>
      </c>
      <c r="B15" s="1" t="s">
        <v>130</v>
      </c>
    </row>
    <row r="16" spans="1:5">
      <c r="B16" t="s">
        <v>16</v>
      </c>
    </row>
    <row r="17" spans="1:7">
      <c r="B17" t="s">
        <v>17</v>
      </c>
      <c r="E17" t="s">
        <v>33</v>
      </c>
      <c r="G17" s="6" t="s">
        <v>34</v>
      </c>
    </row>
    <row r="18" spans="1:7">
      <c r="E18" t="s">
        <v>35</v>
      </c>
      <c r="G18" s="6" t="s">
        <v>36</v>
      </c>
    </row>
    <row r="19" spans="1:7">
      <c r="B19" s="1" t="s">
        <v>19</v>
      </c>
      <c r="E19" t="s">
        <v>18</v>
      </c>
      <c r="G19" s="7">
        <v>0.7</v>
      </c>
    </row>
    <row r="20" spans="1:7">
      <c r="B20" t="s">
        <v>29</v>
      </c>
      <c r="C20" t="s">
        <v>30</v>
      </c>
      <c r="E20" t="s">
        <v>37</v>
      </c>
      <c r="G20" s="6" t="s">
        <v>38</v>
      </c>
    </row>
    <row r="21" spans="1:7">
      <c r="B21" t="s">
        <v>31</v>
      </c>
      <c r="C21" t="s">
        <v>32</v>
      </c>
      <c r="E21" t="s">
        <v>39</v>
      </c>
      <c r="G21" s="7">
        <v>0.8</v>
      </c>
    </row>
    <row r="23" spans="1:7">
      <c r="A23" s="1" t="s">
        <v>20</v>
      </c>
      <c r="B23" s="1" t="s">
        <v>21</v>
      </c>
    </row>
    <row r="24" spans="1:7">
      <c r="B24">
        <v>0</v>
      </c>
      <c r="C24" t="s">
        <v>22</v>
      </c>
    </row>
    <row r="25" spans="1:7">
      <c r="B25" s="4">
        <v>5310</v>
      </c>
      <c r="C25" t="s">
        <v>23</v>
      </c>
    </row>
    <row r="26" spans="1:7">
      <c r="B26" s="5">
        <v>0.05</v>
      </c>
      <c r="C26" t="s">
        <v>24</v>
      </c>
    </row>
    <row r="28" spans="1:7">
      <c r="A28" s="1" t="s">
        <v>25</v>
      </c>
      <c r="B28" s="1" t="s">
        <v>26</v>
      </c>
    </row>
    <row r="29" spans="1:7">
      <c r="B29" t="s">
        <v>27</v>
      </c>
      <c r="C29" t="s">
        <v>28</v>
      </c>
    </row>
    <row r="31" spans="1:7">
      <c r="A31" s="1" t="s">
        <v>40</v>
      </c>
      <c r="B31" s="1" t="s">
        <v>41</v>
      </c>
    </row>
    <row r="32" spans="1:7">
      <c r="B32" s="4">
        <v>4000</v>
      </c>
    </row>
    <row r="34" spans="1:5">
      <c r="A34" s="1" t="s">
        <v>42</v>
      </c>
      <c r="B34" s="1" t="s">
        <v>43</v>
      </c>
    </row>
    <row r="35" spans="1:5">
      <c r="B35" t="s">
        <v>44</v>
      </c>
    </row>
    <row r="36" spans="1:5">
      <c r="B36" t="s">
        <v>45</v>
      </c>
    </row>
    <row r="38" spans="1:5">
      <c r="A38" s="1" t="s">
        <v>46</v>
      </c>
      <c r="B38" s="1" t="s">
        <v>49</v>
      </c>
      <c r="C38" t="s">
        <v>48</v>
      </c>
      <c r="D38" t="s">
        <v>47</v>
      </c>
    </row>
    <row r="39" spans="1:5">
      <c r="B39" t="s">
        <v>50</v>
      </c>
    </row>
    <row r="41" spans="1:5">
      <c r="A41" s="1" t="s">
        <v>51</v>
      </c>
      <c r="B41" t="s">
        <v>52</v>
      </c>
      <c r="D41" t="s">
        <v>53</v>
      </c>
      <c r="E41" t="s">
        <v>54</v>
      </c>
    </row>
    <row r="43" spans="1:5">
      <c r="A43" s="1" t="s">
        <v>55</v>
      </c>
      <c r="B43" t="s">
        <v>56</v>
      </c>
    </row>
    <row r="44" spans="1:5">
      <c r="B44" t="s">
        <v>57</v>
      </c>
    </row>
    <row r="45" spans="1:5">
      <c r="B45" t="s">
        <v>58</v>
      </c>
    </row>
    <row r="46" spans="1:5">
      <c r="B46" t="s">
        <v>59</v>
      </c>
    </row>
    <row r="47" spans="1:5">
      <c r="B47" t="s">
        <v>60</v>
      </c>
    </row>
    <row r="49" spans="1:6">
      <c r="A49" s="1" t="s">
        <v>61</v>
      </c>
      <c r="B49" s="1" t="s">
        <v>62</v>
      </c>
      <c r="D49" t="s">
        <v>63</v>
      </c>
    </row>
    <row r="51" spans="1:6">
      <c r="A51" s="1" t="s">
        <v>64</v>
      </c>
      <c r="B51" s="1" t="s">
        <v>65</v>
      </c>
    </row>
    <row r="52" spans="1:6">
      <c r="B52" t="s">
        <v>129</v>
      </c>
    </row>
    <row r="54" spans="1:6">
      <c r="A54" s="1" t="s">
        <v>66</v>
      </c>
      <c r="B54" s="1" t="s">
        <v>67</v>
      </c>
    </row>
    <row r="55" spans="1:6">
      <c r="B55" t="s">
        <v>68</v>
      </c>
      <c r="F55" t="s">
        <v>69</v>
      </c>
    </row>
    <row r="56" spans="1:6">
      <c r="B56" t="s">
        <v>70</v>
      </c>
      <c r="F56" t="s">
        <v>71</v>
      </c>
    </row>
    <row r="58" spans="1:6">
      <c r="A58" s="1" t="s">
        <v>72</v>
      </c>
      <c r="B58" s="1" t="s">
        <v>73</v>
      </c>
    </row>
    <row r="59" spans="1:6">
      <c r="B59" t="s">
        <v>74</v>
      </c>
    </row>
    <row r="61" spans="1:6">
      <c r="A61" s="1" t="s">
        <v>75</v>
      </c>
      <c r="B61" s="1" t="s">
        <v>76</v>
      </c>
    </row>
    <row r="62" spans="1:6">
      <c r="B62" t="s">
        <v>77</v>
      </c>
    </row>
    <row r="64" spans="1:6">
      <c r="A64" s="1" t="s">
        <v>78</v>
      </c>
      <c r="B64" s="1" t="s">
        <v>79</v>
      </c>
    </row>
    <row r="65" spans="2:5">
      <c r="B65" t="s">
        <v>80</v>
      </c>
    </row>
    <row r="66" spans="2:5">
      <c r="B66" t="s">
        <v>81</v>
      </c>
    </row>
    <row r="67" spans="2:5">
      <c r="B67" t="s">
        <v>82</v>
      </c>
      <c r="C67" t="s">
        <v>83</v>
      </c>
      <c r="D67" s="8">
        <v>250000</v>
      </c>
    </row>
    <row r="68" spans="2:5">
      <c r="C68" t="s">
        <v>84</v>
      </c>
      <c r="D68" s="8">
        <v>162819</v>
      </c>
    </row>
    <row r="69" spans="2:5">
      <c r="C69" t="s">
        <v>85</v>
      </c>
      <c r="D69" s="8">
        <v>18424</v>
      </c>
    </row>
    <row r="70" spans="2:5">
      <c r="C70" t="s">
        <v>86</v>
      </c>
      <c r="D70" s="8">
        <f>D67+D68+D69-D71</f>
        <v>-1400000</v>
      </c>
      <c r="E70" t="s">
        <v>88</v>
      </c>
    </row>
    <row r="71" spans="2:5">
      <c r="C71" t="s">
        <v>87</v>
      </c>
      <c r="D71" s="8">
        <v>1831243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48"/>
  <sheetViews>
    <sheetView tabSelected="1" workbookViewId="0">
      <selection activeCell="E37" sqref="E37"/>
    </sheetView>
  </sheetViews>
  <sheetFormatPr baseColWidth="10" defaultRowHeight="15"/>
  <sheetData>
    <row r="1" spans="1:3">
      <c r="A1" s="1" t="s">
        <v>89</v>
      </c>
    </row>
    <row r="3" spans="1:3">
      <c r="A3" t="s">
        <v>90</v>
      </c>
    </row>
    <row r="5" spans="1:3">
      <c r="A5" s="1" t="s">
        <v>91</v>
      </c>
    </row>
    <row r="6" spans="1:3">
      <c r="A6" t="s">
        <v>93</v>
      </c>
      <c r="C6" s="5">
        <v>0.02</v>
      </c>
    </row>
    <row r="7" spans="1:3">
      <c r="A7" t="s">
        <v>92</v>
      </c>
      <c r="B7" s="9"/>
      <c r="C7" s="9">
        <v>1.4999999999999999E-2</v>
      </c>
    </row>
    <row r="8" spans="1:3">
      <c r="A8" t="s">
        <v>94</v>
      </c>
      <c r="C8" s="5">
        <v>0.01</v>
      </c>
    </row>
    <row r="10" spans="1:3">
      <c r="A10" s="1" t="s">
        <v>95</v>
      </c>
      <c r="B10" s="1" t="s">
        <v>97</v>
      </c>
    </row>
    <row r="11" spans="1:3">
      <c r="A11" s="1"/>
      <c r="B11" t="s">
        <v>98</v>
      </c>
    </row>
    <row r="12" spans="1:3">
      <c r="A12" s="1"/>
    </row>
    <row r="13" spans="1:3">
      <c r="A13" s="1" t="s">
        <v>11</v>
      </c>
      <c r="B13" s="1" t="s">
        <v>99</v>
      </c>
    </row>
    <row r="14" spans="1:3">
      <c r="A14" s="1"/>
      <c r="B14" t="s">
        <v>154</v>
      </c>
    </row>
    <row r="15" spans="1:3">
      <c r="A15" s="1"/>
      <c r="B15" t="s">
        <v>102</v>
      </c>
    </row>
    <row r="16" spans="1:3">
      <c r="A16" s="1"/>
    </row>
    <row r="17" spans="1:2">
      <c r="A17" s="1" t="s">
        <v>103</v>
      </c>
      <c r="B17" s="1" t="s">
        <v>127</v>
      </c>
    </row>
    <row r="18" spans="1:2">
      <c r="A18" s="1"/>
      <c r="B18" t="s">
        <v>104</v>
      </c>
    </row>
    <row r="19" spans="1:2">
      <c r="A19" s="1"/>
    </row>
    <row r="20" spans="1:2">
      <c r="A20" s="1" t="s">
        <v>20</v>
      </c>
      <c r="B20" s="1" t="s">
        <v>105</v>
      </c>
    </row>
    <row r="21" spans="1:2">
      <c r="A21" s="1"/>
      <c r="B21" t="s">
        <v>106</v>
      </c>
    </row>
    <row r="22" spans="1:2">
      <c r="A22" s="1"/>
      <c r="B22" t="s">
        <v>107</v>
      </c>
    </row>
    <row r="23" spans="1:2">
      <c r="A23" s="1"/>
    </row>
    <row r="24" spans="1:2">
      <c r="A24" s="1" t="s">
        <v>25</v>
      </c>
      <c r="B24" s="1" t="s">
        <v>108</v>
      </c>
    </row>
    <row r="25" spans="1:2">
      <c r="A25" s="1"/>
      <c r="B25" t="s">
        <v>109</v>
      </c>
    </row>
    <row r="26" spans="1:2">
      <c r="A26" s="1"/>
    </row>
    <row r="27" spans="1:2">
      <c r="A27" s="1" t="s">
        <v>40</v>
      </c>
      <c r="B27" s="1" t="s">
        <v>110</v>
      </c>
    </row>
    <row r="28" spans="1:2">
      <c r="A28" s="1"/>
      <c r="B28" t="s">
        <v>111</v>
      </c>
    </row>
    <row r="29" spans="1:2">
      <c r="A29" s="1"/>
      <c r="B29" t="s">
        <v>112</v>
      </c>
    </row>
    <row r="30" spans="1:2">
      <c r="A30" s="1"/>
    </row>
    <row r="31" spans="1:2">
      <c r="A31" s="1" t="s">
        <v>42</v>
      </c>
      <c r="B31" s="1" t="s">
        <v>113</v>
      </c>
    </row>
    <row r="32" spans="1:2">
      <c r="A32" s="1"/>
      <c r="B32" t="s">
        <v>115</v>
      </c>
    </row>
    <row r="33" spans="1:2">
      <c r="A33" s="1"/>
      <c r="B33" t="s">
        <v>116</v>
      </c>
    </row>
    <row r="34" spans="1:2">
      <c r="A34" s="1"/>
    </row>
    <row r="35" spans="1:2">
      <c r="A35" s="1" t="s">
        <v>46</v>
      </c>
      <c r="B35" s="1" t="s">
        <v>114</v>
      </c>
    </row>
    <row r="36" spans="1:2">
      <c r="A36" s="1"/>
      <c r="B36" t="s">
        <v>117</v>
      </c>
    </row>
    <row r="37" spans="1:2">
      <c r="A37" s="1"/>
    </row>
    <row r="38" spans="1:2">
      <c r="A38" s="1" t="s">
        <v>51</v>
      </c>
      <c r="B38" s="1" t="s">
        <v>118</v>
      </c>
    </row>
    <row r="39" spans="1:2">
      <c r="A39" s="1"/>
    </row>
    <row r="40" spans="1:2">
      <c r="A40" s="1" t="s">
        <v>55</v>
      </c>
      <c r="B40" s="1" t="s">
        <v>119</v>
      </c>
    </row>
    <row r="41" spans="1:2">
      <c r="A41" s="1"/>
      <c r="B41" t="s">
        <v>120</v>
      </c>
    </row>
    <row r="42" spans="1:2">
      <c r="A42" s="1"/>
      <c r="B42" t="s">
        <v>121</v>
      </c>
    </row>
    <row r="43" spans="1:2">
      <c r="A43" s="1"/>
    </row>
    <row r="44" spans="1:2">
      <c r="A44" s="1" t="s">
        <v>61</v>
      </c>
      <c r="B44" s="1" t="s">
        <v>122</v>
      </c>
    </row>
    <row r="45" spans="1:2">
      <c r="A45" s="1"/>
      <c r="B45" t="s">
        <v>123</v>
      </c>
    </row>
    <row r="46" spans="1:2">
      <c r="A46" s="1"/>
    </row>
    <row r="47" spans="1:2">
      <c r="A47" s="1" t="s">
        <v>124</v>
      </c>
      <c r="B47" s="1" t="s">
        <v>125</v>
      </c>
    </row>
    <row r="48" spans="1:2">
      <c r="A48" s="1"/>
      <c r="B48" t="s">
        <v>126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I34"/>
  <sheetViews>
    <sheetView workbookViewId="0">
      <selection activeCell="H24" sqref="H24"/>
    </sheetView>
  </sheetViews>
  <sheetFormatPr baseColWidth="10" defaultRowHeight="15"/>
  <cols>
    <col min="1" max="1" width="21.28515625" customWidth="1"/>
  </cols>
  <sheetData>
    <row r="2" spans="1:6" ht="15.75">
      <c r="A2" s="10" t="s">
        <v>128</v>
      </c>
    </row>
    <row r="3" spans="1:6" ht="15.75" thickBot="1"/>
    <row r="4" spans="1:6">
      <c r="A4" s="11" t="s">
        <v>140</v>
      </c>
      <c r="B4" s="12"/>
      <c r="C4" s="13">
        <v>1490000</v>
      </c>
      <c r="D4" s="12" t="s">
        <v>138</v>
      </c>
      <c r="E4" s="12"/>
      <c r="F4" s="13">
        <v>250000</v>
      </c>
    </row>
    <row r="5" spans="1:6">
      <c r="A5" s="14" t="s">
        <v>131</v>
      </c>
      <c r="B5" s="15"/>
      <c r="C5" s="17">
        <v>69810</v>
      </c>
      <c r="D5" s="15" t="s">
        <v>139</v>
      </c>
      <c r="E5" s="15"/>
      <c r="F5" s="17">
        <v>162810</v>
      </c>
    </row>
    <row r="6" spans="1:6">
      <c r="A6" s="14" t="s">
        <v>57</v>
      </c>
      <c r="B6" s="15"/>
      <c r="C6" s="17">
        <v>20000</v>
      </c>
      <c r="D6" s="15" t="s">
        <v>73</v>
      </c>
      <c r="E6" s="15"/>
      <c r="F6" s="18">
        <f>C13</f>
        <v>18424</v>
      </c>
    </row>
    <row r="7" spans="1:6">
      <c r="A7" s="14" t="s">
        <v>58</v>
      </c>
      <c r="B7" s="15"/>
      <c r="C7" s="17">
        <v>4000</v>
      </c>
      <c r="D7" s="15" t="s">
        <v>79</v>
      </c>
      <c r="E7" s="15"/>
      <c r="F7" s="17">
        <f>F15-(F4+F5+F6)</f>
        <v>1400000</v>
      </c>
    </row>
    <row r="8" spans="1:6">
      <c r="A8" s="14" t="s">
        <v>59</v>
      </c>
      <c r="B8" s="15"/>
      <c r="C8" s="17">
        <v>70000</v>
      </c>
      <c r="D8" s="15"/>
      <c r="E8" s="15"/>
      <c r="F8" s="18"/>
    </row>
    <row r="9" spans="1:6">
      <c r="A9" s="14" t="s">
        <v>132</v>
      </c>
      <c r="B9" s="15"/>
      <c r="C9" s="17">
        <v>130000</v>
      </c>
      <c r="D9" s="15"/>
      <c r="E9" s="15"/>
      <c r="F9" s="18"/>
    </row>
    <row r="10" spans="1:6">
      <c r="A10" s="14" t="s">
        <v>133</v>
      </c>
      <c r="B10" s="15"/>
      <c r="C10" s="17">
        <v>29000</v>
      </c>
      <c r="D10" s="15"/>
      <c r="E10" s="15"/>
      <c r="F10" s="18"/>
    </row>
    <row r="11" spans="1:6">
      <c r="A11" s="14" t="s">
        <v>134</v>
      </c>
      <c r="B11" s="15"/>
      <c r="C11" s="18"/>
      <c r="D11" s="15"/>
      <c r="E11" s="15"/>
      <c r="F11" s="18"/>
    </row>
    <row r="12" spans="1:6">
      <c r="A12" s="14" t="s">
        <v>135</v>
      </c>
      <c r="B12" s="15"/>
      <c r="C12" s="18"/>
      <c r="D12" s="15"/>
      <c r="E12" s="15"/>
      <c r="F12" s="18"/>
    </row>
    <row r="13" spans="1:6">
      <c r="A13" s="14" t="s">
        <v>137</v>
      </c>
      <c r="B13" s="15"/>
      <c r="C13" s="18">
        <f>(C6+C7+C8)*0.196</f>
        <v>18424</v>
      </c>
      <c r="D13" s="15"/>
      <c r="E13" s="15"/>
      <c r="F13" s="18"/>
    </row>
    <row r="14" spans="1:6" ht="15.75" thickBot="1">
      <c r="A14" s="19"/>
      <c r="B14" s="20"/>
      <c r="C14" s="21"/>
      <c r="D14" s="20"/>
      <c r="E14" s="20"/>
      <c r="F14" s="21"/>
    </row>
    <row r="15" spans="1:6" ht="15.75" thickBot="1">
      <c r="A15" s="22" t="s">
        <v>136</v>
      </c>
      <c r="B15" s="23"/>
      <c r="C15" s="24">
        <f>C4+C5+C6+C7+C8+C9+C10+C13</f>
        <v>1831234</v>
      </c>
      <c r="D15" s="23" t="s">
        <v>136</v>
      </c>
      <c r="E15" s="23"/>
      <c r="F15" s="24">
        <f>C15</f>
        <v>1831234</v>
      </c>
    </row>
    <row r="18" spans="1:9">
      <c r="A18" s="1" t="s">
        <v>141</v>
      </c>
    </row>
    <row r="19" spans="1:9" ht="15.75" thickBot="1">
      <c r="C19" s="28" t="s">
        <v>148</v>
      </c>
      <c r="D19" s="28" t="s">
        <v>149</v>
      </c>
      <c r="E19" s="28" t="s">
        <v>150</v>
      </c>
      <c r="F19" s="28" t="s">
        <v>151</v>
      </c>
      <c r="G19" s="28" t="s">
        <v>152</v>
      </c>
    </row>
    <row r="20" spans="1:9">
      <c r="A20" s="11" t="s">
        <v>153</v>
      </c>
      <c r="B20" s="12"/>
      <c r="C20" s="31">
        <v>1.02</v>
      </c>
      <c r="D20" s="31">
        <v>1.02</v>
      </c>
      <c r="E20" s="31">
        <v>1.02</v>
      </c>
      <c r="F20" s="31">
        <v>1.0149999999999999</v>
      </c>
      <c r="G20" s="31">
        <v>1.01</v>
      </c>
    </row>
    <row r="21" spans="1:9">
      <c r="A21" s="14" t="s">
        <v>96</v>
      </c>
      <c r="B21" s="16">
        <v>1753000</v>
      </c>
      <c r="C21" s="32">
        <f>B21*C20</f>
        <v>1788060</v>
      </c>
      <c r="D21" s="32">
        <f t="shared" ref="D21:E21" si="0">C21*D20</f>
        <v>1823821.2</v>
      </c>
      <c r="E21" s="32">
        <f t="shared" si="0"/>
        <v>1860297.6240000001</v>
      </c>
      <c r="F21" s="32">
        <f t="shared" ref="F21" si="1">E21*F20</f>
        <v>1888202.0883599999</v>
      </c>
      <c r="G21" s="32">
        <f t="shared" ref="G21" si="2">F21*G20</f>
        <v>1907084.1092435999</v>
      </c>
      <c r="I21" s="25"/>
    </row>
    <row r="22" spans="1:9">
      <c r="A22" s="14" t="s">
        <v>142</v>
      </c>
      <c r="B22" s="15">
        <v>29</v>
      </c>
      <c r="C22" s="33">
        <f>B22</f>
        <v>29</v>
      </c>
      <c r="D22" s="33">
        <f t="shared" ref="D22:G22" si="3">C22-0.1</f>
        <v>28.9</v>
      </c>
      <c r="E22" s="33">
        <f t="shared" si="3"/>
        <v>28.799999999999997</v>
      </c>
      <c r="F22" s="33">
        <f t="shared" si="3"/>
        <v>28.699999999999996</v>
      </c>
      <c r="G22" s="33">
        <f t="shared" si="3"/>
        <v>28.599999999999994</v>
      </c>
    </row>
    <row r="23" spans="1:9">
      <c r="A23" s="27" t="s">
        <v>143</v>
      </c>
      <c r="B23" s="30"/>
      <c r="C23" s="34">
        <v>518537</v>
      </c>
      <c r="D23" s="34">
        <f>C23*1.017</f>
        <v>527352.12899999996</v>
      </c>
      <c r="E23" s="34">
        <f t="shared" ref="E23:G23" si="4">D23*1.017</f>
        <v>536317.11519299995</v>
      </c>
      <c r="F23" s="34">
        <f t="shared" si="4"/>
        <v>545434.50615128095</v>
      </c>
      <c r="G23" s="34">
        <f t="shared" si="4"/>
        <v>554706.89275585266</v>
      </c>
    </row>
    <row r="24" spans="1:9">
      <c r="A24" t="s">
        <v>155</v>
      </c>
      <c r="B24" s="26">
        <v>1.03</v>
      </c>
      <c r="C24" s="32">
        <v>15000</v>
      </c>
      <c r="D24" s="32">
        <v>15000</v>
      </c>
      <c r="E24" s="32">
        <v>15000</v>
      </c>
      <c r="F24" s="32">
        <v>16000</v>
      </c>
      <c r="G24" s="32">
        <v>16000</v>
      </c>
    </row>
    <row r="25" spans="1:9">
      <c r="A25" t="s">
        <v>156</v>
      </c>
      <c r="B25" s="26">
        <v>1.02</v>
      </c>
      <c r="C25" s="32">
        <v>46000</v>
      </c>
      <c r="D25" s="32">
        <f>C25*B25</f>
        <v>46920</v>
      </c>
      <c r="E25" s="32">
        <f>D25*B25</f>
        <v>47858.400000000001</v>
      </c>
      <c r="F25" s="32">
        <f>E25*B25</f>
        <v>48815.567999999999</v>
      </c>
      <c r="G25" s="32">
        <f>F25*B25</f>
        <v>49791.879359999999</v>
      </c>
    </row>
    <row r="26" spans="1:9">
      <c r="A26" t="s">
        <v>157</v>
      </c>
      <c r="B26" s="26">
        <v>1.02</v>
      </c>
      <c r="C26" s="32">
        <v>6000</v>
      </c>
      <c r="D26" s="32">
        <f>C26*B26</f>
        <v>6120</v>
      </c>
      <c r="E26" s="32">
        <f>D26*B26</f>
        <v>6242.4000000000005</v>
      </c>
      <c r="F26" s="32">
        <f>E26*B26</f>
        <v>6367.2480000000005</v>
      </c>
      <c r="G26" s="32">
        <f>F26*B26</f>
        <v>6494.5929600000009</v>
      </c>
    </row>
    <row r="27" spans="1:9">
      <c r="A27" t="s">
        <v>158</v>
      </c>
      <c r="B27" s="26">
        <v>1.02</v>
      </c>
      <c r="C27" s="32">
        <v>121632</v>
      </c>
      <c r="D27" s="32">
        <f>C27*B27</f>
        <v>124064.64</v>
      </c>
      <c r="E27" s="32">
        <f>D27*B27</f>
        <v>126545.9328</v>
      </c>
      <c r="F27" s="32">
        <f>E27*B27</f>
        <v>129076.851456</v>
      </c>
      <c r="G27" s="32">
        <f>F27*B27</f>
        <v>131658.38848512</v>
      </c>
    </row>
    <row r="28" spans="1:9">
      <c r="A28" t="s">
        <v>159</v>
      </c>
      <c r="B28" s="26">
        <v>1.02</v>
      </c>
      <c r="C28" s="32">
        <v>47554</v>
      </c>
      <c r="D28" s="32">
        <f>C28*B28</f>
        <v>48505.08</v>
      </c>
      <c r="E28" s="32">
        <f>D28*B28</f>
        <v>49475.181600000004</v>
      </c>
      <c r="F28" s="32">
        <f>E28*B28</f>
        <v>50464.685232000003</v>
      </c>
      <c r="G28" s="32">
        <f>F28*B28</f>
        <v>51473.978936640007</v>
      </c>
    </row>
    <row r="29" spans="1:9">
      <c r="A29" t="s">
        <v>160</v>
      </c>
      <c r="B29" s="26"/>
      <c r="C29" s="32">
        <v>48000</v>
      </c>
      <c r="D29" s="32">
        <v>48000</v>
      </c>
      <c r="E29" s="32">
        <v>48000</v>
      </c>
      <c r="F29" s="32">
        <v>48000</v>
      </c>
      <c r="G29" s="32">
        <v>48000</v>
      </c>
    </row>
    <row r="30" spans="1:9">
      <c r="A30" t="s">
        <v>144</v>
      </c>
      <c r="B30" s="26"/>
      <c r="C30" s="32">
        <v>19200</v>
      </c>
      <c r="D30" s="32">
        <v>19200</v>
      </c>
      <c r="E30" s="32">
        <v>19200</v>
      </c>
      <c r="F30" s="32">
        <v>19200</v>
      </c>
      <c r="G30" s="32">
        <v>19200</v>
      </c>
    </row>
    <row r="31" spans="1:9">
      <c r="A31" s="27" t="s">
        <v>145</v>
      </c>
      <c r="B31" s="29"/>
      <c r="C31" s="34">
        <f>SUM(C24:C30)</f>
        <v>303386</v>
      </c>
      <c r="D31" s="34">
        <f t="shared" ref="D31:G31" si="5">SUM(D24:D30)</f>
        <v>307809.72000000003</v>
      </c>
      <c r="E31" s="34">
        <f t="shared" si="5"/>
        <v>312321.91440000001</v>
      </c>
      <c r="F31" s="34">
        <f t="shared" si="5"/>
        <v>317924.35268800001</v>
      </c>
      <c r="G31" s="34">
        <f t="shared" si="5"/>
        <v>322618.83974175999</v>
      </c>
    </row>
    <row r="32" spans="1:9">
      <c r="A32" s="29" t="s">
        <v>146</v>
      </c>
      <c r="B32" s="29"/>
      <c r="C32" s="34">
        <f>C23-C31</f>
        <v>215151</v>
      </c>
      <c r="D32" s="34">
        <f t="shared" ref="D32:G32" si="6">D23-D31</f>
        <v>219542.40899999993</v>
      </c>
      <c r="E32" s="34">
        <f t="shared" si="6"/>
        <v>223995.20079299994</v>
      </c>
      <c r="F32" s="34">
        <f t="shared" si="6"/>
        <v>227510.15346328093</v>
      </c>
      <c r="G32" s="34">
        <f t="shared" si="6"/>
        <v>232088.05301409267</v>
      </c>
    </row>
    <row r="33" spans="1:7">
      <c r="A33" t="s">
        <v>147</v>
      </c>
      <c r="C33" s="32">
        <v>154000</v>
      </c>
      <c r="D33" s="32">
        <v>154000</v>
      </c>
      <c r="E33" s="32">
        <v>154000</v>
      </c>
      <c r="F33" s="32">
        <v>154000</v>
      </c>
      <c r="G33" s="32">
        <v>154000</v>
      </c>
    </row>
    <row r="34" spans="1:7">
      <c r="A34" s="27" t="s">
        <v>125</v>
      </c>
      <c r="B34" s="27"/>
      <c r="C34" s="34">
        <f>C32-C33</f>
        <v>61151</v>
      </c>
      <c r="D34" s="34">
        <f t="shared" ref="D34:G34" si="7">D32-D33</f>
        <v>65542.408999999927</v>
      </c>
      <c r="E34" s="34">
        <f t="shared" si="7"/>
        <v>69995.200792999938</v>
      </c>
      <c r="F34" s="34">
        <f t="shared" si="7"/>
        <v>73510.153463280934</v>
      </c>
      <c r="G34" s="34">
        <f t="shared" si="7"/>
        <v>78088.053014092671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Dde Financement</vt:lpstr>
      <vt:lpstr>Cpte Exploitation</vt:lpstr>
      <vt:lpstr>Exemple Formulaire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evelyne</dc:creator>
  <cp:lastModifiedBy>evelyne</cp:lastModifiedBy>
  <dcterms:created xsi:type="dcterms:W3CDTF">2012-07-26T15:35:22Z</dcterms:created>
  <dcterms:modified xsi:type="dcterms:W3CDTF">2012-07-30T13:10:04Z</dcterms:modified>
</cp:coreProperties>
</file>