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90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U22" i="1"/>
  <c r="AA52"/>
  <c r="AB52"/>
  <c r="AC52"/>
  <c r="AD52"/>
  <c r="AE52"/>
  <c r="AH52"/>
  <c r="AI52"/>
  <c r="AJ52"/>
  <c r="AK52"/>
  <c r="AA51"/>
  <c r="AB51"/>
  <c r="AC51"/>
  <c r="AD51"/>
  <c r="AE51"/>
  <c r="AH51"/>
  <c r="AI51"/>
  <c r="AJ51"/>
  <c r="AK51"/>
  <c r="AA50"/>
  <c r="AB50"/>
  <c r="AC50"/>
  <c r="AD50"/>
  <c r="AE50"/>
  <c r="AH50"/>
  <c r="AI50"/>
  <c r="AJ50"/>
  <c r="AK50"/>
  <c r="AB49"/>
  <c r="AC49"/>
  <c r="AD49"/>
  <c r="AE49"/>
  <c r="AI49"/>
  <c r="AJ49"/>
  <c r="AK49"/>
  <c r="AK48"/>
  <c r="AI48"/>
  <c r="AJ48"/>
  <c r="AH48"/>
  <c r="AI47"/>
  <c r="AJ47"/>
  <c r="AK47"/>
  <c r="AH47"/>
  <c r="AI46"/>
  <c r="AJ46"/>
  <c r="AK46"/>
  <c r="AH46"/>
  <c r="AI45"/>
  <c r="AJ45"/>
  <c r="AK45"/>
  <c r="AH45"/>
  <c r="AI44"/>
  <c r="AJ44"/>
  <c r="AK44"/>
  <c r="AH44"/>
  <c r="AB24"/>
  <c r="AC24"/>
  <c r="AD24"/>
  <c r="AE24"/>
  <c r="AI24"/>
  <c r="AJ24"/>
  <c r="AK24"/>
  <c r="AB23"/>
  <c r="AC23"/>
  <c r="AD23"/>
  <c r="AE23"/>
  <c r="AI23"/>
  <c r="AJ23"/>
  <c r="AK23"/>
  <c r="AB22"/>
  <c r="AB25" s="1"/>
  <c r="AC22"/>
  <c r="AC25" s="1"/>
  <c r="AD22"/>
  <c r="AD25" s="1"/>
  <c r="AE22"/>
  <c r="AE25" s="1"/>
  <c r="AI22"/>
  <c r="AI25" s="1"/>
  <c r="AJ22"/>
  <c r="AJ25" s="1"/>
  <c r="AK22"/>
  <c r="AK25" s="1"/>
  <c r="AB21"/>
  <c r="AC21"/>
  <c r="AD21"/>
  <c r="AE21"/>
  <c r="AI21"/>
  <c r="AJ21"/>
  <c r="AK21"/>
  <c r="AB20"/>
  <c r="AC20"/>
  <c r="AD20"/>
  <c r="AE20"/>
  <c r="AI20"/>
  <c r="AJ20"/>
  <c r="AK20"/>
  <c r="AB19"/>
  <c r="AC19"/>
  <c r="AD19"/>
  <c r="AE19"/>
  <c r="AI19"/>
  <c r="AJ19"/>
  <c r="AK19"/>
  <c r="AB18"/>
  <c r="AC18"/>
  <c r="AD18"/>
  <c r="AE18"/>
  <c r="AI18"/>
  <c r="AJ18"/>
  <c r="AK18"/>
  <c r="AB17"/>
  <c r="AC17"/>
  <c r="AD17"/>
  <c r="AE17"/>
  <c r="AI17"/>
  <c r="AJ17"/>
  <c r="AK17"/>
  <c r="AB16"/>
  <c r="AC16"/>
  <c r="AD16"/>
  <c r="AE16"/>
  <c r="AI16"/>
  <c r="AJ16"/>
  <c r="AK16"/>
  <c r="AI41"/>
  <c r="AJ41"/>
  <c r="AK41"/>
  <c r="AH41"/>
  <c r="AK34"/>
  <c r="AI34"/>
  <c r="AJ34"/>
  <c r="AH34"/>
  <c r="AI9"/>
  <c r="AJ9"/>
  <c r="AK9"/>
  <c r="AH9"/>
  <c r="AI7"/>
  <c r="AJ7"/>
  <c r="AK7"/>
  <c r="AH7"/>
  <c r="AG42"/>
  <c r="AG27"/>
  <c r="AG14"/>
  <c r="AH15"/>
  <c r="AH28" s="1"/>
  <c r="AH43" s="1"/>
  <c r="X26"/>
  <c r="AE46"/>
  <c r="AD46"/>
  <c r="AC46"/>
  <c r="AB46"/>
  <c r="AA46"/>
  <c r="Z46"/>
  <c r="Z52" s="1"/>
  <c r="AE45"/>
  <c r="AD45"/>
  <c r="AC45"/>
  <c r="AB45"/>
  <c r="AA45"/>
  <c r="Z45"/>
  <c r="Z51" s="1"/>
  <c r="AE44"/>
  <c r="AE47" s="1"/>
  <c r="AE48" s="1"/>
  <c r="AD44"/>
  <c r="AC44"/>
  <c r="AC47" s="1"/>
  <c r="AB44"/>
  <c r="AA44"/>
  <c r="AA47" s="1"/>
  <c r="Z44"/>
  <c r="Z50" s="1"/>
  <c r="Y42"/>
  <c r="AE41"/>
  <c r="AD41"/>
  <c r="AC41"/>
  <c r="AB41"/>
  <c r="AA41"/>
  <c r="Z41"/>
  <c r="Y27"/>
  <c r="AA24"/>
  <c r="AA23"/>
  <c r="AA20"/>
  <c r="AA19"/>
  <c r="AA18"/>
  <c r="AA17"/>
  <c r="Z15"/>
  <c r="Z28" s="1"/>
  <c r="Z43" s="1"/>
  <c r="Y14"/>
  <c r="AE9"/>
  <c r="AD9"/>
  <c r="AC9"/>
  <c r="AB9"/>
  <c r="AA9"/>
  <c r="AA16" s="1"/>
  <c r="Z9"/>
  <c r="AE7"/>
  <c r="AD7"/>
  <c r="AC7"/>
  <c r="AB7"/>
  <c r="AA7"/>
  <c r="Z7"/>
  <c r="AA4"/>
  <c r="AA15" s="1"/>
  <c r="AA28" s="1"/>
  <c r="AA43" s="1"/>
  <c r="T34"/>
  <c r="U34"/>
  <c r="V34"/>
  <c r="W34"/>
  <c r="S34"/>
  <c r="P47"/>
  <c r="Q22"/>
  <c r="N24"/>
  <c r="O24"/>
  <c r="S24"/>
  <c r="N23"/>
  <c r="O23"/>
  <c r="S23"/>
  <c r="T23"/>
  <c r="U23"/>
  <c r="V23"/>
  <c r="W23"/>
  <c r="N20"/>
  <c r="O20"/>
  <c r="S20"/>
  <c r="T20"/>
  <c r="U20"/>
  <c r="V20"/>
  <c r="W20"/>
  <c r="N19"/>
  <c r="O19"/>
  <c r="S19"/>
  <c r="T19"/>
  <c r="U19"/>
  <c r="V19"/>
  <c r="W19"/>
  <c r="N18"/>
  <c r="O18"/>
  <c r="S18"/>
  <c r="T18"/>
  <c r="U18"/>
  <c r="V18"/>
  <c r="W18"/>
  <c r="N17"/>
  <c r="O17"/>
  <c r="S17"/>
  <c r="T17"/>
  <c r="U17"/>
  <c r="V17"/>
  <c r="W17"/>
  <c r="T52"/>
  <c r="R51"/>
  <c r="W46"/>
  <c r="W52" s="1"/>
  <c r="V46"/>
  <c r="V52" s="1"/>
  <c r="U46"/>
  <c r="U52" s="1"/>
  <c r="T46"/>
  <c r="S46"/>
  <c r="S52" s="1"/>
  <c r="R46"/>
  <c r="R52" s="1"/>
  <c r="W45"/>
  <c r="W51" s="1"/>
  <c r="V45"/>
  <c r="V51" s="1"/>
  <c r="U45"/>
  <c r="U51" s="1"/>
  <c r="T45"/>
  <c r="T51" s="1"/>
  <c r="S45"/>
  <c r="S51" s="1"/>
  <c r="R45"/>
  <c r="W44"/>
  <c r="W50" s="1"/>
  <c r="V44"/>
  <c r="V47" s="1"/>
  <c r="U44"/>
  <c r="U50" s="1"/>
  <c r="T44"/>
  <c r="T47" s="1"/>
  <c r="S44"/>
  <c r="S50" s="1"/>
  <c r="R44"/>
  <c r="Q42"/>
  <c r="W41"/>
  <c r="V41"/>
  <c r="U41"/>
  <c r="T41"/>
  <c r="S41"/>
  <c r="R41"/>
  <c r="Q27"/>
  <c r="R28"/>
  <c r="R43" s="1"/>
  <c r="Q14"/>
  <c r="W9"/>
  <c r="W21" s="1"/>
  <c r="V9"/>
  <c r="V21" s="1"/>
  <c r="U9"/>
  <c r="U21" s="1"/>
  <c r="T9"/>
  <c r="T21" s="1"/>
  <c r="S9"/>
  <c r="S21" s="1"/>
  <c r="R9"/>
  <c r="R16" s="1"/>
  <c r="W7"/>
  <c r="V7"/>
  <c r="U7"/>
  <c r="T7"/>
  <c r="S7"/>
  <c r="R7"/>
  <c r="T4"/>
  <c r="T15" s="1"/>
  <c r="T28" s="1"/>
  <c r="T43" s="1"/>
  <c r="S4"/>
  <c r="S15" s="1"/>
  <c r="S28" s="1"/>
  <c r="S43" s="1"/>
  <c r="D23"/>
  <c r="E23"/>
  <c r="F23"/>
  <c r="G23"/>
  <c r="H23"/>
  <c r="I23"/>
  <c r="J23"/>
  <c r="M23"/>
  <c r="I49"/>
  <c r="I22" s="1"/>
  <c r="J49"/>
  <c r="M24"/>
  <c r="J22"/>
  <c r="K22"/>
  <c r="D20"/>
  <c r="E20"/>
  <c r="F20"/>
  <c r="G20"/>
  <c r="H20"/>
  <c r="I20"/>
  <c r="J20"/>
  <c r="M20"/>
  <c r="D19"/>
  <c r="E19"/>
  <c r="F19"/>
  <c r="G19"/>
  <c r="H19"/>
  <c r="I19"/>
  <c r="J19"/>
  <c r="M19"/>
  <c r="D18"/>
  <c r="E18"/>
  <c r="F18"/>
  <c r="I18"/>
  <c r="J18"/>
  <c r="M18"/>
  <c r="D17"/>
  <c r="E17"/>
  <c r="F17"/>
  <c r="G17"/>
  <c r="H17"/>
  <c r="I17"/>
  <c r="J17"/>
  <c r="M17"/>
  <c r="M46"/>
  <c r="M52" s="1"/>
  <c r="N46"/>
  <c r="N52" s="1"/>
  <c r="O46"/>
  <c r="O52" s="1"/>
  <c r="L46"/>
  <c r="L52" s="1"/>
  <c r="M45"/>
  <c r="M51" s="1"/>
  <c r="N45"/>
  <c r="N51" s="1"/>
  <c r="O45"/>
  <c r="O51" s="1"/>
  <c r="L45"/>
  <c r="L51" s="1"/>
  <c r="M44"/>
  <c r="M47" s="1"/>
  <c r="N44"/>
  <c r="N47" s="1"/>
  <c r="O44"/>
  <c r="O47" s="1"/>
  <c r="O48" s="1"/>
  <c r="L44"/>
  <c r="L47" s="1"/>
  <c r="M41"/>
  <c r="N41"/>
  <c r="O41"/>
  <c r="L41"/>
  <c r="C9"/>
  <c r="C21" s="1"/>
  <c r="D9"/>
  <c r="D16" s="1"/>
  <c r="E9"/>
  <c r="E21" s="1"/>
  <c r="F9"/>
  <c r="F16" s="1"/>
  <c r="G9"/>
  <c r="G21" s="1"/>
  <c r="H9"/>
  <c r="H16" s="1"/>
  <c r="I9"/>
  <c r="I21" s="1"/>
  <c r="J9"/>
  <c r="J16" s="1"/>
  <c r="L9"/>
  <c r="M9"/>
  <c r="M21" s="1"/>
  <c r="N9"/>
  <c r="N16" s="1"/>
  <c r="O9"/>
  <c r="O21" s="1"/>
  <c r="C7"/>
  <c r="D7"/>
  <c r="E7"/>
  <c r="F7"/>
  <c r="G7"/>
  <c r="H7"/>
  <c r="J7"/>
  <c r="L7"/>
  <c r="M7"/>
  <c r="N7"/>
  <c r="O7"/>
  <c r="K42"/>
  <c r="K27"/>
  <c r="K14"/>
  <c r="L15"/>
  <c r="L28" s="1"/>
  <c r="L43" s="1"/>
  <c r="I5"/>
  <c r="I7" s="1"/>
  <c r="G46"/>
  <c r="G52" s="1"/>
  <c r="G37"/>
  <c r="G45" s="1"/>
  <c r="G51" s="1"/>
  <c r="G36"/>
  <c r="G44" s="1"/>
  <c r="G50" s="1"/>
  <c r="G30"/>
  <c r="G18" s="1"/>
  <c r="C19"/>
  <c r="C24"/>
  <c r="C23"/>
  <c r="C46"/>
  <c r="C52" s="1"/>
  <c r="D46"/>
  <c r="D52" s="1"/>
  <c r="E46"/>
  <c r="E52" s="1"/>
  <c r="F46"/>
  <c r="F52" s="1"/>
  <c r="B46"/>
  <c r="B52" s="1"/>
  <c r="B45"/>
  <c r="B51" s="1"/>
  <c r="C45"/>
  <c r="C51" s="1"/>
  <c r="D45"/>
  <c r="D51" s="1"/>
  <c r="E45"/>
  <c r="E51" s="1"/>
  <c r="F45"/>
  <c r="F51" s="1"/>
  <c r="C44"/>
  <c r="C47" s="1"/>
  <c r="D44"/>
  <c r="D50" s="1"/>
  <c r="E44"/>
  <c r="E50" s="1"/>
  <c r="F44"/>
  <c r="F50" s="1"/>
  <c r="B44"/>
  <c r="B50" s="1"/>
  <c r="C20"/>
  <c r="C18"/>
  <c r="C17"/>
  <c r="C40"/>
  <c r="D40"/>
  <c r="E40"/>
  <c r="F40"/>
  <c r="C41"/>
  <c r="D41"/>
  <c r="E41"/>
  <c r="F41"/>
  <c r="B40"/>
  <c r="B41" s="1"/>
  <c r="B15"/>
  <c r="B28" s="1"/>
  <c r="B43" s="1"/>
  <c r="B9"/>
  <c r="B7"/>
  <c r="C4"/>
  <c r="C15" s="1"/>
  <c r="C28" s="1"/>
  <c r="C43" s="1"/>
  <c r="A1"/>
  <c r="A42" s="1"/>
  <c r="M50" l="1"/>
  <c r="O50"/>
  <c r="T50"/>
  <c r="L48"/>
  <c r="M49"/>
  <c r="M22" s="1"/>
  <c r="N48"/>
  <c r="O49"/>
  <c r="O22" s="1"/>
  <c r="N49"/>
  <c r="N22" s="1"/>
  <c r="M48"/>
  <c r="N50"/>
  <c r="L50"/>
  <c r="H18"/>
  <c r="J21"/>
  <c r="H21"/>
  <c r="F21"/>
  <c r="D21"/>
  <c r="M16"/>
  <c r="M25" s="1"/>
  <c r="M26" s="1"/>
  <c r="I16"/>
  <c r="G16"/>
  <c r="E16"/>
  <c r="R50"/>
  <c r="V50"/>
  <c r="W16"/>
  <c r="U16"/>
  <c r="S16"/>
  <c r="O16"/>
  <c r="N21"/>
  <c r="W47"/>
  <c r="W49" s="1"/>
  <c r="W22" s="1"/>
  <c r="U47"/>
  <c r="V49" s="1"/>
  <c r="V22" s="1"/>
  <c r="S47"/>
  <c r="T49" s="1"/>
  <c r="T22" s="1"/>
  <c r="C50"/>
  <c r="V16"/>
  <c r="T16"/>
  <c r="R47"/>
  <c r="R48" s="1"/>
  <c r="AI4"/>
  <c r="AI15" s="1"/>
  <c r="AI28" s="1"/>
  <c r="AI43" s="1"/>
  <c r="AA48"/>
  <c r="AC48"/>
  <c r="AB4"/>
  <c r="AA21"/>
  <c r="Z47"/>
  <c r="AB47"/>
  <c r="AD47"/>
  <c r="T48"/>
  <c r="V48"/>
  <c r="U4"/>
  <c r="E47"/>
  <c r="M4"/>
  <c r="M15" s="1"/>
  <c r="M28" s="1"/>
  <c r="M43" s="1"/>
  <c r="G47"/>
  <c r="A27"/>
  <c r="C16"/>
  <c r="A54"/>
  <c r="B47"/>
  <c r="C49" s="1"/>
  <c r="G40"/>
  <c r="G41" s="1"/>
  <c r="D4"/>
  <c r="A3"/>
  <c r="A14"/>
  <c r="F47"/>
  <c r="D47"/>
  <c r="E49" s="1"/>
  <c r="E22" s="1"/>
  <c r="C48"/>
  <c r="N25" l="1"/>
  <c r="N26" s="1"/>
  <c r="AJ4"/>
  <c r="AK4" s="1"/>
  <c r="G48"/>
  <c r="H49"/>
  <c r="H22" s="1"/>
  <c r="E48"/>
  <c r="F49"/>
  <c r="F22" s="1"/>
  <c r="D49"/>
  <c r="D22" s="1"/>
  <c r="G49"/>
  <c r="G22" s="1"/>
  <c r="S49"/>
  <c r="S22" s="1"/>
  <c r="S25" s="1"/>
  <c r="U49"/>
  <c r="O25"/>
  <c r="O26" s="1"/>
  <c r="AJ15"/>
  <c r="AJ28" s="1"/>
  <c r="AJ43" s="1"/>
  <c r="AB48"/>
  <c r="AD48"/>
  <c r="AA49"/>
  <c r="AA22" s="1"/>
  <c r="AA25" s="1"/>
  <c r="Z48"/>
  <c r="AB15"/>
  <c r="AB28" s="1"/>
  <c r="AB43" s="1"/>
  <c r="AC4"/>
  <c r="W48"/>
  <c r="S48"/>
  <c r="U15"/>
  <c r="U28" s="1"/>
  <c r="U43" s="1"/>
  <c r="V4"/>
  <c r="U48"/>
  <c r="N4"/>
  <c r="N15" s="1"/>
  <c r="N28" s="1"/>
  <c r="N43" s="1"/>
  <c r="D48"/>
  <c r="E4"/>
  <c r="D15"/>
  <c r="D28" s="1"/>
  <c r="D43" s="1"/>
  <c r="B48"/>
  <c r="C22"/>
  <c r="C25" s="1"/>
  <c r="D24" s="1"/>
  <c r="F48"/>
  <c r="T24" l="1"/>
  <c r="T25" s="1"/>
  <c r="S26"/>
  <c r="AJ26"/>
  <c r="AK15"/>
  <c r="AK28" s="1"/>
  <c r="AK43" s="1"/>
  <c r="AI26"/>
  <c r="AC26"/>
  <c r="AB26"/>
  <c r="AA26"/>
  <c r="AC15"/>
  <c r="AC28" s="1"/>
  <c r="AC43" s="1"/>
  <c r="AD4"/>
  <c r="V15"/>
  <c r="V28" s="1"/>
  <c r="V43" s="1"/>
  <c r="W4"/>
  <c r="W15" s="1"/>
  <c r="W28" s="1"/>
  <c r="W43" s="1"/>
  <c r="O4"/>
  <c r="O15" s="1"/>
  <c r="O28" s="1"/>
  <c r="O43" s="1"/>
  <c r="D25"/>
  <c r="C26"/>
  <c r="E15"/>
  <c r="E28" s="1"/>
  <c r="E43" s="1"/>
  <c r="F4"/>
  <c r="U24" l="1"/>
  <c r="U25" s="1"/>
  <c r="T26"/>
  <c r="AK26"/>
  <c r="AD26"/>
  <c r="AE26"/>
  <c r="AD15"/>
  <c r="AD28" s="1"/>
  <c r="AD43" s="1"/>
  <c r="AE4"/>
  <c r="AE15" s="1"/>
  <c r="AE28" s="1"/>
  <c r="AE43" s="1"/>
  <c r="D26"/>
  <c r="E24"/>
  <c r="E25" s="1"/>
  <c r="G4"/>
  <c r="F15"/>
  <c r="F28" s="1"/>
  <c r="F43" s="1"/>
  <c r="V24" l="1"/>
  <c r="V25" s="1"/>
  <c r="U26"/>
  <c r="E26"/>
  <c r="F24"/>
  <c r="F25" s="1"/>
  <c r="G15"/>
  <c r="G28" s="1"/>
  <c r="G43" s="1"/>
  <c r="H4"/>
  <c r="I4" s="1"/>
  <c r="W24" l="1"/>
  <c r="W25" s="1"/>
  <c r="W26" s="1"/>
  <c r="V26"/>
  <c r="F26"/>
  <c r="G24"/>
  <c r="G25" s="1"/>
  <c r="G26" s="1"/>
</calcChain>
</file>

<file path=xl/sharedStrings.xml><?xml version="1.0" encoding="utf-8"?>
<sst xmlns="http://schemas.openxmlformats.org/spreadsheetml/2006/main" count="235" uniqueCount="47">
  <si>
    <t>Chiffre d'affaires</t>
  </si>
  <si>
    <t>dont export</t>
  </si>
  <si>
    <t>Amortissements</t>
  </si>
  <si>
    <t>EBIT</t>
  </si>
  <si>
    <t>EBE</t>
  </si>
  <si>
    <t>Charges</t>
  </si>
  <si>
    <t>RCAI</t>
  </si>
  <si>
    <t>RN</t>
  </si>
  <si>
    <t>effectifs</t>
  </si>
  <si>
    <t>capitaux propres</t>
  </si>
  <si>
    <t>Dettes financières</t>
  </si>
  <si>
    <t>Dettes fournisseurs</t>
  </si>
  <si>
    <t>Socfisc</t>
  </si>
  <si>
    <t>Autres passifs</t>
  </si>
  <si>
    <t>Immobilisations</t>
  </si>
  <si>
    <t>Stocks</t>
  </si>
  <si>
    <t>Clients</t>
  </si>
  <si>
    <t>Autres Actifs</t>
  </si>
  <si>
    <t>Dispo</t>
  </si>
  <si>
    <t>total actif</t>
  </si>
  <si>
    <t>contrôle</t>
  </si>
  <si>
    <t>MBA</t>
  </si>
  <si>
    <t>Capitaux</t>
  </si>
  <si>
    <t>Dette financière</t>
  </si>
  <si>
    <t>BFR</t>
  </si>
  <si>
    <t>autres passifs</t>
  </si>
  <si>
    <t>Autres actifs</t>
  </si>
  <si>
    <t>Dispo DP</t>
  </si>
  <si>
    <t>Dispo FP</t>
  </si>
  <si>
    <t>Fournisseurs</t>
  </si>
  <si>
    <t>BFR%CA</t>
  </si>
  <si>
    <t>jours stocks</t>
  </si>
  <si>
    <t>jours clients</t>
  </si>
  <si>
    <t>jours fournisseurs</t>
  </si>
  <si>
    <t>TVA</t>
  </si>
  <si>
    <t>Delta BFR</t>
  </si>
  <si>
    <t xml:space="preserve">CAROLE FRANCK - LES COMPTES </t>
  </si>
  <si>
    <t>JSC 18/06/2010</t>
  </si>
  <si>
    <t>EXPLOITATION</t>
  </si>
  <si>
    <t>FINANCEMENT</t>
  </si>
  <si>
    <t>BILANS</t>
  </si>
  <si>
    <t>check</t>
  </si>
  <si>
    <t>SERVAL</t>
  </si>
  <si>
    <t>NP</t>
  </si>
  <si>
    <t>SICOBEL</t>
  </si>
  <si>
    <t>THALGO</t>
  </si>
  <si>
    <t>AURIEGE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</si>
</sst>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9" fontId="0" fillId="0" borderId="0" xfId="1" applyFont="1"/>
    <xf numFmtId="9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0" xfId="0" applyNumberFormat="1" applyBorder="1"/>
    <xf numFmtId="1" fontId="0" fillId="0" borderId="5" xfId="0" applyNumberFormat="1" applyBorder="1"/>
    <xf numFmtId="9" fontId="0" fillId="0" borderId="0" xfId="1" applyFont="1" applyBorder="1"/>
    <xf numFmtId="9" fontId="0" fillId="0" borderId="5" xfId="1" applyFont="1" applyBorder="1"/>
    <xf numFmtId="1" fontId="0" fillId="0" borderId="0" xfId="1" applyNumberFormat="1" applyFont="1" applyBorder="1"/>
    <xf numFmtId="1" fontId="0" fillId="0" borderId="5" xfId="1" applyNumberFormat="1" applyFont="1" applyBorder="1"/>
    <xf numFmtId="9" fontId="0" fillId="0" borderId="7" xfId="0" applyNumberFormat="1" applyBorder="1"/>
    <xf numFmtId="9" fontId="0" fillId="0" borderId="8" xfId="0" applyNumberFormat="1" applyBorder="1"/>
    <xf numFmtId="0" fontId="4" fillId="0" borderId="0" xfId="0" applyFont="1"/>
    <xf numFmtId="0" fontId="5" fillId="0" borderId="0" xfId="0" applyFont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1" fontId="5" fillId="0" borderId="4" xfId="0" applyNumberFormat="1" applyFont="1" applyBorder="1"/>
    <xf numFmtId="1" fontId="5" fillId="0" borderId="0" xfId="0" applyNumberFormat="1" applyFont="1" applyBorder="1"/>
    <xf numFmtId="1" fontId="5" fillId="0" borderId="5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9" fontId="6" fillId="0" borderId="0" xfId="1" applyFont="1" applyBorder="1"/>
    <xf numFmtId="9" fontId="6" fillId="0" borderId="5" xfId="1" applyFont="1" applyBorder="1"/>
    <xf numFmtId="1" fontId="6" fillId="0" borderId="4" xfId="0" applyNumberFormat="1" applyFont="1" applyBorder="1"/>
    <xf numFmtId="1" fontId="6" fillId="0" borderId="0" xfId="0" applyNumberFormat="1" applyFont="1" applyBorder="1"/>
    <xf numFmtId="1" fontId="6" fillId="0" borderId="5" xfId="0" applyNumberFormat="1" applyFont="1" applyBorder="1"/>
    <xf numFmtId="9" fontId="6" fillId="0" borderId="7" xfId="0" applyNumberFormat="1" applyFont="1" applyBorder="1"/>
    <xf numFmtId="9" fontId="6" fillId="0" borderId="8" xfId="0" applyNumberFormat="1" applyFont="1" applyBorder="1"/>
    <xf numFmtId="1" fontId="5" fillId="0" borderId="0" xfId="1" applyNumberFormat="1" applyFont="1" applyBorder="1"/>
    <xf numFmtId="1" fontId="5" fillId="0" borderId="5" xfId="1" applyNumberFormat="1" applyFont="1" applyBorder="1"/>
    <xf numFmtId="0" fontId="6" fillId="2" borderId="5" xfId="0" applyFont="1" applyFill="1" applyBorder="1"/>
    <xf numFmtId="0" fontId="6" fillId="2" borderId="0" xfId="0" applyFont="1" applyFill="1" applyBorder="1"/>
    <xf numFmtId="1" fontId="0" fillId="0" borderId="4" xfId="0" applyNumberFormat="1" applyBorder="1"/>
    <xf numFmtId="0" fontId="0" fillId="2" borderId="0" xfId="0" applyFill="1" applyBorder="1"/>
    <xf numFmtId="0" fontId="0" fillId="2" borderId="5" xfId="0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7" xfId="0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4"/>
  <sheetViews>
    <sheetView tabSelected="1" workbookViewId="0">
      <selection activeCell="AF59" sqref="AF59"/>
    </sheetView>
  </sheetViews>
  <sheetFormatPr baseColWidth="10" defaultColWidth="7" defaultRowHeight="12.75"/>
  <cols>
    <col min="1" max="1" width="21.140625" customWidth="1"/>
    <col min="11" max="11" width="20.140625" customWidth="1"/>
    <col min="12" max="12" width="7" customWidth="1"/>
    <col min="17" max="17" width="16" customWidth="1"/>
    <col min="25" max="25" width="19" customWidth="1"/>
    <col min="33" max="33" width="19.140625" customWidth="1"/>
    <col min="35" max="35" width="7.5703125" bestFit="1" customWidth="1"/>
  </cols>
  <sheetData>
    <row r="1" spans="1:37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37">
      <c r="A2" s="1" t="s">
        <v>36</v>
      </c>
      <c r="F2" t="s">
        <v>37</v>
      </c>
      <c r="K2" t="s">
        <v>42</v>
      </c>
      <c r="Q2" s="27" t="s">
        <v>44</v>
      </c>
      <c r="Y2" s="27" t="s">
        <v>45</v>
      </c>
      <c r="AG2" s="27" t="s">
        <v>46</v>
      </c>
    </row>
    <row r="3" spans="1:37" ht="13.5" thickBot="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37">
      <c r="A4" s="1" t="s">
        <v>38</v>
      </c>
      <c r="B4" s="1">
        <v>2004</v>
      </c>
      <c r="C4" s="1">
        <f>B4+1</f>
        <v>2005</v>
      </c>
      <c r="D4" s="1">
        <f>C4+1</f>
        <v>2006</v>
      </c>
      <c r="E4" s="1">
        <f>D4+1</f>
        <v>2007</v>
      </c>
      <c r="F4" s="1">
        <f>E4+1</f>
        <v>2008</v>
      </c>
      <c r="G4" s="1">
        <f>F4+1</f>
        <v>2009</v>
      </c>
      <c r="H4" s="1">
        <f>+G4+1</f>
        <v>2010</v>
      </c>
      <c r="I4" s="1">
        <f>+H4+1</f>
        <v>2011</v>
      </c>
      <c r="K4" s="6" t="s">
        <v>38</v>
      </c>
      <c r="L4" s="7">
        <v>2005</v>
      </c>
      <c r="M4" s="7">
        <f>L4+1</f>
        <v>2006</v>
      </c>
      <c r="N4" s="7">
        <f>M4+1</f>
        <v>2007</v>
      </c>
      <c r="O4" s="8">
        <f>N4+1</f>
        <v>2008</v>
      </c>
      <c r="Q4" s="6" t="s">
        <v>38</v>
      </c>
      <c r="R4" s="7">
        <v>2004</v>
      </c>
      <c r="S4" s="7">
        <f>R4+1</f>
        <v>2005</v>
      </c>
      <c r="T4" s="7">
        <f>S4+1</f>
        <v>2006</v>
      </c>
      <c r="U4" s="7">
        <f>T4+1</f>
        <v>2007</v>
      </c>
      <c r="V4" s="7">
        <f>U4+1</f>
        <v>2008</v>
      </c>
      <c r="W4" s="8">
        <f>V4+1</f>
        <v>2009</v>
      </c>
      <c r="Y4" s="6" t="s">
        <v>38</v>
      </c>
      <c r="Z4" s="7">
        <v>2004</v>
      </c>
      <c r="AA4" s="7">
        <f>Z4+1</f>
        <v>2005</v>
      </c>
      <c r="AB4" s="7">
        <f>AA4+1</f>
        <v>2006</v>
      </c>
      <c r="AC4" s="7">
        <f>AB4+1</f>
        <v>2007</v>
      </c>
      <c r="AD4" s="7">
        <f>AC4+1</f>
        <v>2008</v>
      </c>
      <c r="AE4" s="8">
        <f>AD4+1</f>
        <v>2009</v>
      </c>
      <c r="AG4" s="6" t="s">
        <v>38</v>
      </c>
      <c r="AH4" s="7">
        <v>2005</v>
      </c>
      <c r="AI4" s="7">
        <f>AH4+1</f>
        <v>2006</v>
      </c>
      <c r="AJ4" s="7">
        <f>AI4+1</f>
        <v>2007</v>
      </c>
      <c r="AK4" s="8">
        <f>AJ4+1</f>
        <v>2008</v>
      </c>
    </row>
    <row r="5" spans="1:37">
      <c r="A5" s="1" t="s">
        <v>0</v>
      </c>
      <c r="B5" s="1">
        <v>4450</v>
      </c>
      <c r="C5" s="1">
        <v>4180</v>
      </c>
      <c r="D5" s="1">
        <v>4010</v>
      </c>
      <c r="E5" s="1">
        <v>5932</v>
      </c>
      <c r="F5" s="1">
        <v>3903</v>
      </c>
      <c r="G5" s="1">
        <v>3199</v>
      </c>
      <c r="H5">
        <v>4000</v>
      </c>
      <c r="I5">
        <f>H5*1.05</f>
        <v>4200</v>
      </c>
      <c r="K5" s="9" t="s">
        <v>0</v>
      </c>
      <c r="L5" s="10">
        <v>3565</v>
      </c>
      <c r="M5" s="10">
        <v>4268</v>
      </c>
      <c r="N5" s="10">
        <v>4853</v>
      </c>
      <c r="O5" s="11">
        <v>6570</v>
      </c>
      <c r="Q5" s="9" t="s">
        <v>0</v>
      </c>
      <c r="R5" s="10">
        <v>2071</v>
      </c>
      <c r="S5" s="10">
        <v>2768</v>
      </c>
      <c r="T5" s="10">
        <v>4143</v>
      </c>
      <c r="U5" s="10">
        <v>4560</v>
      </c>
      <c r="V5" s="10">
        <v>4840</v>
      </c>
      <c r="W5" s="11">
        <v>5160</v>
      </c>
      <c r="Y5" s="9" t="s">
        <v>0</v>
      </c>
      <c r="Z5" s="10">
        <v>26500</v>
      </c>
      <c r="AA5" s="10">
        <v>27310</v>
      </c>
      <c r="AB5" s="10">
        <v>29700</v>
      </c>
      <c r="AC5" s="10">
        <v>30110</v>
      </c>
      <c r="AD5" s="10">
        <v>30440</v>
      </c>
      <c r="AE5" s="11">
        <v>27260</v>
      </c>
      <c r="AG5" s="9" t="s">
        <v>0</v>
      </c>
      <c r="AH5" s="10">
        <v>19630</v>
      </c>
      <c r="AI5" s="10">
        <v>19050</v>
      </c>
      <c r="AJ5" s="10">
        <v>19850</v>
      </c>
      <c r="AK5" s="11">
        <v>19010</v>
      </c>
    </row>
    <row r="6" spans="1:37">
      <c r="A6" t="s">
        <v>1</v>
      </c>
      <c r="B6">
        <v>2240</v>
      </c>
      <c r="C6">
        <v>2130</v>
      </c>
      <c r="D6">
        <v>2150</v>
      </c>
      <c r="E6">
        <v>3854</v>
      </c>
      <c r="F6">
        <v>2858</v>
      </c>
      <c r="G6">
        <v>2206</v>
      </c>
      <c r="K6" s="12" t="s">
        <v>1</v>
      </c>
      <c r="L6" s="13">
        <v>88</v>
      </c>
      <c r="M6" s="13">
        <v>146</v>
      </c>
      <c r="N6" s="13">
        <v>107</v>
      </c>
      <c r="O6" s="14">
        <v>180</v>
      </c>
      <c r="Q6" s="37" t="s">
        <v>1</v>
      </c>
      <c r="R6" s="38">
        <v>209</v>
      </c>
      <c r="S6" s="38">
        <v>369</v>
      </c>
      <c r="T6" s="38">
        <v>494</v>
      </c>
      <c r="U6" s="38">
        <v>800</v>
      </c>
      <c r="V6" s="38">
        <v>810</v>
      </c>
      <c r="W6" s="39">
        <v>520</v>
      </c>
      <c r="Y6" s="12" t="s">
        <v>1</v>
      </c>
      <c r="Z6" s="13">
        <v>18790</v>
      </c>
      <c r="AA6" s="13">
        <v>19010</v>
      </c>
      <c r="AB6" s="13">
        <v>20830</v>
      </c>
      <c r="AC6" s="13">
        <v>20780</v>
      </c>
      <c r="AD6" s="13">
        <v>20220</v>
      </c>
      <c r="AE6" s="14">
        <v>16890</v>
      </c>
      <c r="AG6" s="12" t="s">
        <v>1</v>
      </c>
      <c r="AH6" s="57"/>
      <c r="AI6" s="57"/>
      <c r="AJ6" s="57"/>
      <c r="AK6" s="14"/>
    </row>
    <row r="7" spans="1:37">
      <c r="A7" t="s">
        <v>5</v>
      </c>
      <c r="B7">
        <f t="shared" ref="B7:O7" si="0">B5-B8</f>
        <v>4200</v>
      </c>
      <c r="C7">
        <f t="shared" si="0"/>
        <v>3920</v>
      </c>
      <c r="D7">
        <f t="shared" si="0"/>
        <v>3930</v>
      </c>
      <c r="E7">
        <f t="shared" si="0"/>
        <v>5947</v>
      </c>
      <c r="F7">
        <f t="shared" si="0"/>
        <v>3436</v>
      </c>
      <c r="G7">
        <f t="shared" si="0"/>
        <v>2982</v>
      </c>
      <c r="H7">
        <f t="shared" si="0"/>
        <v>4000</v>
      </c>
      <c r="I7">
        <f t="shared" si="0"/>
        <v>4200</v>
      </c>
      <c r="J7">
        <f t="shared" si="0"/>
        <v>0</v>
      </c>
      <c r="K7" s="12" t="s">
        <v>5</v>
      </c>
      <c r="L7" s="13">
        <f t="shared" si="0"/>
        <v>2549</v>
      </c>
      <c r="M7" s="13">
        <f t="shared" si="0"/>
        <v>3285</v>
      </c>
      <c r="N7" s="13">
        <f t="shared" si="0"/>
        <v>3979</v>
      </c>
      <c r="O7" s="14">
        <f t="shared" si="0"/>
        <v>5470</v>
      </c>
      <c r="Q7" s="37" t="s">
        <v>5</v>
      </c>
      <c r="R7" s="38">
        <f t="shared" ref="R7:W7" si="1">R5-R8</f>
        <v>1867</v>
      </c>
      <c r="S7" s="38">
        <f t="shared" si="1"/>
        <v>2554</v>
      </c>
      <c r="T7" s="38">
        <f t="shared" si="1"/>
        <v>4028</v>
      </c>
      <c r="U7" s="38">
        <f t="shared" si="1"/>
        <v>4490</v>
      </c>
      <c r="V7" s="38">
        <f t="shared" si="1"/>
        <v>4290</v>
      </c>
      <c r="W7" s="39">
        <f t="shared" si="1"/>
        <v>5050</v>
      </c>
      <c r="Y7" s="12" t="s">
        <v>5</v>
      </c>
      <c r="Z7" s="13">
        <f>Z5-Z8</f>
        <v>22500</v>
      </c>
      <c r="AA7" s="13">
        <f t="shared" ref="AA7:AE7" si="2">AA5-AA8</f>
        <v>24300</v>
      </c>
      <c r="AB7" s="13">
        <f t="shared" si="2"/>
        <v>26190</v>
      </c>
      <c r="AC7" s="13">
        <f t="shared" si="2"/>
        <v>25510</v>
      </c>
      <c r="AD7" s="13">
        <f t="shared" si="2"/>
        <v>26360</v>
      </c>
      <c r="AE7" s="14">
        <f t="shared" si="2"/>
        <v>24360</v>
      </c>
      <c r="AG7" s="12" t="s">
        <v>5</v>
      </c>
      <c r="AH7" s="13">
        <f>AH5-AH8</f>
        <v>19160</v>
      </c>
      <c r="AI7" s="13">
        <f t="shared" ref="AI7:AK7" si="3">AI5-AI8</f>
        <v>18900</v>
      </c>
      <c r="AJ7" s="13">
        <f t="shared" si="3"/>
        <v>19240</v>
      </c>
      <c r="AK7" s="14">
        <f t="shared" si="3"/>
        <v>18580</v>
      </c>
    </row>
    <row r="8" spans="1:37">
      <c r="A8" t="s">
        <v>4</v>
      </c>
      <c r="B8">
        <v>250</v>
      </c>
      <c r="C8">
        <v>260</v>
      </c>
      <c r="D8">
        <v>80</v>
      </c>
      <c r="E8">
        <v>-15</v>
      </c>
      <c r="F8">
        <v>467</v>
      </c>
      <c r="G8">
        <v>217</v>
      </c>
      <c r="K8" s="12" t="s">
        <v>4</v>
      </c>
      <c r="L8" s="13">
        <v>1016</v>
      </c>
      <c r="M8" s="13">
        <v>983</v>
      </c>
      <c r="N8" s="13">
        <v>874</v>
      </c>
      <c r="O8" s="14">
        <v>1100</v>
      </c>
      <c r="Q8" s="37" t="s">
        <v>4</v>
      </c>
      <c r="R8" s="38">
        <v>204</v>
      </c>
      <c r="S8" s="38">
        <v>214</v>
      </c>
      <c r="T8" s="38">
        <v>115</v>
      </c>
      <c r="U8" s="38">
        <v>70</v>
      </c>
      <c r="V8" s="38">
        <v>550</v>
      </c>
      <c r="W8" s="39">
        <v>110</v>
      </c>
      <c r="Y8" s="12" t="s">
        <v>4</v>
      </c>
      <c r="Z8" s="13">
        <v>4000</v>
      </c>
      <c r="AA8" s="13">
        <v>3010</v>
      </c>
      <c r="AB8" s="13">
        <v>3510</v>
      </c>
      <c r="AC8" s="13">
        <v>4600</v>
      </c>
      <c r="AD8" s="13">
        <v>4080</v>
      </c>
      <c r="AE8" s="14">
        <v>2900</v>
      </c>
      <c r="AG8" s="12" t="s">
        <v>4</v>
      </c>
      <c r="AH8" s="57">
        <v>470</v>
      </c>
      <c r="AI8" s="58">
        <v>150</v>
      </c>
      <c r="AJ8" s="57">
        <v>610</v>
      </c>
      <c r="AK8" s="14">
        <v>430</v>
      </c>
    </row>
    <row r="9" spans="1:37">
      <c r="A9" t="s">
        <v>2</v>
      </c>
      <c r="B9">
        <f t="shared" ref="B9:O9" si="4">+B8-B10</f>
        <v>60</v>
      </c>
      <c r="C9">
        <f t="shared" si="4"/>
        <v>150</v>
      </c>
      <c r="D9">
        <f t="shared" si="4"/>
        <v>70</v>
      </c>
      <c r="E9">
        <f t="shared" si="4"/>
        <v>133</v>
      </c>
      <c r="F9">
        <f t="shared" si="4"/>
        <v>102</v>
      </c>
      <c r="G9">
        <f t="shared" si="4"/>
        <v>108</v>
      </c>
      <c r="H9">
        <f t="shared" si="4"/>
        <v>0</v>
      </c>
      <c r="I9">
        <f t="shared" si="4"/>
        <v>0</v>
      </c>
      <c r="J9">
        <f t="shared" si="4"/>
        <v>0</v>
      </c>
      <c r="K9" s="12" t="s">
        <v>2</v>
      </c>
      <c r="L9" s="13">
        <f t="shared" si="4"/>
        <v>95</v>
      </c>
      <c r="M9" s="13">
        <f t="shared" si="4"/>
        <v>124</v>
      </c>
      <c r="N9" s="13">
        <f t="shared" si="4"/>
        <v>98</v>
      </c>
      <c r="O9" s="14">
        <f t="shared" si="4"/>
        <v>100</v>
      </c>
      <c r="Q9" s="37" t="s">
        <v>2</v>
      </c>
      <c r="R9" s="38">
        <f t="shared" ref="R9:W9" si="5">R8-R10</f>
        <v>130</v>
      </c>
      <c r="S9" s="38">
        <f t="shared" si="5"/>
        <v>11</v>
      </c>
      <c r="T9" s="38">
        <f t="shared" si="5"/>
        <v>-61</v>
      </c>
      <c r="U9" s="38">
        <f t="shared" si="5"/>
        <v>-40</v>
      </c>
      <c r="V9" s="38">
        <f t="shared" si="5"/>
        <v>430</v>
      </c>
      <c r="W9" s="39">
        <f t="shared" si="5"/>
        <v>90</v>
      </c>
      <c r="Y9" s="12" t="s">
        <v>2</v>
      </c>
      <c r="Z9" s="13">
        <f>Z8-Z10</f>
        <v>410</v>
      </c>
      <c r="AA9" s="13">
        <f t="shared" ref="AA9:AE9" si="6">AA8-AA10</f>
        <v>1020</v>
      </c>
      <c r="AB9" s="13">
        <f t="shared" si="6"/>
        <v>530</v>
      </c>
      <c r="AC9" s="13">
        <f t="shared" si="6"/>
        <v>610</v>
      </c>
      <c r="AD9" s="13">
        <f t="shared" si="6"/>
        <v>1200</v>
      </c>
      <c r="AE9" s="14">
        <f t="shared" si="6"/>
        <v>1050</v>
      </c>
      <c r="AG9" s="12" t="s">
        <v>2</v>
      </c>
      <c r="AH9" s="13">
        <f>AH8-AH10</f>
        <v>300</v>
      </c>
      <c r="AI9" s="13">
        <f t="shared" ref="AI9:AK9" si="7">AI8-AI10</f>
        <v>50</v>
      </c>
      <c r="AJ9" s="13">
        <f t="shared" si="7"/>
        <v>390</v>
      </c>
      <c r="AK9" s="14">
        <f t="shared" si="7"/>
        <v>440</v>
      </c>
    </row>
    <row r="10" spans="1:37">
      <c r="A10" s="1" t="s">
        <v>3</v>
      </c>
      <c r="B10" s="1">
        <v>190</v>
      </c>
      <c r="C10" s="1">
        <v>110</v>
      </c>
      <c r="D10" s="1">
        <v>10</v>
      </c>
      <c r="E10" s="1">
        <v>-148</v>
      </c>
      <c r="F10" s="1">
        <v>365</v>
      </c>
      <c r="G10" s="1">
        <v>109</v>
      </c>
      <c r="K10" s="9" t="s">
        <v>3</v>
      </c>
      <c r="L10" s="10">
        <v>921</v>
      </c>
      <c r="M10" s="10">
        <v>859</v>
      </c>
      <c r="N10" s="10">
        <v>776</v>
      </c>
      <c r="O10" s="11">
        <v>1000</v>
      </c>
      <c r="Q10" s="9" t="s">
        <v>3</v>
      </c>
      <c r="R10" s="10">
        <v>74</v>
      </c>
      <c r="S10" s="10">
        <v>203</v>
      </c>
      <c r="T10" s="10">
        <v>176</v>
      </c>
      <c r="U10" s="10">
        <v>110</v>
      </c>
      <c r="V10" s="10">
        <v>120</v>
      </c>
      <c r="W10" s="11">
        <v>20</v>
      </c>
      <c r="Y10" s="9" t="s">
        <v>3</v>
      </c>
      <c r="Z10" s="10">
        <v>3590</v>
      </c>
      <c r="AA10" s="10">
        <v>1990</v>
      </c>
      <c r="AB10" s="10">
        <v>2980</v>
      </c>
      <c r="AC10" s="10">
        <v>3990</v>
      </c>
      <c r="AD10" s="10">
        <v>2880</v>
      </c>
      <c r="AE10" s="11">
        <v>1850</v>
      </c>
      <c r="AG10" s="9" t="s">
        <v>3</v>
      </c>
      <c r="AH10" s="10">
        <v>170</v>
      </c>
      <c r="AI10" s="10">
        <v>100</v>
      </c>
      <c r="AJ10" s="10">
        <v>220</v>
      </c>
      <c r="AK10" s="11">
        <v>-10</v>
      </c>
    </row>
    <row r="11" spans="1:37">
      <c r="A11" t="s">
        <v>6</v>
      </c>
      <c r="B11">
        <v>100</v>
      </c>
      <c r="C11">
        <v>30</v>
      </c>
      <c r="D11">
        <v>-70</v>
      </c>
      <c r="E11">
        <v>-349</v>
      </c>
      <c r="F11">
        <v>308</v>
      </c>
      <c r="G11">
        <v>63</v>
      </c>
      <c r="K11" s="12" t="s">
        <v>6</v>
      </c>
      <c r="L11" s="13">
        <v>911</v>
      </c>
      <c r="M11" s="13">
        <v>872</v>
      </c>
      <c r="N11" s="13">
        <v>787</v>
      </c>
      <c r="O11" s="14">
        <v>970</v>
      </c>
      <c r="Q11" s="37" t="s">
        <v>6</v>
      </c>
      <c r="R11" s="38">
        <v>59</v>
      </c>
      <c r="S11" s="38">
        <v>193</v>
      </c>
      <c r="T11" s="38">
        <v>166</v>
      </c>
      <c r="U11" s="38">
        <v>90</v>
      </c>
      <c r="V11" s="38">
        <v>100</v>
      </c>
      <c r="W11" s="39">
        <v>20</v>
      </c>
      <c r="Y11" s="12" t="s">
        <v>6</v>
      </c>
      <c r="Z11" s="13">
        <v>3540</v>
      </c>
      <c r="AA11" s="13">
        <v>1990</v>
      </c>
      <c r="AB11" s="13">
        <v>2790</v>
      </c>
      <c r="AC11" s="13">
        <v>3900</v>
      </c>
      <c r="AD11" s="13">
        <v>2840</v>
      </c>
      <c r="AE11" s="14">
        <v>1850</v>
      </c>
      <c r="AG11" s="12" t="s">
        <v>6</v>
      </c>
      <c r="AH11" s="57">
        <v>190</v>
      </c>
      <c r="AI11" s="57">
        <v>160</v>
      </c>
      <c r="AJ11" s="57">
        <v>260</v>
      </c>
      <c r="AK11" s="14">
        <v>50</v>
      </c>
    </row>
    <row r="12" spans="1:37">
      <c r="A12" s="1" t="s">
        <v>7</v>
      </c>
      <c r="B12" s="1">
        <v>80</v>
      </c>
      <c r="C12" s="1">
        <v>20</v>
      </c>
      <c r="D12" s="1">
        <v>0</v>
      </c>
      <c r="E12" s="1">
        <v>-288</v>
      </c>
      <c r="F12" s="1">
        <v>244</v>
      </c>
      <c r="G12" s="1">
        <v>49</v>
      </c>
      <c r="K12" s="9" t="s">
        <v>7</v>
      </c>
      <c r="L12" s="10">
        <v>557</v>
      </c>
      <c r="M12" s="10">
        <v>611</v>
      </c>
      <c r="N12" s="10">
        <v>584</v>
      </c>
      <c r="O12" s="11">
        <v>670</v>
      </c>
      <c r="Q12" s="9" t="s">
        <v>7</v>
      </c>
      <c r="R12" s="10">
        <v>54</v>
      </c>
      <c r="S12" s="10">
        <v>94</v>
      </c>
      <c r="T12" s="10">
        <v>123</v>
      </c>
      <c r="U12" s="10">
        <v>40</v>
      </c>
      <c r="V12" s="10">
        <v>40</v>
      </c>
      <c r="W12" s="11">
        <v>90</v>
      </c>
      <c r="Y12" s="9" t="s">
        <v>7</v>
      </c>
      <c r="Z12" s="10">
        <v>2140</v>
      </c>
      <c r="AA12" s="10">
        <v>710</v>
      </c>
      <c r="AB12" s="10">
        <v>1440</v>
      </c>
      <c r="AC12" s="10">
        <v>1910</v>
      </c>
      <c r="AD12" s="10">
        <v>1110</v>
      </c>
      <c r="AE12" s="11">
        <v>350</v>
      </c>
      <c r="AG12" s="9" t="s">
        <v>7</v>
      </c>
      <c r="AH12" s="10">
        <v>-250</v>
      </c>
      <c r="AI12" s="10">
        <v>60</v>
      </c>
      <c r="AJ12" s="10">
        <v>-30</v>
      </c>
      <c r="AK12" s="11">
        <v>60</v>
      </c>
    </row>
    <row r="13" spans="1:37" ht="13.5" thickBot="1">
      <c r="A13" t="s">
        <v>8</v>
      </c>
      <c r="B13">
        <v>42</v>
      </c>
      <c r="C13">
        <v>42</v>
      </c>
      <c r="D13">
        <v>38</v>
      </c>
      <c r="E13">
        <v>32</v>
      </c>
      <c r="F13">
        <v>22</v>
      </c>
      <c r="G13">
        <v>26</v>
      </c>
      <c r="K13" s="15" t="s">
        <v>8</v>
      </c>
      <c r="L13" s="16">
        <v>10</v>
      </c>
      <c r="M13" s="16">
        <v>16</v>
      </c>
      <c r="N13" s="16">
        <v>16</v>
      </c>
      <c r="O13" s="17">
        <v>18</v>
      </c>
      <c r="Q13" s="40" t="s">
        <v>8</v>
      </c>
      <c r="R13" s="41" t="s">
        <v>43</v>
      </c>
      <c r="S13" s="41" t="s">
        <v>43</v>
      </c>
      <c r="T13" s="41">
        <v>38</v>
      </c>
      <c r="U13" s="41">
        <v>45</v>
      </c>
      <c r="V13" s="41">
        <v>45</v>
      </c>
      <c r="W13" s="42">
        <v>48</v>
      </c>
      <c r="Y13" s="15" t="s">
        <v>8</v>
      </c>
      <c r="Z13" s="16">
        <v>157</v>
      </c>
      <c r="AA13" s="16">
        <v>161</v>
      </c>
      <c r="AB13" s="16">
        <v>166</v>
      </c>
      <c r="AC13" s="16">
        <v>166</v>
      </c>
      <c r="AD13" s="16">
        <v>183</v>
      </c>
      <c r="AE13" s="17">
        <v>183</v>
      </c>
      <c r="AG13" s="15" t="s">
        <v>8</v>
      </c>
      <c r="AH13" s="16">
        <v>826</v>
      </c>
      <c r="AI13" s="16">
        <v>674</v>
      </c>
      <c r="AJ13" s="16">
        <v>534</v>
      </c>
      <c r="AK13" s="17">
        <v>478</v>
      </c>
    </row>
    <row r="14" spans="1:37" ht="13.5" thickBot="1">
      <c r="A1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K14">
        <f>K1</f>
        <v>0</v>
      </c>
      <c r="Q14" s="26">
        <f>Feuil1!S3</f>
        <v>0</v>
      </c>
      <c r="R14" s="26"/>
      <c r="S14" s="26"/>
      <c r="T14" s="26"/>
      <c r="U14" s="26"/>
      <c r="V14" s="26"/>
      <c r="W14" s="26"/>
      <c r="Y14">
        <f>Y1</f>
        <v>0</v>
      </c>
      <c r="AG14">
        <f>AG1</f>
        <v>0</v>
      </c>
    </row>
    <row r="15" spans="1:37">
      <c r="A15" s="1" t="s">
        <v>39</v>
      </c>
      <c r="B15" s="1">
        <f t="shared" ref="B15:G15" si="8">B4</f>
        <v>2004</v>
      </c>
      <c r="C15" s="1">
        <f t="shared" si="8"/>
        <v>2005</v>
      </c>
      <c r="D15" s="1">
        <f t="shared" si="8"/>
        <v>2006</v>
      </c>
      <c r="E15" s="1">
        <f t="shared" si="8"/>
        <v>2007</v>
      </c>
      <c r="F15" s="1">
        <f t="shared" si="8"/>
        <v>2008</v>
      </c>
      <c r="G15" s="1">
        <f t="shared" si="8"/>
        <v>2009</v>
      </c>
      <c r="K15" s="6" t="s">
        <v>39</v>
      </c>
      <c r="L15" s="7">
        <f t="shared" ref="L15:O15" si="9">L4</f>
        <v>2005</v>
      </c>
      <c r="M15" s="7">
        <f t="shared" si="9"/>
        <v>2006</v>
      </c>
      <c r="N15" s="7">
        <f t="shared" si="9"/>
        <v>2007</v>
      </c>
      <c r="O15" s="8">
        <f t="shared" si="9"/>
        <v>2008</v>
      </c>
      <c r="Q15" s="6" t="s">
        <v>39</v>
      </c>
      <c r="R15" s="7">
        <v>2004</v>
      </c>
      <c r="S15" s="7">
        <f t="shared" ref="R15:W15" si="10">S4</f>
        <v>2005</v>
      </c>
      <c r="T15" s="7">
        <f t="shared" si="10"/>
        <v>2006</v>
      </c>
      <c r="U15" s="7">
        <f t="shared" si="10"/>
        <v>2007</v>
      </c>
      <c r="V15" s="7">
        <f t="shared" si="10"/>
        <v>2008</v>
      </c>
      <c r="W15" s="8">
        <f t="shared" si="10"/>
        <v>2009</v>
      </c>
      <c r="Y15" s="6" t="s">
        <v>39</v>
      </c>
      <c r="Z15" s="7">
        <f t="shared" ref="Z15:AE15" si="11">Z4</f>
        <v>2004</v>
      </c>
      <c r="AA15" s="7">
        <f t="shared" si="11"/>
        <v>2005</v>
      </c>
      <c r="AB15" s="7">
        <f t="shared" si="11"/>
        <v>2006</v>
      </c>
      <c r="AC15" s="7">
        <f t="shared" si="11"/>
        <v>2007</v>
      </c>
      <c r="AD15" s="7">
        <f t="shared" si="11"/>
        <v>2008</v>
      </c>
      <c r="AE15" s="8">
        <f t="shared" si="11"/>
        <v>2009</v>
      </c>
      <c r="AG15" s="6" t="s">
        <v>39</v>
      </c>
      <c r="AH15" s="7">
        <f t="shared" ref="AH15:AK15" si="12">AH4</f>
        <v>2005</v>
      </c>
      <c r="AI15" s="7">
        <f t="shared" si="12"/>
        <v>2006</v>
      </c>
      <c r="AJ15" s="7">
        <f t="shared" si="12"/>
        <v>2007</v>
      </c>
      <c r="AK15" s="8">
        <f t="shared" si="12"/>
        <v>2008</v>
      </c>
    </row>
    <row r="16" spans="1:37">
      <c r="A16" t="s">
        <v>21</v>
      </c>
      <c r="C16">
        <f>C12+C9</f>
        <v>170</v>
      </c>
      <c r="D16">
        <f t="shared" ref="D16:W16" si="13">D12+D9</f>
        <v>70</v>
      </c>
      <c r="E16">
        <f t="shared" si="13"/>
        <v>-155</v>
      </c>
      <c r="F16">
        <f t="shared" si="13"/>
        <v>346</v>
      </c>
      <c r="G16">
        <f t="shared" si="13"/>
        <v>157</v>
      </c>
      <c r="H16">
        <f t="shared" si="13"/>
        <v>0</v>
      </c>
      <c r="I16">
        <f t="shared" si="13"/>
        <v>0</v>
      </c>
      <c r="J16">
        <f t="shared" si="13"/>
        <v>0</v>
      </c>
      <c r="K16" s="12" t="s">
        <v>21</v>
      </c>
      <c r="L16" s="13"/>
      <c r="M16" s="13">
        <f t="shared" si="13"/>
        <v>735</v>
      </c>
      <c r="N16" s="13">
        <f t="shared" si="13"/>
        <v>682</v>
      </c>
      <c r="O16" s="14">
        <f t="shared" si="13"/>
        <v>770</v>
      </c>
      <c r="Q16" s="28" t="s">
        <v>21</v>
      </c>
      <c r="R16" s="29">
        <f t="shared" si="13"/>
        <v>184</v>
      </c>
      <c r="S16" s="29">
        <f t="shared" si="13"/>
        <v>105</v>
      </c>
      <c r="T16" s="29">
        <f t="shared" si="13"/>
        <v>62</v>
      </c>
      <c r="U16" s="29">
        <f t="shared" si="13"/>
        <v>0</v>
      </c>
      <c r="V16" s="29">
        <f t="shared" si="13"/>
        <v>470</v>
      </c>
      <c r="W16" s="30">
        <f t="shared" si="13"/>
        <v>180</v>
      </c>
      <c r="Y16" s="12" t="s">
        <v>21</v>
      </c>
      <c r="Z16" s="13"/>
      <c r="AA16" s="13">
        <f t="shared" ref="AA16:AK16" si="14">AA12+AA9</f>
        <v>1730</v>
      </c>
      <c r="AB16" s="13">
        <f t="shared" si="14"/>
        <v>1970</v>
      </c>
      <c r="AC16" s="13">
        <f t="shared" si="14"/>
        <v>2520</v>
      </c>
      <c r="AD16" s="13">
        <f t="shared" si="14"/>
        <v>2310</v>
      </c>
      <c r="AE16" s="14">
        <f t="shared" si="14"/>
        <v>1400</v>
      </c>
      <c r="AF16" s="13"/>
      <c r="AG16" s="12" t="s">
        <v>21</v>
      </c>
      <c r="AH16" s="13"/>
      <c r="AI16" s="13">
        <f t="shared" si="14"/>
        <v>110</v>
      </c>
      <c r="AJ16" s="13">
        <f t="shared" si="14"/>
        <v>360</v>
      </c>
      <c r="AK16" s="14">
        <f t="shared" si="14"/>
        <v>500</v>
      </c>
    </row>
    <row r="17" spans="1:37">
      <c r="A17" t="s">
        <v>22</v>
      </c>
      <c r="C17">
        <f>C29-B29-C12</f>
        <v>-10</v>
      </c>
      <c r="D17">
        <f t="shared" ref="D17:W17" si="15">D29-C29-D12</f>
        <v>-30</v>
      </c>
      <c r="E17">
        <f t="shared" si="15"/>
        <v>2</v>
      </c>
      <c r="F17">
        <f t="shared" si="15"/>
        <v>0</v>
      </c>
      <c r="G17">
        <f t="shared" si="15"/>
        <v>0</v>
      </c>
      <c r="H17">
        <f t="shared" si="15"/>
        <v>-1297</v>
      </c>
      <c r="I17">
        <f t="shared" si="15"/>
        <v>0</v>
      </c>
      <c r="J17">
        <f t="shared" si="15"/>
        <v>0</v>
      </c>
      <c r="K17" s="12" t="s">
        <v>22</v>
      </c>
      <c r="L17" s="13"/>
      <c r="M17" s="13">
        <f t="shared" si="15"/>
        <v>-494</v>
      </c>
      <c r="N17" s="13">
        <f t="shared" si="15"/>
        <v>-318</v>
      </c>
      <c r="O17" s="14">
        <f t="shared" si="15"/>
        <v>-496</v>
      </c>
      <c r="Q17" s="28" t="s">
        <v>22</v>
      </c>
      <c r="R17" s="29"/>
      <c r="S17" s="29">
        <f t="shared" si="15"/>
        <v>1</v>
      </c>
      <c r="T17" s="29">
        <f t="shared" si="15"/>
        <v>-11</v>
      </c>
      <c r="U17" s="29">
        <f t="shared" si="15"/>
        <v>151</v>
      </c>
      <c r="V17" s="29">
        <f t="shared" si="15"/>
        <v>10</v>
      </c>
      <c r="W17" s="30">
        <f t="shared" si="15"/>
        <v>90</v>
      </c>
      <c r="Y17" s="12" t="s">
        <v>22</v>
      </c>
      <c r="Z17" s="13"/>
      <c r="AA17" s="13">
        <f>AA29-Z29-AA12</f>
        <v>-1880</v>
      </c>
      <c r="AB17" s="13">
        <f t="shared" ref="AB17:AK17" si="16">AB29-AA29-AB12</f>
        <v>-30</v>
      </c>
      <c r="AC17" s="13">
        <f t="shared" si="16"/>
        <v>-530</v>
      </c>
      <c r="AD17" s="13">
        <f t="shared" si="16"/>
        <v>-540</v>
      </c>
      <c r="AE17" s="14">
        <f t="shared" si="16"/>
        <v>-530</v>
      </c>
      <c r="AF17" s="13"/>
      <c r="AG17" s="12" t="s">
        <v>22</v>
      </c>
      <c r="AH17" s="13"/>
      <c r="AI17" s="13">
        <f t="shared" si="16"/>
        <v>250</v>
      </c>
      <c r="AJ17" s="13">
        <f t="shared" si="16"/>
        <v>640</v>
      </c>
      <c r="AK17" s="14">
        <f t="shared" si="16"/>
        <v>30</v>
      </c>
    </row>
    <row r="18" spans="1:37">
      <c r="A18" t="s">
        <v>23</v>
      </c>
      <c r="C18">
        <f>C30-B30</f>
        <v>-100</v>
      </c>
      <c r="D18">
        <f t="shared" ref="D18:W18" si="17">D30-C30</f>
        <v>30</v>
      </c>
      <c r="E18">
        <f t="shared" si="17"/>
        <v>39</v>
      </c>
      <c r="F18">
        <f t="shared" si="17"/>
        <v>-404</v>
      </c>
      <c r="G18">
        <f t="shared" si="17"/>
        <v>1</v>
      </c>
      <c r="H18">
        <f t="shared" si="17"/>
        <v>-676</v>
      </c>
      <c r="I18">
        <f t="shared" si="17"/>
        <v>0</v>
      </c>
      <c r="J18">
        <f t="shared" si="17"/>
        <v>0</v>
      </c>
      <c r="K18" s="12" t="s">
        <v>23</v>
      </c>
      <c r="L18" s="13"/>
      <c r="M18" s="13">
        <f t="shared" si="17"/>
        <v>-269</v>
      </c>
      <c r="N18" s="13">
        <f t="shared" si="17"/>
        <v>-43</v>
      </c>
      <c r="O18" s="14">
        <f t="shared" si="17"/>
        <v>-38</v>
      </c>
      <c r="Q18" s="28" t="s">
        <v>23</v>
      </c>
      <c r="R18" s="29"/>
      <c r="S18" s="29">
        <f t="shared" si="17"/>
        <v>-85</v>
      </c>
      <c r="T18" s="29">
        <f t="shared" si="17"/>
        <v>72</v>
      </c>
      <c r="U18" s="29">
        <f t="shared" si="17"/>
        <v>500</v>
      </c>
      <c r="V18" s="29">
        <f t="shared" si="17"/>
        <v>100</v>
      </c>
      <c r="W18" s="30">
        <f t="shared" si="17"/>
        <v>170</v>
      </c>
      <c r="Y18" s="12" t="s">
        <v>23</v>
      </c>
      <c r="Z18" s="13"/>
      <c r="AA18" s="13">
        <f>AA30-Z30</f>
        <v>4220</v>
      </c>
      <c r="AB18" s="13">
        <f t="shared" ref="AB18:AK18" si="18">AB30-AA30</f>
        <v>-3490</v>
      </c>
      <c r="AC18" s="13">
        <f t="shared" si="18"/>
        <v>-2600</v>
      </c>
      <c r="AD18" s="13">
        <f t="shared" si="18"/>
        <v>4800</v>
      </c>
      <c r="AE18" s="14">
        <f t="shared" si="18"/>
        <v>-1860</v>
      </c>
      <c r="AF18" s="13"/>
      <c r="AG18" s="12" t="s">
        <v>23</v>
      </c>
      <c r="AH18" s="13"/>
      <c r="AI18" s="13">
        <f t="shared" si="18"/>
        <v>190</v>
      </c>
      <c r="AJ18" s="13">
        <f t="shared" si="18"/>
        <v>-740</v>
      </c>
      <c r="AK18" s="14">
        <f t="shared" si="18"/>
        <v>200</v>
      </c>
    </row>
    <row r="19" spans="1:37">
      <c r="A19" t="s">
        <v>12</v>
      </c>
      <c r="C19">
        <f t="shared" ref="C19:F20" si="19">C32-B32</f>
        <v>-10</v>
      </c>
      <c r="D19">
        <f t="shared" ref="D19:D20" si="20">D32-C32</f>
        <v>10</v>
      </c>
      <c r="E19">
        <f t="shared" ref="E19:E20" si="21">E32-D32</f>
        <v>-121</v>
      </c>
      <c r="F19">
        <f t="shared" ref="F19:F20" si="22">F32-E32</f>
        <v>-26</v>
      </c>
      <c r="G19">
        <f t="shared" ref="G19:G20" si="23">G32-F32</f>
        <v>4</v>
      </c>
      <c r="H19">
        <f t="shared" ref="H19:H20" si="24">H32-G32</f>
        <v>-217</v>
      </c>
      <c r="I19">
        <f t="shared" ref="I19:I20" si="25">I32-H32</f>
        <v>0</v>
      </c>
      <c r="J19">
        <f t="shared" ref="J19:J20" si="26">J32-I32</f>
        <v>0</v>
      </c>
      <c r="K19" s="12" t="s">
        <v>12</v>
      </c>
      <c r="L19" s="13"/>
      <c r="M19" s="13">
        <f t="shared" ref="M19:M20" si="27">M32-L32</f>
        <v>-73</v>
      </c>
      <c r="N19" s="13">
        <f t="shared" ref="N19:N20" si="28">N32-M32</f>
        <v>77</v>
      </c>
      <c r="O19" s="14">
        <f t="shared" ref="O19:O20" si="29">O32-N32</f>
        <v>-25</v>
      </c>
      <c r="Q19" s="28" t="s">
        <v>12</v>
      </c>
      <c r="R19" s="29"/>
      <c r="S19" s="29">
        <f t="shared" ref="S19:S20" si="30">S32-R32</f>
        <v>53</v>
      </c>
      <c r="T19" s="29">
        <f t="shared" ref="T19:T20" si="31">T32-S32</f>
        <v>69</v>
      </c>
      <c r="U19" s="29">
        <f t="shared" ref="U19:U20" si="32">U32-T32</f>
        <v>-6</v>
      </c>
      <c r="V19" s="29">
        <f t="shared" ref="V19:V20" si="33">V32-U32</f>
        <v>10</v>
      </c>
      <c r="W19" s="30">
        <f t="shared" ref="W19:W20" si="34">W32-V32</f>
        <v>120</v>
      </c>
      <c r="Y19" s="12" t="s">
        <v>12</v>
      </c>
      <c r="Z19" s="13"/>
      <c r="AA19" s="13">
        <f>AA32-Z32</f>
        <v>100</v>
      </c>
      <c r="AB19" s="13">
        <f t="shared" ref="AB19:AK19" si="35">AB32-AA32</f>
        <v>570</v>
      </c>
      <c r="AC19" s="13">
        <f t="shared" si="35"/>
        <v>-430</v>
      </c>
      <c r="AD19" s="13">
        <f t="shared" si="35"/>
        <v>-160</v>
      </c>
      <c r="AE19" s="14">
        <f t="shared" si="35"/>
        <v>320</v>
      </c>
      <c r="AF19" s="13"/>
      <c r="AG19" s="12" t="s">
        <v>12</v>
      </c>
      <c r="AH19" s="13"/>
      <c r="AI19" s="13">
        <f t="shared" si="35"/>
        <v>190</v>
      </c>
      <c r="AJ19" s="13">
        <f t="shared" si="35"/>
        <v>-200</v>
      </c>
      <c r="AK19" s="14">
        <f t="shared" si="35"/>
        <v>-360</v>
      </c>
    </row>
    <row r="20" spans="1:37">
      <c r="A20" t="s">
        <v>25</v>
      </c>
      <c r="C20">
        <f t="shared" si="19"/>
        <v>-20</v>
      </c>
      <c r="D20">
        <f t="shared" si="20"/>
        <v>0</v>
      </c>
      <c r="E20">
        <f t="shared" si="21"/>
        <v>99</v>
      </c>
      <c r="F20">
        <f t="shared" si="22"/>
        <v>-103</v>
      </c>
      <c r="G20">
        <f t="shared" si="23"/>
        <v>7</v>
      </c>
      <c r="H20">
        <f t="shared" si="24"/>
        <v>-13</v>
      </c>
      <c r="I20">
        <f t="shared" si="25"/>
        <v>0</v>
      </c>
      <c r="J20">
        <f t="shared" si="26"/>
        <v>0</v>
      </c>
      <c r="K20" s="12" t="s">
        <v>25</v>
      </c>
      <c r="L20" s="13"/>
      <c r="M20" s="13">
        <f t="shared" si="27"/>
        <v>71</v>
      </c>
      <c r="N20" s="13">
        <f t="shared" si="28"/>
        <v>-243</v>
      </c>
      <c r="O20" s="14">
        <f t="shared" si="29"/>
        <v>146</v>
      </c>
      <c r="Q20" s="28" t="s">
        <v>25</v>
      </c>
      <c r="R20" s="29"/>
      <c r="S20" s="29">
        <f t="shared" si="30"/>
        <v>3</v>
      </c>
      <c r="T20" s="29">
        <f t="shared" si="31"/>
        <v>21</v>
      </c>
      <c r="U20" s="29">
        <f t="shared" si="32"/>
        <v>96</v>
      </c>
      <c r="V20" s="29">
        <f t="shared" si="33"/>
        <v>-110</v>
      </c>
      <c r="W20" s="30">
        <f t="shared" si="34"/>
        <v>30</v>
      </c>
      <c r="Y20" s="12" t="s">
        <v>25</v>
      </c>
      <c r="Z20" s="13"/>
      <c r="AA20" s="13">
        <f>AA33-Z33</f>
        <v>220</v>
      </c>
      <c r="AB20" s="13">
        <f t="shared" ref="AB20:AK20" si="36">AB33-AA33</f>
        <v>-120</v>
      </c>
      <c r="AC20" s="13">
        <f t="shared" si="36"/>
        <v>430</v>
      </c>
      <c r="AD20" s="13">
        <f t="shared" si="36"/>
        <v>-360</v>
      </c>
      <c r="AE20" s="14">
        <f t="shared" si="36"/>
        <v>3950</v>
      </c>
      <c r="AF20" s="13"/>
      <c r="AG20" s="12" t="s">
        <v>25</v>
      </c>
      <c r="AH20" s="13"/>
      <c r="AI20" s="13">
        <f t="shared" si="36"/>
        <v>-300</v>
      </c>
      <c r="AJ20" s="13">
        <f t="shared" si="36"/>
        <v>20</v>
      </c>
      <c r="AK20" s="14">
        <f t="shared" si="36"/>
        <v>90</v>
      </c>
    </row>
    <row r="21" spans="1:37">
      <c r="A21" t="s">
        <v>14</v>
      </c>
      <c r="C21">
        <f>B35-C9-C35</f>
        <v>-130</v>
      </c>
      <c r="D21">
        <f t="shared" ref="D21:W21" si="37">C35-D9-D35</f>
        <v>-160</v>
      </c>
      <c r="E21">
        <f t="shared" si="37"/>
        <v>19</v>
      </c>
      <c r="F21">
        <f t="shared" si="37"/>
        <v>-13</v>
      </c>
      <c r="G21">
        <f t="shared" si="37"/>
        <v>-22</v>
      </c>
      <c r="H21">
        <f t="shared" si="37"/>
        <v>1083</v>
      </c>
      <c r="I21">
        <f t="shared" si="37"/>
        <v>0</v>
      </c>
      <c r="J21">
        <f t="shared" si="37"/>
        <v>0</v>
      </c>
      <c r="K21" s="12" t="s">
        <v>14</v>
      </c>
      <c r="L21" s="13"/>
      <c r="M21" s="13">
        <f t="shared" si="37"/>
        <v>-94</v>
      </c>
      <c r="N21" s="13">
        <f t="shared" si="37"/>
        <v>-91</v>
      </c>
      <c r="O21" s="14">
        <f t="shared" si="37"/>
        <v>-64</v>
      </c>
      <c r="Q21" s="28" t="s">
        <v>14</v>
      </c>
      <c r="R21" s="29"/>
      <c r="S21" s="29">
        <f t="shared" si="37"/>
        <v>219</v>
      </c>
      <c r="T21" s="29">
        <f t="shared" si="37"/>
        <v>-107</v>
      </c>
      <c r="U21" s="29">
        <f t="shared" si="37"/>
        <v>-21</v>
      </c>
      <c r="V21" s="29">
        <f t="shared" si="37"/>
        <v>-400</v>
      </c>
      <c r="W21" s="30">
        <f t="shared" si="37"/>
        <v>0</v>
      </c>
      <c r="Y21" s="12" t="s">
        <v>14</v>
      </c>
      <c r="Z21" s="13"/>
      <c r="AA21" s="13">
        <f t="shared" ref="AA21:AK21" si="38">Z35-AA9-AA35</f>
        <v>-2210</v>
      </c>
      <c r="AB21" s="13">
        <f t="shared" si="38"/>
        <v>-270</v>
      </c>
      <c r="AC21" s="13">
        <f t="shared" si="38"/>
        <v>-560</v>
      </c>
      <c r="AD21" s="13">
        <f t="shared" si="38"/>
        <v>-3410</v>
      </c>
      <c r="AE21" s="14">
        <f t="shared" si="38"/>
        <v>-2100</v>
      </c>
      <c r="AF21" s="13"/>
      <c r="AG21" s="12" t="s">
        <v>14</v>
      </c>
      <c r="AH21" s="13"/>
      <c r="AI21" s="13">
        <f t="shared" si="38"/>
        <v>-50</v>
      </c>
      <c r="AJ21" s="13">
        <f t="shared" si="38"/>
        <v>-400</v>
      </c>
      <c r="AK21" s="14">
        <f t="shared" si="38"/>
        <v>-430</v>
      </c>
    </row>
    <row r="22" spans="1:37">
      <c r="A22" t="s">
        <v>24</v>
      </c>
      <c r="C22" s="4">
        <f>C49</f>
        <v>90</v>
      </c>
      <c r="D22" s="4">
        <f t="shared" ref="D22:W22" si="39">D49</f>
        <v>90</v>
      </c>
      <c r="E22" s="4">
        <f t="shared" si="39"/>
        <v>-10</v>
      </c>
      <c r="F22" s="4">
        <f t="shared" si="39"/>
        <v>207</v>
      </c>
      <c r="G22" s="4">
        <f t="shared" si="39"/>
        <v>-32</v>
      </c>
      <c r="H22" s="4">
        <f t="shared" si="39"/>
        <v>905</v>
      </c>
      <c r="I22" s="4">
        <f t="shared" si="39"/>
        <v>0</v>
      </c>
      <c r="J22" s="4">
        <f t="shared" si="39"/>
        <v>0</v>
      </c>
      <c r="K22" s="54" t="str">
        <f t="shared" si="39"/>
        <v>Delta BFR</v>
      </c>
      <c r="L22" s="18"/>
      <c r="M22" s="18">
        <f t="shared" si="39"/>
        <v>-103</v>
      </c>
      <c r="N22" s="18">
        <f t="shared" si="39"/>
        <v>-1202</v>
      </c>
      <c r="O22" s="19">
        <f t="shared" si="39"/>
        <v>6</v>
      </c>
      <c r="P22" s="4"/>
      <c r="Q22" s="31" t="str">
        <f t="shared" ref="Q22" si="40">Q49</f>
        <v>Delta BFR</v>
      </c>
      <c r="R22" s="32"/>
      <c r="S22" s="32">
        <f t="shared" si="39"/>
        <v>-149</v>
      </c>
      <c r="T22" s="32">
        <f t="shared" si="39"/>
        <v>-205</v>
      </c>
      <c r="U22" s="32">
        <f>U49</f>
        <v>-479</v>
      </c>
      <c r="V22" s="32">
        <f t="shared" si="39"/>
        <v>-80</v>
      </c>
      <c r="W22" s="33">
        <f t="shared" si="39"/>
        <v>-170</v>
      </c>
      <c r="Y22" s="12" t="s">
        <v>24</v>
      </c>
      <c r="Z22" s="13"/>
      <c r="AA22" s="18">
        <f>AA49</f>
        <v>-2070</v>
      </c>
      <c r="AB22" s="18">
        <f t="shared" ref="AB22:AK22" si="41">AB49</f>
        <v>1280</v>
      </c>
      <c r="AC22" s="18">
        <f t="shared" si="41"/>
        <v>1510</v>
      </c>
      <c r="AD22" s="18">
        <f t="shared" si="41"/>
        <v>-2900</v>
      </c>
      <c r="AE22" s="19">
        <f t="shared" si="41"/>
        <v>1040</v>
      </c>
      <c r="AF22" s="18"/>
      <c r="AG22" s="12" t="s">
        <v>24</v>
      </c>
      <c r="AH22" s="18"/>
      <c r="AI22" s="18">
        <f t="shared" si="41"/>
        <v>-130</v>
      </c>
      <c r="AJ22" s="18">
        <f t="shared" si="41"/>
        <v>490</v>
      </c>
      <c r="AK22" s="19">
        <f t="shared" si="41"/>
        <v>-260</v>
      </c>
    </row>
    <row r="23" spans="1:37">
      <c r="A23" t="s">
        <v>26</v>
      </c>
      <c r="C23">
        <f>B38-C38</f>
        <v>0</v>
      </c>
      <c r="D23">
        <f t="shared" ref="D23:W23" si="42">C38-D38</f>
        <v>0</v>
      </c>
      <c r="E23">
        <f t="shared" si="42"/>
        <v>67</v>
      </c>
      <c r="F23">
        <f t="shared" si="42"/>
        <v>13</v>
      </c>
      <c r="G23">
        <f t="shared" si="42"/>
        <v>-3</v>
      </c>
      <c r="H23">
        <f t="shared" si="42"/>
        <v>83</v>
      </c>
      <c r="I23">
        <f t="shared" si="42"/>
        <v>0</v>
      </c>
      <c r="J23">
        <f t="shared" si="42"/>
        <v>0</v>
      </c>
      <c r="K23" s="12" t="s">
        <v>26</v>
      </c>
      <c r="L23" s="13"/>
      <c r="M23" s="13">
        <f t="shared" si="42"/>
        <v>-58</v>
      </c>
      <c r="N23" s="13">
        <f t="shared" si="42"/>
        <v>59</v>
      </c>
      <c r="O23" s="14">
        <f t="shared" si="42"/>
        <v>-80</v>
      </c>
      <c r="Q23" s="28" t="s">
        <v>26</v>
      </c>
      <c r="R23" s="29"/>
      <c r="S23" s="29">
        <f t="shared" si="42"/>
        <v>-7</v>
      </c>
      <c r="T23" s="29">
        <f t="shared" si="42"/>
        <v>-6</v>
      </c>
      <c r="U23" s="29">
        <f t="shared" si="42"/>
        <v>-53</v>
      </c>
      <c r="V23" s="29">
        <f t="shared" si="42"/>
        <v>-40</v>
      </c>
      <c r="W23" s="30">
        <f t="shared" si="42"/>
        <v>0</v>
      </c>
      <c r="Y23" s="12" t="s">
        <v>26</v>
      </c>
      <c r="Z23" s="13"/>
      <c r="AA23" s="13">
        <f>Z38-AA38</f>
        <v>-120</v>
      </c>
      <c r="AB23" s="13">
        <f t="shared" ref="AB23:AK23" si="43">AA38-AB38</f>
        <v>80</v>
      </c>
      <c r="AC23" s="13">
        <f t="shared" si="43"/>
        <v>-430</v>
      </c>
      <c r="AD23" s="13">
        <f t="shared" si="43"/>
        <v>250</v>
      </c>
      <c r="AE23" s="14">
        <f t="shared" si="43"/>
        <v>140</v>
      </c>
      <c r="AF23" s="13"/>
      <c r="AG23" s="12" t="s">
        <v>26</v>
      </c>
      <c r="AH23" s="13"/>
      <c r="AI23" s="13">
        <f t="shared" si="43"/>
        <v>30</v>
      </c>
      <c r="AJ23" s="13">
        <f t="shared" si="43"/>
        <v>100</v>
      </c>
      <c r="AK23" s="14">
        <f t="shared" si="43"/>
        <v>10</v>
      </c>
    </row>
    <row r="24" spans="1:37">
      <c r="A24" t="s">
        <v>27</v>
      </c>
      <c r="C24">
        <f>B39</f>
        <v>60</v>
      </c>
      <c r="D24">
        <f>C25</f>
        <v>50</v>
      </c>
      <c r="E24">
        <f>D25</f>
        <v>60</v>
      </c>
      <c r="F24">
        <f>E25</f>
        <v>0</v>
      </c>
      <c r="G24">
        <f>F25</f>
        <v>20</v>
      </c>
      <c r="K24" s="12" t="s">
        <v>27</v>
      </c>
      <c r="L24" s="13"/>
      <c r="M24" s="13">
        <f>L39</f>
        <v>1395</v>
      </c>
      <c r="N24" s="13">
        <f t="shared" ref="N24:S24" si="44">M39</f>
        <v>1110</v>
      </c>
      <c r="O24" s="14">
        <f t="shared" si="44"/>
        <v>32</v>
      </c>
      <c r="Q24" s="28" t="s">
        <v>27</v>
      </c>
      <c r="R24" s="29"/>
      <c r="S24" s="29">
        <f t="shared" si="44"/>
        <v>56</v>
      </c>
      <c r="T24" s="29">
        <f>S25</f>
        <v>196</v>
      </c>
      <c r="U24" s="29">
        <f>T25</f>
        <v>91</v>
      </c>
      <c r="V24" s="29">
        <f>U25</f>
        <v>279</v>
      </c>
      <c r="W24" s="30">
        <f>V25</f>
        <v>239</v>
      </c>
      <c r="Y24" s="12" t="s">
        <v>27</v>
      </c>
      <c r="Z24" s="13"/>
      <c r="AA24" s="13">
        <f>Z39</f>
        <v>190</v>
      </c>
      <c r="AB24" s="13">
        <f t="shared" ref="AB24:AK24" si="45">AA39</f>
        <v>180</v>
      </c>
      <c r="AC24" s="13">
        <f t="shared" si="45"/>
        <v>170</v>
      </c>
      <c r="AD24" s="13">
        <f t="shared" si="45"/>
        <v>90</v>
      </c>
      <c r="AE24" s="14">
        <f t="shared" si="45"/>
        <v>80</v>
      </c>
      <c r="AF24" s="13"/>
      <c r="AG24" s="12" t="s">
        <v>27</v>
      </c>
      <c r="AH24" s="13"/>
      <c r="AI24" s="13">
        <f t="shared" si="45"/>
        <v>690</v>
      </c>
      <c r="AJ24" s="13">
        <f t="shared" si="45"/>
        <v>980</v>
      </c>
      <c r="AK24" s="14">
        <f t="shared" si="45"/>
        <v>1250</v>
      </c>
    </row>
    <row r="25" spans="1:37" ht="13.5" thickBot="1">
      <c r="A25" t="s">
        <v>28</v>
      </c>
      <c r="C25">
        <f>SUM(C16:C24)</f>
        <v>50</v>
      </c>
      <c r="D25">
        <f>SUM(D16:D24)</f>
        <v>60</v>
      </c>
      <c r="E25">
        <f>SUM(E16:E24)</f>
        <v>0</v>
      </c>
      <c r="F25">
        <f>SUM(F16:F24)</f>
        <v>20</v>
      </c>
      <c r="G25">
        <f>SUM(G16:G24)</f>
        <v>132</v>
      </c>
      <c r="K25" s="15" t="s">
        <v>28</v>
      </c>
      <c r="L25" s="16"/>
      <c r="M25" s="16">
        <f>SUM(M16:M24)</f>
        <v>1110</v>
      </c>
      <c r="N25" s="16">
        <f t="shared" ref="N25:W25" si="46">SUM(N16:N24)</f>
        <v>31</v>
      </c>
      <c r="O25" s="17">
        <f t="shared" si="46"/>
        <v>251</v>
      </c>
      <c r="Q25" s="34" t="s">
        <v>28</v>
      </c>
      <c r="R25" s="35"/>
      <c r="S25" s="35">
        <f t="shared" si="46"/>
        <v>196</v>
      </c>
      <c r="T25" s="35">
        <f t="shared" si="46"/>
        <v>91</v>
      </c>
      <c r="U25" s="35">
        <f t="shared" si="46"/>
        <v>279</v>
      </c>
      <c r="V25" s="35">
        <f t="shared" si="46"/>
        <v>239</v>
      </c>
      <c r="W25" s="36">
        <f t="shared" si="46"/>
        <v>659</v>
      </c>
      <c r="Y25" s="15" t="s">
        <v>28</v>
      </c>
      <c r="Z25" s="16"/>
      <c r="AA25" s="16">
        <f>SUM(AA16:AA24)</f>
        <v>180</v>
      </c>
      <c r="AB25" s="16">
        <f t="shared" ref="AB25:AK25" si="47">SUM(AB16:AB24)</f>
        <v>170</v>
      </c>
      <c r="AC25" s="16">
        <f t="shared" si="47"/>
        <v>80</v>
      </c>
      <c r="AD25" s="16">
        <f t="shared" si="47"/>
        <v>80</v>
      </c>
      <c r="AE25" s="17">
        <f t="shared" si="47"/>
        <v>2440</v>
      </c>
      <c r="AF25" s="16"/>
      <c r="AG25" s="15" t="s">
        <v>28</v>
      </c>
      <c r="AH25" s="16"/>
      <c r="AI25" s="16">
        <f t="shared" si="47"/>
        <v>980</v>
      </c>
      <c r="AJ25" s="16">
        <f t="shared" si="47"/>
        <v>1250</v>
      </c>
      <c r="AK25" s="17">
        <f t="shared" si="47"/>
        <v>1030</v>
      </c>
    </row>
    <row r="26" spans="1:37" ht="13.5" thickBot="1">
      <c r="C26">
        <f>C25-C39</f>
        <v>0</v>
      </c>
      <c r="D26">
        <f t="shared" ref="D26:O26" si="48">D25-D39</f>
        <v>0</v>
      </c>
      <c r="E26">
        <f t="shared" si="48"/>
        <v>0</v>
      </c>
      <c r="F26">
        <f t="shared" si="48"/>
        <v>0</v>
      </c>
      <c r="G26">
        <f t="shared" si="48"/>
        <v>0</v>
      </c>
      <c r="K26" s="15" t="s">
        <v>41</v>
      </c>
      <c r="L26" s="16"/>
      <c r="M26" s="16">
        <f t="shared" si="48"/>
        <v>0</v>
      </c>
      <c r="N26" s="16">
        <f t="shared" ref="N26" si="49">N25-N39</f>
        <v>-1</v>
      </c>
      <c r="O26" s="17">
        <f t="shared" ref="O26" si="50">O25-O39</f>
        <v>1</v>
      </c>
      <c r="Q26" s="34" t="s">
        <v>41</v>
      </c>
      <c r="R26" s="35"/>
      <c r="S26" s="35">
        <f t="shared" ref="S26" si="51">S25-S39</f>
        <v>0</v>
      </c>
      <c r="T26" s="35">
        <f t="shared" ref="T26" si="52">T25-T39</f>
        <v>-1</v>
      </c>
      <c r="U26" s="35">
        <f t="shared" ref="U26" si="53">U25-U39</f>
        <v>-1</v>
      </c>
      <c r="V26" s="35">
        <f t="shared" ref="V26" si="54">V25-V39</f>
        <v>-1</v>
      </c>
      <c r="W26" s="35">
        <f t="shared" ref="W26" si="55">W25-W39</f>
        <v>-1</v>
      </c>
      <c r="X26" s="35">
        <f t="shared" ref="X26" si="56">X25-X39</f>
        <v>0</v>
      </c>
      <c r="Y26" s="34" t="s">
        <v>41</v>
      </c>
      <c r="Z26" s="35"/>
      <c r="AA26" s="35">
        <f t="shared" ref="AA26" si="57">AA25-AA39</f>
        <v>0</v>
      </c>
      <c r="AB26" s="35">
        <f t="shared" ref="AB26" si="58">AB25-AB39</f>
        <v>0</v>
      </c>
      <c r="AC26" s="35">
        <f t="shared" ref="AC26" si="59">AC25-AC39</f>
        <v>-10</v>
      </c>
      <c r="AD26" s="35">
        <f t="shared" ref="AD26" si="60">AD25-AD39</f>
        <v>0</v>
      </c>
      <c r="AE26" s="35">
        <f t="shared" ref="AE26" si="61">AE25-AE39</f>
        <v>0</v>
      </c>
      <c r="AG26" s="34" t="s">
        <v>41</v>
      </c>
      <c r="AH26" s="35"/>
      <c r="AI26" s="35">
        <f t="shared" ref="AI26" si="62">AI25-AI39</f>
        <v>0</v>
      </c>
      <c r="AJ26" s="35">
        <f t="shared" ref="AJ26" si="63">AJ25-AJ39</f>
        <v>0</v>
      </c>
      <c r="AK26" s="36">
        <f t="shared" ref="AK26" si="64">AK25-AK39</f>
        <v>0</v>
      </c>
    </row>
    <row r="27" spans="1:37" ht="13.5" thickBot="1">
      <c r="A2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K27">
        <f>K1</f>
        <v>0</v>
      </c>
      <c r="Q27" s="26">
        <f>Feuil1!S3</f>
        <v>0</v>
      </c>
      <c r="R27" s="26"/>
      <c r="S27" s="26"/>
      <c r="T27" s="26"/>
      <c r="U27" s="26"/>
      <c r="V27" s="26"/>
      <c r="W27" s="26"/>
      <c r="Y27">
        <f>Y1</f>
        <v>0</v>
      </c>
      <c r="AG27">
        <f>AG1</f>
        <v>0</v>
      </c>
    </row>
    <row r="28" spans="1:37">
      <c r="A28" s="1" t="s">
        <v>40</v>
      </c>
      <c r="B28" s="1">
        <f t="shared" ref="B28:G28" si="65">B15</f>
        <v>2004</v>
      </c>
      <c r="C28" s="1">
        <f t="shared" si="65"/>
        <v>2005</v>
      </c>
      <c r="D28" s="1">
        <f t="shared" si="65"/>
        <v>2006</v>
      </c>
      <c r="E28" s="1">
        <f t="shared" si="65"/>
        <v>2007</v>
      </c>
      <c r="F28" s="1">
        <f t="shared" si="65"/>
        <v>2008</v>
      </c>
      <c r="G28" s="1">
        <f t="shared" si="65"/>
        <v>2009</v>
      </c>
      <c r="K28" s="6" t="s">
        <v>40</v>
      </c>
      <c r="L28" s="7">
        <f t="shared" ref="L28:O28" si="66">L15</f>
        <v>2005</v>
      </c>
      <c r="M28" s="7">
        <f t="shared" si="66"/>
        <v>2006</v>
      </c>
      <c r="N28" s="7">
        <f t="shared" si="66"/>
        <v>2007</v>
      </c>
      <c r="O28" s="8">
        <f t="shared" si="66"/>
        <v>2008</v>
      </c>
      <c r="Q28" s="6" t="s">
        <v>40</v>
      </c>
      <c r="R28" s="7">
        <f t="shared" ref="R28:W28" si="67">R15</f>
        <v>2004</v>
      </c>
      <c r="S28" s="7">
        <f t="shared" si="67"/>
        <v>2005</v>
      </c>
      <c r="T28" s="7">
        <f t="shared" si="67"/>
        <v>2006</v>
      </c>
      <c r="U28" s="7">
        <f t="shared" si="67"/>
        <v>2007</v>
      </c>
      <c r="V28" s="7">
        <f t="shared" si="67"/>
        <v>2008</v>
      </c>
      <c r="W28" s="8">
        <f t="shared" si="67"/>
        <v>2009</v>
      </c>
      <c r="Y28" s="6" t="s">
        <v>40</v>
      </c>
      <c r="Z28" s="7">
        <f t="shared" ref="Z28:AE28" si="68">Z15</f>
        <v>2004</v>
      </c>
      <c r="AA28" s="7">
        <f t="shared" si="68"/>
        <v>2005</v>
      </c>
      <c r="AB28" s="7">
        <f t="shared" si="68"/>
        <v>2006</v>
      </c>
      <c r="AC28" s="7">
        <f t="shared" si="68"/>
        <v>2007</v>
      </c>
      <c r="AD28" s="7">
        <f t="shared" si="68"/>
        <v>2008</v>
      </c>
      <c r="AE28" s="8">
        <f t="shared" si="68"/>
        <v>2009</v>
      </c>
      <c r="AG28" s="6" t="s">
        <v>40</v>
      </c>
      <c r="AH28" s="7">
        <f t="shared" ref="AH28:AK28" si="69">AH15</f>
        <v>2005</v>
      </c>
      <c r="AI28" s="7">
        <f t="shared" si="69"/>
        <v>2006</v>
      </c>
      <c r="AJ28" s="7">
        <f t="shared" si="69"/>
        <v>2007</v>
      </c>
      <c r="AK28" s="8">
        <f t="shared" si="69"/>
        <v>2008</v>
      </c>
    </row>
    <row r="29" spans="1:37">
      <c r="A29" t="s">
        <v>9</v>
      </c>
      <c r="B29">
        <v>1310</v>
      </c>
      <c r="C29">
        <v>1320</v>
      </c>
      <c r="D29">
        <v>1290</v>
      </c>
      <c r="E29">
        <v>1004</v>
      </c>
      <c r="F29">
        <v>1248</v>
      </c>
      <c r="G29">
        <v>1297</v>
      </c>
      <c r="K29" s="12" t="s">
        <v>9</v>
      </c>
      <c r="L29" s="13">
        <v>1653</v>
      </c>
      <c r="M29" s="13">
        <v>1770</v>
      </c>
      <c r="N29" s="13">
        <v>2036</v>
      </c>
      <c r="O29" s="14">
        <v>2210</v>
      </c>
      <c r="Q29" s="37" t="s">
        <v>9</v>
      </c>
      <c r="R29" s="38">
        <v>722</v>
      </c>
      <c r="S29" s="38">
        <v>817</v>
      </c>
      <c r="T29" s="38">
        <v>929</v>
      </c>
      <c r="U29" s="38">
        <v>1120</v>
      </c>
      <c r="V29" s="38">
        <v>1170</v>
      </c>
      <c r="W29" s="39">
        <v>1350</v>
      </c>
      <c r="Y29" s="12" t="s">
        <v>9</v>
      </c>
      <c r="Z29" s="13">
        <v>6070</v>
      </c>
      <c r="AA29" s="13">
        <v>4900</v>
      </c>
      <c r="AB29" s="13">
        <v>6310</v>
      </c>
      <c r="AC29" s="13">
        <v>7690</v>
      </c>
      <c r="AD29" s="13">
        <v>8260</v>
      </c>
      <c r="AE29" s="14">
        <v>8080</v>
      </c>
      <c r="AG29" s="12" t="s">
        <v>9</v>
      </c>
      <c r="AH29" s="57">
        <v>50</v>
      </c>
      <c r="AI29" s="57">
        <v>360</v>
      </c>
      <c r="AJ29" s="57">
        <v>970</v>
      </c>
      <c r="AK29" s="14">
        <v>1060</v>
      </c>
    </row>
    <row r="30" spans="1:37">
      <c r="A30" t="s">
        <v>10</v>
      </c>
      <c r="B30">
        <v>1110</v>
      </c>
      <c r="C30">
        <v>1010</v>
      </c>
      <c r="D30">
        <v>1040</v>
      </c>
      <c r="E30">
        <v>1079</v>
      </c>
      <c r="F30">
        <v>675</v>
      </c>
      <c r="G30">
        <f>551+125</f>
        <v>676</v>
      </c>
      <c r="K30" s="12" t="s">
        <v>10</v>
      </c>
      <c r="L30" s="13">
        <v>350</v>
      </c>
      <c r="M30" s="13">
        <v>81</v>
      </c>
      <c r="N30" s="13">
        <v>38</v>
      </c>
      <c r="O30" s="14">
        <v>0</v>
      </c>
      <c r="Q30" s="37" t="s">
        <v>10</v>
      </c>
      <c r="R30" s="38">
        <v>303</v>
      </c>
      <c r="S30" s="38">
        <v>218</v>
      </c>
      <c r="T30" s="38">
        <v>290</v>
      </c>
      <c r="U30" s="38">
        <v>790</v>
      </c>
      <c r="V30" s="38">
        <v>890</v>
      </c>
      <c r="W30" s="39">
        <v>1060</v>
      </c>
      <c r="Y30" s="12" t="s">
        <v>10</v>
      </c>
      <c r="Z30" s="13">
        <v>10120</v>
      </c>
      <c r="AA30" s="13">
        <v>14340</v>
      </c>
      <c r="AB30" s="13">
        <v>10850</v>
      </c>
      <c r="AC30" s="13">
        <v>8250</v>
      </c>
      <c r="AD30" s="13">
        <v>13050</v>
      </c>
      <c r="AE30" s="14">
        <v>11190</v>
      </c>
      <c r="AG30" s="12" t="s">
        <v>10</v>
      </c>
      <c r="AH30" s="57">
        <v>750</v>
      </c>
      <c r="AI30" s="57">
        <v>940</v>
      </c>
      <c r="AJ30" s="57">
        <v>200</v>
      </c>
      <c r="AK30" s="14">
        <v>400</v>
      </c>
    </row>
    <row r="31" spans="1:37">
      <c r="A31" t="s">
        <v>11</v>
      </c>
      <c r="B31">
        <v>770</v>
      </c>
      <c r="C31">
        <v>690</v>
      </c>
      <c r="D31">
        <v>630</v>
      </c>
      <c r="E31">
        <v>455</v>
      </c>
      <c r="F31">
        <v>442</v>
      </c>
      <c r="G31">
        <v>364</v>
      </c>
      <c r="K31" s="12" t="s">
        <v>11</v>
      </c>
      <c r="L31" s="13">
        <v>458</v>
      </c>
      <c r="M31" s="13">
        <v>680</v>
      </c>
      <c r="N31" s="13">
        <v>335</v>
      </c>
      <c r="O31" s="14">
        <v>560</v>
      </c>
      <c r="Q31" s="37" t="s">
        <v>11</v>
      </c>
      <c r="R31" s="38">
        <v>415</v>
      </c>
      <c r="S31" s="38">
        <v>519</v>
      </c>
      <c r="T31" s="38">
        <v>985</v>
      </c>
      <c r="U31" s="38">
        <v>1180</v>
      </c>
      <c r="V31" s="38">
        <v>1040</v>
      </c>
      <c r="W31" s="39">
        <v>780</v>
      </c>
      <c r="Y31" s="12" t="s">
        <v>11</v>
      </c>
      <c r="Z31" s="13">
        <v>5930</v>
      </c>
      <c r="AA31" s="13">
        <v>3930</v>
      </c>
      <c r="AB31" s="13">
        <v>5010</v>
      </c>
      <c r="AC31" s="13">
        <v>4050</v>
      </c>
      <c r="AD31" s="13">
        <v>4840</v>
      </c>
      <c r="AE31" s="14">
        <v>3840</v>
      </c>
      <c r="AG31" s="12" t="s">
        <v>11</v>
      </c>
      <c r="AH31" s="57">
        <v>1380</v>
      </c>
      <c r="AI31" s="57">
        <v>1500</v>
      </c>
      <c r="AJ31" s="57">
        <v>1070</v>
      </c>
      <c r="AK31" s="14">
        <v>3610</v>
      </c>
    </row>
    <row r="32" spans="1:37">
      <c r="A32" t="s">
        <v>12</v>
      </c>
      <c r="B32">
        <v>360</v>
      </c>
      <c r="C32">
        <v>350</v>
      </c>
      <c r="D32">
        <v>360</v>
      </c>
      <c r="E32">
        <v>239</v>
      </c>
      <c r="F32">
        <v>213</v>
      </c>
      <c r="G32">
        <v>217</v>
      </c>
      <c r="K32" s="12" t="s">
        <v>12</v>
      </c>
      <c r="L32" s="13">
        <v>131</v>
      </c>
      <c r="M32" s="13">
        <v>58</v>
      </c>
      <c r="N32" s="13">
        <v>135</v>
      </c>
      <c r="O32" s="14">
        <v>110</v>
      </c>
      <c r="Q32" s="37" t="s">
        <v>12</v>
      </c>
      <c r="R32" s="38">
        <v>174</v>
      </c>
      <c r="S32" s="38">
        <v>227</v>
      </c>
      <c r="T32" s="38">
        <v>296</v>
      </c>
      <c r="U32" s="38">
        <v>290</v>
      </c>
      <c r="V32" s="38">
        <v>300</v>
      </c>
      <c r="W32" s="39">
        <v>420</v>
      </c>
      <c r="Y32" s="12" t="s">
        <v>12</v>
      </c>
      <c r="Z32" s="13">
        <v>1190</v>
      </c>
      <c r="AA32" s="13">
        <v>1290</v>
      </c>
      <c r="AB32" s="13">
        <v>1860</v>
      </c>
      <c r="AC32" s="13">
        <v>1430</v>
      </c>
      <c r="AD32" s="13">
        <v>1270</v>
      </c>
      <c r="AE32" s="14">
        <v>1590</v>
      </c>
      <c r="AG32" s="12" t="s">
        <v>12</v>
      </c>
      <c r="AH32" s="57">
        <v>1530</v>
      </c>
      <c r="AI32" s="57">
        <v>1720</v>
      </c>
      <c r="AJ32" s="57">
        <v>1520</v>
      </c>
      <c r="AK32" s="14">
        <v>1160</v>
      </c>
    </row>
    <row r="33" spans="1:37">
      <c r="A33" t="s">
        <v>13</v>
      </c>
      <c r="B33">
        <v>30</v>
      </c>
      <c r="C33">
        <v>10</v>
      </c>
      <c r="D33">
        <v>10</v>
      </c>
      <c r="E33">
        <v>109</v>
      </c>
      <c r="F33">
        <v>6</v>
      </c>
      <c r="G33">
        <v>13</v>
      </c>
      <c r="K33" s="12" t="s">
        <v>13</v>
      </c>
      <c r="L33" s="13">
        <v>196</v>
      </c>
      <c r="M33" s="13">
        <v>267</v>
      </c>
      <c r="N33" s="13">
        <v>24</v>
      </c>
      <c r="O33" s="14">
        <v>170</v>
      </c>
      <c r="Q33" s="37" t="s">
        <v>13</v>
      </c>
      <c r="R33" s="38">
        <v>30</v>
      </c>
      <c r="S33" s="38">
        <v>33</v>
      </c>
      <c r="T33" s="38">
        <v>54</v>
      </c>
      <c r="U33" s="38">
        <v>150</v>
      </c>
      <c r="V33" s="53">
        <v>40</v>
      </c>
      <c r="W33" s="52">
        <v>70</v>
      </c>
      <c r="Y33" s="12" t="s">
        <v>13</v>
      </c>
      <c r="Z33" s="13">
        <v>480</v>
      </c>
      <c r="AA33" s="13">
        <v>700</v>
      </c>
      <c r="AB33" s="13">
        <v>580</v>
      </c>
      <c r="AC33" s="13">
        <v>1010</v>
      </c>
      <c r="AD33" s="13">
        <v>650</v>
      </c>
      <c r="AE33" s="14">
        <v>4600</v>
      </c>
      <c r="AG33" s="12" t="s">
        <v>13</v>
      </c>
      <c r="AH33" s="57">
        <v>390</v>
      </c>
      <c r="AI33" s="57">
        <v>90</v>
      </c>
      <c r="AJ33" s="57">
        <v>110</v>
      </c>
      <c r="AK33" s="14">
        <v>200</v>
      </c>
    </row>
    <row r="34" spans="1:37">
      <c r="K34" s="12"/>
      <c r="L34" s="13"/>
      <c r="M34" s="13"/>
      <c r="N34" s="13"/>
      <c r="O34" s="14"/>
      <c r="Q34" s="37"/>
      <c r="R34" s="38"/>
      <c r="S34" s="38">
        <f>SUM(S29:S33)</f>
        <v>1814</v>
      </c>
      <c r="T34" s="38">
        <f t="shared" ref="T34:W34" si="70">SUM(T29:T33)</f>
        <v>2554</v>
      </c>
      <c r="U34" s="38">
        <f t="shared" si="70"/>
        <v>3530</v>
      </c>
      <c r="V34" s="38">
        <f t="shared" si="70"/>
        <v>3440</v>
      </c>
      <c r="W34" s="39">
        <f t="shared" si="70"/>
        <v>3680</v>
      </c>
      <c r="Y34" s="12"/>
      <c r="Z34" s="13"/>
      <c r="AA34" s="13"/>
      <c r="AB34" s="13"/>
      <c r="AC34" s="13"/>
      <c r="AD34" s="13"/>
      <c r="AE34" s="14"/>
      <c r="AG34" s="12"/>
      <c r="AH34" s="13">
        <f>SUM(AH29:AH33)</f>
        <v>4100</v>
      </c>
      <c r="AI34" s="13">
        <f t="shared" ref="AI34:AJ34" si="71">SUM(AI29:AI33)</f>
        <v>4610</v>
      </c>
      <c r="AJ34" s="13">
        <f t="shared" si="71"/>
        <v>3870</v>
      </c>
      <c r="AK34" s="14">
        <f>SUM(AK29:AK33)</f>
        <v>6430</v>
      </c>
    </row>
    <row r="35" spans="1:37">
      <c r="A35" t="s">
        <v>14</v>
      </c>
      <c r="B35">
        <v>1340</v>
      </c>
      <c r="C35">
        <v>1320</v>
      </c>
      <c r="D35">
        <v>1410</v>
      </c>
      <c r="E35">
        <v>1258</v>
      </c>
      <c r="F35">
        <v>1169</v>
      </c>
      <c r="G35">
        <v>1083</v>
      </c>
      <c r="K35" s="12" t="s">
        <v>14</v>
      </c>
      <c r="L35" s="13">
        <v>513</v>
      </c>
      <c r="M35" s="13">
        <v>483</v>
      </c>
      <c r="N35" s="13">
        <v>476</v>
      </c>
      <c r="O35" s="14">
        <v>440</v>
      </c>
      <c r="Q35" s="37" t="s">
        <v>14</v>
      </c>
      <c r="R35" s="38">
        <v>661</v>
      </c>
      <c r="S35" s="38">
        <v>431</v>
      </c>
      <c r="T35" s="38">
        <v>599</v>
      </c>
      <c r="U35" s="38">
        <v>660</v>
      </c>
      <c r="V35" s="38">
        <v>630</v>
      </c>
      <c r="W35" s="39">
        <v>540</v>
      </c>
      <c r="Y35" s="12" t="s">
        <v>14</v>
      </c>
      <c r="Z35" s="13">
        <v>4790</v>
      </c>
      <c r="AA35" s="13">
        <v>5980</v>
      </c>
      <c r="AB35" s="13">
        <v>5720</v>
      </c>
      <c r="AC35" s="13">
        <v>5670</v>
      </c>
      <c r="AD35" s="13">
        <v>7880</v>
      </c>
      <c r="AE35" s="14">
        <v>8930</v>
      </c>
      <c r="AG35" s="12" t="s">
        <v>14</v>
      </c>
      <c r="AH35" s="57">
        <v>130</v>
      </c>
      <c r="AI35" s="57">
        <v>130</v>
      </c>
      <c r="AJ35" s="57">
        <v>140</v>
      </c>
      <c r="AK35" s="14">
        <v>130</v>
      </c>
    </row>
    <row r="36" spans="1:37">
      <c r="A36" t="s">
        <v>15</v>
      </c>
      <c r="B36">
        <v>920</v>
      </c>
      <c r="C36">
        <v>1040</v>
      </c>
      <c r="D36">
        <v>1000</v>
      </c>
      <c r="E36">
        <v>938</v>
      </c>
      <c r="F36">
        <v>724</v>
      </c>
      <c r="G36">
        <f>377+261+66</f>
        <v>704</v>
      </c>
      <c r="K36" s="12" t="s">
        <v>15</v>
      </c>
      <c r="L36" s="13">
        <v>802</v>
      </c>
      <c r="M36" s="13">
        <v>1077</v>
      </c>
      <c r="N36" s="13">
        <v>1402</v>
      </c>
      <c r="O36" s="14">
        <v>1630</v>
      </c>
      <c r="Q36" s="37" t="s">
        <v>15</v>
      </c>
      <c r="R36" s="38">
        <v>216</v>
      </c>
      <c r="S36" s="38">
        <v>247</v>
      </c>
      <c r="T36" s="38">
        <v>489</v>
      </c>
      <c r="U36" s="38">
        <v>550</v>
      </c>
      <c r="V36" s="38">
        <v>780</v>
      </c>
      <c r="W36" s="39">
        <v>870</v>
      </c>
      <c r="Y36" s="12" t="s">
        <v>15</v>
      </c>
      <c r="Z36" s="13">
        <v>8300</v>
      </c>
      <c r="AA36" s="13">
        <v>9540</v>
      </c>
      <c r="AB36" s="13">
        <v>7590</v>
      </c>
      <c r="AC36" s="13">
        <v>6150</v>
      </c>
      <c r="AD36" s="13">
        <v>7940</v>
      </c>
      <c r="AE36" s="14">
        <v>6700</v>
      </c>
      <c r="AG36" s="12" t="s">
        <v>15</v>
      </c>
      <c r="AH36" s="57">
        <v>1400</v>
      </c>
      <c r="AI36" s="57">
        <v>1330</v>
      </c>
      <c r="AJ36" s="57">
        <v>1640</v>
      </c>
      <c r="AK36" s="14">
        <v>1590</v>
      </c>
    </row>
    <row r="37" spans="1:37">
      <c r="A37" t="s">
        <v>16</v>
      </c>
      <c r="B37">
        <v>1100</v>
      </c>
      <c r="C37">
        <v>810</v>
      </c>
      <c r="D37">
        <v>700</v>
      </c>
      <c r="E37">
        <v>597</v>
      </c>
      <c r="F37">
        <v>591</v>
      </c>
      <c r="G37">
        <f>530+35</f>
        <v>565</v>
      </c>
      <c r="K37" s="12" t="s">
        <v>16</v>
      </c>
      <c r="L37" s="13">
        <v>77</v>
      </c>
      <c r="M37" s="13">
        <v>127</v>
      </c>
      <c r="N37" s="13">
        <v>659</v>
      </c>
      <c r="O37" s="14">
        <v>650</v>
      </c>
      <c r="Q37" s="37" t="s">
        <v>16</v>
      </c>
      <c r="R37" s="38">
        <v>666</v>
      </c>
      <c r="S37" s="38">
        <v>888</v>
      </c>
      <c r="T37" s="38">
        <v>1317</v>
      </c>
      <c r="U37" s="38">
        <v>1930</v>
      </c>
      <c r="V37" s="38">
        <v>1640</v>
      </c>
      <c r="W37" s="39">
        <v>1460</v>
      </c>
      <c r="Y37" s="12" t="s">
        <v>16</v>
      </c>
      <c r="Z37" s="13">
        <v>10370</v>
      </c>
      <c r="AA37" s="13">
        <v>9200</v>
      </c>
      <c r="AB37" s="13">
        <v>10950</v>
      </c>
      <c r="AC37" s="13">
        <v>9920</v>
      </c>
      <c r="AD37" s="13">
        <v>11820</v>
      </c>
      <c r="AE37" s="14">
        <v>11020</v>
      </c>
      <c r="AG37" s="12" t="s">
        <v>16</v>
      </c>
      <c r="AH37" s="57">
        <v>1580</v>
      </c>
      <c r="AI37" s="57">
        <v>1900</v>
      </c>
      <c r="AJ37" s="57">
        <v>670</v>
      </c>
      <c r="AK37" s="14">
        <v>3520</v>
      </c>
    </row>
    <row r="38" spans="1:37">
      <c r="A38" t="s">
        <v>17</v>
      </c>
      <c r="B38">
        <v>160</v>
      </c>
      <c r="C38">
        <v>160</v>
      </c>
      <c r="D38">
        <v>160</v>
      </c>
      <c r="E38">
        <v>93</v>
      </c>
      <c r="F38">
        <v>80</v>
      </c>
      <c r="G38">
        <v>83</v>
      </c>
      <c r="K38" s="12" t="s">
        <v>17</v>
      </c>
      <c r="L38" s="13">
        <v>1</v>
      </c>
      <c r="M38" s="55">
        <v>59</v>
      </c>
      <c r="N38" s="13"/>
      <c r="O38" s="56">
        <v>80</v>
      </c>
      <c r="Q38" s="37" t="s">
        <v>17</v>
      </c>
      <c r="R38" s="38">
        <v>44</v>
      </c>
      <c r="S38" s="53">
        <v>51</v>
      </c>
      <c r="T38" s="53">
        <v>57</v>
      </c>
      <c r="U38" s="53">
        <v>110</v>
      </c>
      <c r="V38" s="53">
        <v>150</v>
      </c>
      <c r="W38" s="52">
        <v>150</v>
      </c>
      <c r="Y38" s="12" t="s">
        <v>17</v>
      </c>
      <c r="Z38" s="13">
        <v>150</v>
      </c>
      <c r="AA38" s="55">
        <v>270</v>
      </c>
      <c r="AB38" s="13">
        <v>190</v>
      </c>
      <c r="AC38" s="55">
        <v>620</v>
      </c>
      <c r="AD38" s="55">
        <v>370</v>
      </c>
      <c r="AE38" s="56">
        <v>230</v>
      </c>
      <c r="AG38" s="12" t="s">
        <v>17</v>
      </c>
      <c r="AH38" s="55">
        <v>300</v>
      </c>
      <c r="AI38" s="55">
        <v>270</v>
      </c>
      <c r="AJ38" s="55">
        <v>170</v>
      </c>
      <c r="AK38" s="56">
        <v>160</v>
      </c>
    </row>
    <row r="39" spans="1:37">
      <c r="A39" t="s">
        <v>18</v>
      </c>
      <c r="B39">
        <v>60</v>
      </c>
      <c r="C39">
        <v>50</v>
      </c>
      <c r="D39">
        <v>60</v>
      </c>
      <c r="E39">
        <v>0</v>
      </c>
      <c r="F39">
        <v>20</v>
      </c>
      <c r="G39">
        <v>132</v>
      </c>
      <c r="K39" s="12" t="s">
        <v>18</v>
      </c>
      <c r="L39" s="13">
        <v>1395</v>
      </c>
      <c r="M39" s="13">
        <v>1110</v>
      </c>
      <c r="N39" s="13">
        <v>32</v>
      </c>
      <c r="O39" s="14">
        <v>250</v>
      </c>
      <c r="Q39" s="37" t="s">
        <v>18</v>
      </c>
      <c r="R39" s="38">
        <v>56</v>
      </c>
      <c r="S39" s="38">
        <v>196</v>
      </c>
      <c r="T39" s="38">
        <v>92</v>
      </c>
      <c r="U39" s="38">
        <v>280</v>
      </c>
      <c r="V39" s="38">
        <v>240</v>
      </c>
      <c r="W39" s="39">
        <v>660</v>
      </c>
      <c r="Y39" s="12" t="s">
        <v>18</v>
      </c>
      <c r="Z39" s="13">
        <v>190</v>
      </c>
      <c r="AA39" s="13">
        <v>180</v>
      </c>
      <c r="AB39" s="13">
        <v>170</v>
      </c>
      <c r="AC39" s="13">
        <v>90</v>
      </c>
      <c r="AD39" s="13">
        <v>80</v>
      </c>
      <c r="AE39" s="14">
        <v>2440</v>
      </c>
      <c r="AG39" s="12" t="s">
        <v>18</v>
      </c>
      <c r="AH39" s="57">
        <v>690</v>
      </c>
      <c r="AI39" s="57">
        <v>980</v>
      </c>
      <c r="AJ39" s="57">
        <v>1250</v>
      </c>
      <c r="AK39" s="14">
        <v>1030</v>
      </c>
    </row>
    <row r="40" spans="1:37" ht="13.5" thickBot="1">
      <c r="A40" t="s">
        <v>19</v>
      </c>
      <c r="B40">
        <f t="shared" ref="B40:G40" si="72">SUM(B35:B39)</f>
        <v>3580</v>
      </c>
      <c r="C40">
        <f t="shared" si="72"/>
        <v>3380</v>
      </c>
      <c r="D40">
        <f t="shared" si="72"/>
        <v>3330</v>
      </c>
      <c r="E40">
        <f t="shared" si="72"/>
        <v>2886</v>
      </c>
      <c r="F40">
        <f t="shared" si="72"/>
        <v>2584</v>
      </c>
      <c r="G40">
        <f t="shared" si="72"/>
        <v>2567</v>
      </c>
      <c r="K40" s="15" t="s">
        <v>19</v>
      </c>
      <c r="L40" s="16">
        <v>2787</v>
      </c>
      <c r="M40" s="16">
        <v>2856</v>
      </c>
      <c r="N40" s="16">
        <v>2569</v>
      </c>
      <c r="O40" s="17">
        <v>3050</v>
      </c>
      <c r="Q40" s="40" t="s">
        <v>19</v>
      </c>
      <c r="R40" s="41">
        <v>1645</v>
      </c>
      <c r="S40" s="41">
        <v>1813</v>
      </c>
      <c r="T40" s="41">
        <v>2555</v>
      </c>
      <c r="U40" s="41">
        <v>3530</v>
      </c>
      <c r="V40" s="41">
        <v>3440</v>
      </c>
      <c r="W40" s="42">
        <v>3680</v>
      </c>
      <c r="Y40" s="15" t="s">
        <v>19</v>
      </c>
      <c r="Z40" s="16">
        <v>23790</v>
      </c>
      <c r="AA40" s="16">
        <v>25170</v>
      </c>
      <c r="AB40" s="16">
        <v>24620</v>
      </c>
      <c r="AC40" s="16">
        <v>22450</v>
      </c>
      <c r="AD40" s="16">
        <v>28090</v>
      </c>
      <c r="AE40" s="17">
        <v>29320</v>
      </c>
      <c r="AG40" s="15" t="s">
        <v>19</v>
      </c>
      <c r="AH40" s="59">
        <v>4100</v>
      </c>
      <c r="AI40" s="59">
        <v>4610</v>
      </c>
      <c r="AJ40" s="59">
        <v>3870</v>
      </c>
      <c r="AK40" s="17">
        <v>6430</v>
      </c>
    </row>
    <row r="41" spans="1:37" ht="13.5" thickBot="1">
      <c r="A41" t="s">
        <v>20</v>
      </c>
      <c r="B41">
        <f t="shared" ref="B41:G41" si="73">+B40-SUM(B29:B33)</f>
        <v>0</v>
      </c>
      <c r="C41">
        <f t="shared" si="73"/>
        <v>0</v>
      </c>
      <c r="D41">
        <f t="shared" si="73"/>
        <v>0</v>
      </c>
      <c r="E41">
        <f t="shared" si="73"/>
        <v>0</v>
      </c>
      <c r="F41">
        <f t="shared" si="73"/>
        <v>0</v>
      </c>
      <c r="G41">
        <f t="shared" si="73"/>
        <v>0</v>
      </c>
      <c r="K41" s="15" t="s">
        <v>20</v>
      </c>
      <c r="L41" s="16">
        <f>L40-L29-L30-L31-L32-L33</f>
        <v>-1</v>
      </c>
      <c r="M41" s="16">
        <f t="shared" ref="M41:O41" si="74">M40-M29-M30-M31-M32-M33</f>
        <v>0</v>
      </c>
      <c r="N41" s="16">
        <f t="shared" si="74"/>
        <v>1</v>
      </c>
      <c r="O41" s="17">
        <f t="shared" si="74"/>
        <v>0</v>
      </c>
      <c r="Q41" s="40" t="s">
        <v>20</v>
      </c>
      <c r="R41" s="41">
        <f t="shared" ref="R41:W41" si="75">R40-R29-R30-R31-R32-R33</f>
        <v>1</v>
      </c>
      <c r="S41" s="41">
        <f t="shared" si="75"/>
        <v>-1</v>
      </c>
      <c r="T41" s="41">
        <f t="shared" si="75"/>
        <v>1</v>
      </c>
      <c r="U41" s="41">
        <f t="shared" si="75"/>
        <v>0</v>
      </c>
      <c r="V41" s="41">
        <f t="shared" si="75"/>
        <v>0</v>
      </c>
      <c r="W41" s="42">
        <f t="shared" si="75"/>
        <v>0</v>
      </c>
      <c r="Y41" s="15" t="s">
        <v>20</v>
      </c>
      <c r="Z41" s="16">
        <f>Z40-Z29-Z30-Z31-Z32-Z33</f>
        <v>0</v>
      </c>
      <c r="AA41" s="16">
        <f t="shared" ref="AA41:AE41" si="76">AA40-AA29-AA30-AA31-AA32-AA33</f>
        <v>10</v>
      </c>
      <c r="AB41" s="16">
        <f t="shared" si="76"/>
        <v>10</v>
      </c>
      <c r="AC41" s="16">
        <f t="shared" si="76"/>
        <v>20</v>
      </c>
      <c r="AD41" s="16">
        <f t="shared" si="76"/>
        <v>20</v>
      </c>
      <c r="AE41" s="17">
        <f t="shared" si="76"/>
        <v>20</v>
      </c>
      <c r="AG41" s="15" t="s">
        <v>20</v>
      </c>
      <c r="AH41" s="16">
        <f>AH40-AH29-AH30-AH31-AH32-AH33</f>
        <v>0</v>
      </c>
      <c r="AI41" s="16">
        <f t="shared" ref="AI41:AK41" si="77">AI40-AI29-AI30-AI31-AI32-AI33</f>
        <v>0</v>
      </c>
      <c r="AJ41" s="16">
        <f t="shared" si="77"/>
        <v>0</v>
      </c>
      <c r="AK41" s="16">
        <f t="shared" si="77"/>
        <v>0</v>
      </c>
    </row>
    <row r="42" spans="1:37" ht="13.5" thickBot="1">
      <c r="A4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K42">
        <f>K1</f>
        <v>0</v>
      </c>
      <c r="Q42" s="26">
        <f>Feuil1!S3</f>
        <v>0</v>
      </c>
      <c r="R42" s="26"/>
      <c r="S42" s="26"/>
      <c r="T42" s="26"/>
      <c r="U42" s="26"/>
      <c r="V42" s="26"/>
      <c r="W42" s="26"/>
      <c r="Y42">
        <f>Y1</f>
        <v>0</v>
      </c>
      <c r="AG42">
        <f>AG1</f>
        <v>0</v>
      </c>
    </row>
    <row r="43" spans="1:37">
      <c r="A43" s="1" t="s">
        <v>24</v>
      </c>
      <c r="B43" s="1">
        <f t="shared" ref="B43:G43" si="78">B28</f>
        <v>2004</v>
      </c>
      <c r="C43" s="1">
        <f t="shared" si="78"/>
        <v>2005</v>
      </c>
      <c r="D43" s="1">
        <f t="shared" si="78"/>
        <v>2006</v>
      </c>
      <c r="E43" s="1">
        <f t="shared" si="78"/>
        <v>2007</v>
      </c>
      <c r="F43" s="1">
        <f t="shared" si="78"/>
        <v>2008</v>
      </c>
      <c r="G43" s="1">
        <f t="shared" si="78"/>
        <v>2009</v>
      </c>
      <c r="K43" s="6" t="s">
        <v>24</v>
      </c>
      <c r="L43" s="7">
        <f t="shared" ref="L43:O43" si="79">L28</f>
        <v>2005</v>
      </c>
      <c r="M43" s="7">
        <f t="shared" si="79"/>
        <v>2006</v>
      </c>
      <c r="N43" s="7">
        <f t="shared" si="79"/>
        <v>2007</v>
      </c>
      <c r="O43" s="8">
        <f t="shared" si="79"/>
        <v>2008</v>
      </c>
      <c r="Q43" s="6" t="s">
        <v>24</v>
      </c>
      <c r="R43" s="7">
        <f t="shared" ref="R43:W43" si="80">R28</f>
        <v>2004</v>
      </c>
      <c r="S43" s="7">
        <f t="shared" si="80"/>
        <v>2005</v>
      </c>
      <c r="T43" s="7">
        <f t="shared" si="80"/>
        <v>2006</v>
      </c>
      <c r="U43" s="7">
        <f t="shared" si="80"/>
        <v>2007</v>
      </c>
      <c r="V43" s="7">
        <f t="shared" si="80"/>
        <v>2008</v>
      </c>
      <c r="W43" s="8">
        <f t="shared" si="80"/>
        <v>2009</v>
      </c>
      <c r="Y43" s="6" t="s">
        <v>24</v>
      </c>
      <c r="Z43" s="7">
        <f t="shared" ref="Z43:AE43" si="81">Z28</f>
        <v>2004</v>
      </c>
      <c r="AA43" s="7">
        <f t="shared" si="81"/>
        <v>2005</v>
      </c>
      <c r="AB43" s="7">
        <f t="shared" si="81"/>
        <v>2006</v>
      </c>
      <c r="AC43" s="7">
        <f t="shared" si="81"/>
        <v>2007</v>
      </c>
      <c r="AD43" s="7">
        <f t="shared" si="81"/>
        <v>2008</v>
      </c>
      <c r="AE43" s="8">
        <f t="shared" si="81"/>
        <v>2009</v>
      </c>
      <c r="AG43" s="6" t="s">
        <v>24</v>
      </c>
      <c r="AH43" s="7">
        <f t="shared" ref="AH43:AK43" si="82">AH28</f>
        <v>2005</v>
      </c>
      <c r="AI43" s="7">
        <f t="shared" si="82"/>
        <v>2006</v>
      </c>
      <c r="AJ43" s="7">
        <f t="shared" si="82"/>
        <v>2007</v>
      </c>
      <c r="AK43" s="8">
        <f t="shared" si="82"/>
        <v>2008</v>
      </c>
    </row>
    <row r="44" spans="1:37">
      <c r="A44" t="s">
        <v>15</v>
      </c>
      <c r="B44">
        <f>B36</f>
        <v>920</v>
      </c>
      <c r="C44">
        <f t="shared" ref="C44:F45" si="83">C36</f>
        <v>1040</v>
      </c>
      <c r="D44">
        <f t="shared" si="83"/>
        <v>1000</v>
      </c>
      <c r="E44">
        <f t="shared" si="83"/>
        <v>938</v>
      </c>
      <c r="F44">
        <f t="shared" si="83"/>
        <v>724</v>
      </c>
      <c r="G44">
        <f>G36</f>
        <v>704</v>
      </c>
      <c r="K44" s="12" t="s">
        <v>15</v>
      </c>
      <c r="L44" s="13">
        <f>L36</f>
        <v>802</v>
      </c>
      <c r="M44" s="13">
        <f t="shared" ref="M44:O44" si="84">M36</f>
        <v>1077</v>
      </c>
      <c r="N44" s="13">
        <f t="shared" si="84"/>
        <v>1402</v>
      </c>
      <c r="O44" s="14">
        <f t="shared" si="84"/>
        <v>1630</v>
      </c>
      <c r="Q44" s="37" t="s">
        <v>15</v>
      </c>
      <c r="R44" s="38">
        <f t="shared" ref="R44:W45" si="85">R36</f>
        <v>216</v>
      </c>
      <c r="S44" s="38">
        <f t="shared" si="85"/>
        <v>247</v>
      </c>
      <c r="T44" s="38">
        <f t="shared" si="85"/>
        <v>489</v>
      </c>
      <c r="U44" s="38">
        <f t="shared" si="85"/>
        <v>550</v>
      </c>
      <c r="V44" s="38">
        <f t="shared" si="85"/>
        <v>780</v>
      </c>
      <c r="W44" s="39">
        <f t="shared" si="85"/>
        <v>870</v>
      </c>
      <c r="Y44" s="12" t="s">
        <v>15</v>
      </c>
      <c r="Z44" s="13">
        <f>Z36</f>
        <v>8300</v>
      </c>
      <c r="AA44" s="13">
        <f t="shared" ref="AA44:AE45" si="86">AA36</f>
        <v>9540</v>
      </c>
      <c r="AB44" s="13">
        <f t="shared" si="86"/>
        <v>7590</v>
      </c>
      <c r="AC44" s="13">
        <f t="shared" si="86"/>
        <v>6150</v>
      </c>
      <c r="AD44" s="13">
        <f t="shared" si="86"/>
        <v>7940</v>
      </c>
      <c r="AE44" s="14">
        <f t="shared" si="86"/>
        <v>6700</v>
      </c>
      <c r="AG44" s="12" t="s">
        <v>15</v>
      </c>
      <c r="AH44" s="13">
        <f>AH36</f>
        <v>1400</v>
      </c>
      <c r="AI44" s="13">
        <f t="shared" ref="AI44:AK44" si="87">AI36</f>
        <v>1330</v>
      </c>
      <c r="AJ44" s="13">
        <f t="shared" si="87"/>
        <v>1640</v>
      </c>
      <c r="AK44" s="14">
        <f t="shared" si="87"/>
        <v>1590</v>
      </c>
    </row>
    <row r="45" spans="1:37">
      <c r="A45" t="s">
        <v>16</v>
      </c>
      <c r="B45">
        <f>B37</f>
        <v>1100</v>
      </c>
      <c r="C45">
        <f t="shared" si="83"/>
        <v>810</v>
      </c>
      <c r="D45">
        <f t="shared" si="83"/>
        <v>700</v>
      </c>
      <c r="E45">
        <f t="shared" si="83"/>
        <v>597</v>
      </c>
      <c r="F45">
        <f t="shared" si="83"/>
        <v>591</v>
      </c>
      <c r="G45">
        <f>G37</f>
        <v>565</v>
      </c>
      <c r="K45" s="12" t="s">
        <v>16</v>
      </c>
      <c r="L45" s="13">
        <f>L37</f>
        <v>77</v>
      </c>
      <c r="M45" s="13">
        <f t="shared" ref="M45:O45" si="88">M37</f>
        <v>127</v>
      </c>
      <c r="N45" s="13">
        <f t="shared" si="88"/>
        <v>659</v>
      </c>
      <c r="O45" s="14">
        <f t="shared" si="88"/>
        <v>650</v>
      </c>
      <c r="Q45" s="37" t="s">
        <v>16</v>
      </c>
      <c r="R45" s="38">
        <f t="shared" si="85"/>
        <v>666</v>
      </c>
      <c r="S45" s="38">
        <f t="shared" si="85"/>
        <v>888</v>
      </c>
      <c r="T45" s="38">
        <f t="shared" si="85"/>
        <v>1317</v>
      </c>
      <c r="U45" s="38">
        <f t="shared" si="85"/>
        <v>1930</v>
      </c>
      <c r="V45" s="38">
        <f t="shared" si="85"/>
        <v>1640</v>
      </c>
      <c r="W45" s="39">
        <f t="shared" si="85"/>
        <v>1460</v>
      </c>
      <c r="Y45" s="12" t="s">
        <v>16</v>
      </c>
      <c r="Z45" s="13">
        <f>Z37</f>
        <v>10370</v>
      </c>
      <c r="AA45" s="13">
        <f t="shared" si="86"/>
        <v>9200</v>
      </c>
      <c r="AB45" s="13">
        <f t="shared" si="86"/>
        <v>10950</v>
      </c>
      <c r="AC45" s="13">
        <f t="shared" si="86"/>
        <v>9920</v>
      </c>
      <c r="AD45" s="13">
        <f t="shared" si="86"/>
        <v>11820</v>
      </c>
      <c r="AE45" s="14">
        <f t="shared" si="86"/>
        <v>11020</v>
      </c>
      <c r="AG45" s="12" t="s">
        <v>16</v>
      </c>
      <c r="AH45" s="13">
        <f>AH37</f>
        <v>1580</v>
      </c>
      <c r="AI45" s="13">
        <f t="shared" ref="AI45:AK45" si="89">AI37</f>
        <v>1900</v>
      </c>
      <c r="AJ45" s="13">
        <f t="shared" si="89"/>
        <v>670</v>
      </c>
      <c r="AK45" s="14">
        <f t="shared" si="89"/>
        <v>3520</v>
      </c>
    </row>
    <row r="46" spans="1:37">
      <c r="A46" t="s">
        <v>29</v>
      </c>
      <c r="B46">
        <f t="shared" ref="B46:G46" si="90">B31</f>
        <v>770</v>
      </c>
      <c r="C46">
        <f t="shared" si="90"/>
        <v>690</v>
      </c>
      <c r="D46">
        <f t="shared" si="90"/>
        <v>630</v>
      </c>
      <c r="E46">
        <f t="shared" si="90"/>
        <v>455</v>
      </c>
      <c r="F46">
        <f t="shared" si="90"/>
        <v>442</v>
      </c>
      <c r="G46">
        <f t="shared" si="90"/>
        <v>364</v>
      </c>
      <c r="K46" s="12" t="s">
        <v>29</v>
      </c>
      <c r="L46" s="13">
        <f>L31</f>
        <v>458</v>
      </c>
      <c r="M46" s="13">
        <f t="shared" ref="M46:O46" si="91">M31</f>
        <v>680</v>
      </c>
      <c r="N46" s="13">
        <f t="shared" si="91"/>
        <v>335</v>
      </c>
      <c r="O46" s="14">
        <f t="shared" si="91"/>
        <v>560</v>
      </c>
      <c r="Q46" s="37" t="s">
        <v>29</v>
      </c>
      <c r="R46" s="38">
        <f t="shared" ref="R46:W46" si="92">R31</f>
        <v>415</v>
      </c>
      <c r="S46" s="38">
        <f t="shared" si="92"/>
        <v>519</v>
      </c>
      <c r="T46" s="38">
        <f t="shared" si="92"/>
        <v>985</v>
      </c>
      <c r="U46" s="38">
        <f t="shared" si="92"/>
        <v>1180</v>
      </c>
      <c r="V46" s="38">
        <f t="shared" si="92"/>
        <v>1040</v>
      </c>
      <c r="W46" s="39">
        <f t="shared" si="92"/>
        <v>780</v>
      </c>
      <c r="Y46" s="12" t="s">
        <v>29</v>
      </c>
      <c r="Z46" s="13">
        <f>Z31</f>
        <v>5930</v>
      </c>
      <c r="AA46" s="13">
        <f t="shared" ref="AA46:AE46" si="93">AA31</f>
        <v>3930</v>
      </c>
      <c r="AB46" s="13">
        <f t="shared" si="93"/>
        <v>5010</v>
      </c>
      <c r="AC46" s="13">
        <f t="shared" si="93"/>
        <v>4050</v>
      </c>
      <c r="AD46" s="13">
        <f t="shared" si="93"/>
        <v>4840</v>
      </c>
      <c r="AE46" s="14">
        <f t="shared" si="93"/>
        <v>3840</v>
      </c>
      <c r="AG46" s="12" t="s">
        <v>29</v>
      </c>
      <c r="AH46" s="13">
        <f>AH31</f>
        <v>1380</v>
      </c>
      <c r="AI46" s="13">
        <f t="shared" ref="AI46:AK46" si="94">AI31</f>
        <v>1500</v>
      </c>
      <c r="AJ46" s="13">
        <f t="shared" si="94"/>
        <v>1070</v>
      </c>
      <c r="AK46" s="14">
        <f t="shared" si="94"/>
        <v>3610</v>
      </c>
    </row>
    <row r="47" spans="1:37">
      <c r="A47" t="s">
        <v>24</v>
      </c>
      <c r="B47">
        <f t="shared" ref="B47:G47" si="95">B44+B45-B46</f>
        <v>1250</v>
      </c>
      <c r="C47">
        <f t="shared" si="95"/>
        <v>1160</v>
      </c>
      <c r="D47">
        <f t="shared" si="95"/>
        <v>1070</v>
      </c>
      <c r="E47">
        <f t="shared" si="95"/>
        <v>1080</v>
      </c>
      <c r="F47">
        <f t="shared" si="95"/>
        <v>873</v>
      </c>
      <c r="G47">
        <f t="shared" si="95"/>
        <v>905</v>
      </c>
      <c r="K47" s="12" t="s">
        <v>24</v>
      </c>
      <c r="L47" s="13">
        <f>L44+L45-L46</f>
        <v>421</v>
      </c>
      <c r="M47" s="13">
        <f t="shared" ref="M47" si="96">M44+M45-M46</f>
        <v>524</v>
      </c>
      <c r="N47" s="13">
        <f t="shared" ref="N47" si="97">N44+N45-N46</f>
        <v>1726</v>
      </c>
      <c r="O47" s="14">
        <f t="shared" ref="O47" si="98">O44+O45-O46</f>
        <v>1720</v>
      </c>
      <c r="P47">
        <f t="shared" ref="P47" si="99">P44+P45-P46</f>
        <v>0</v>
      </c>
      <c r="Q47" s="28" t="s">
        <v>24</v>
      </c>
      <c r="R47" s="29">
        <f t="shared" ref="R47" si="100">R44+R45-R46</f>
        <v>467</v>
      </c>
      <c r="S47" s="29">
        <f t="shared" ref="S47" si="101">S44+S45-S46</f>
        <v>616</v>
      </c>
      <c r="T47" s="29">
        <f t="shared" ref="T47" si="102">T44+T45-T46</f>
        <v>821</v>
      </c>
      <c r="U47" s="29">
        <f t="shared" ref="U47" si="103">U44+U45-U46</f>
        <v>1300</v>
      </c>
      <c r="V47" s="29">
        <f t="shared" ref="V47" si="104">V44+V45-V46</f>
        <v>1380</v>
      </c>
      <c r="W47" s="30">
        <f t="shared" ref="W47" si="105">W44+W45-W46</f>
        <v>1550</v>
      </c>
      <c r="Y47" s="12" t="s">
        <v>24</v>
      </c>
      <c r="Z47" s="13">
        <f>Z44+Z45-Z46</f>
        <v>12740</v>
      </c>
      <c r="AA47" s="13">
        <f t="shared" ref="AA47:AE47" si="106">AA44+AA45-AA46</f>
        <v>14810</v>
      </c>
      <c r="AB47" s="13">
        <f t="shared" si="106"/>
        <v>13530</v>
      </c>
      <c r="AC47" s="13">
        <f t="shared" si="106"/>
        <v>12020</v>
      </c>
      <c r="AD47" s="13">
        <f t="shared" si="106"/>
        <v>14920</v>
      </c>
      <c r="AE47" s="14">
        <f t="shared" si="106"/>
        <v>13880</v>
      </c>
      <c r="AG47" s="12" t="s">
        <v>24</v>
      </c>
      <c r="AH47" s="13">
        <f>AH44+AH45-AH46</f>
        <v>1600</v>
      </c>
      <c r="AI47" s="13">
        <f t="shared" ref="AI47:AK47" si="107">AI44+AI45-AI46</f>
        <v>1730</v>
      </c>
      <c r="AJ47" s="13">
        <f t="shared" si="107"/>
        <v>1240</v>
      </c>
      <c r="AK47" s="14">
        <f t="shared" si="107"/>
        <v>1500</v>
      </c>
    </row>
    <row r="48" spans="1:37">
      <c r="A48" t="s">
        <v>30</v>
      </c>
      <c r="B48" s="2">
        <f t="shared" ref="B48:G48" si="108">B47/B5</f>
        <v>0.2808988764044944</v>
      </c>
      <c r="C48" s="2">
        <f t="shared" si="108"/>
        <v>0.27751196172248804</v>
      </c>
      <c r="D48" s="2">
        <f t="shared" si="108"/>
        <v>0.26683291770573564</v>
      </c>
      <c r="E48" s="2">
        <f t="shared" si="108"/>
        <v>0.18206338503034389</v>
      </c>
      <c r="F48" s="2">
        <f t="shared" si="108"/>
        <v>0.22367409684857803</v>
      </c>
      <c r="G48" s="2">
        <f t="shared" si="108"/>
        <v>0.28290090653329164</v>
      </c>
      <c r="K48" s="12" t="s">
        <v>30</v>
      </c>
      <c r="L48" s="20">
        <f>L47/L5</f>
        <v>0.11809256661991585</v>
      </c>
      <c r="M48" s="20">
        <f t="shared" ref="M48:O48" si="109">M47/M5</f>
        <v>0.12277413308341144</v>
      </c>
      <c r="N48" s="20">
        <f t="shared" si="109"/>
        <v>0.35565629507521124</v>
      </c>
      <c r="O48" s="21">
        <f t="shared" si="109"/>
        <v>0.26179604261796041</v>
      </c>
      <c r="Q48" s="37" t="s">
        <v>30</v>
      </c>
      <c r="R48" s="43">
        <f t="shared" ref="R48:W48" si="110">R47/R5</f>
        <v>0.22549492998551424</v>
      </c>
      <c r="S48" s="43">
        <f t="shared" si="110"/>
        <v>0.22254335260115607</v>
      </c>
      <c r="T48" s="43">
        <f t="shared" si="110"/>
        <v>0.19816558049722424</v>
      </c>
      <c r="U48" s="43">
        <f t="shared" si="110"/>
        <v>0.28508771929824561</v>
      </c>
      <c r="V48" s="43">
        <f t="shared" si="110"/>
        <v>0.28512396694214875</v>
      </c>
      <c r="W48" s="44">
        <f t="shared" si="110"/>
        <v>0.30038759689922478</v>
      </c>
      <c r="Y48" s="12" t="s">
        <v>30</v>
      </c>
      <c r="Z48" s="20">
        <f>Z47/Z5</f>
        <v>0.48075471698113209</v>
      </c>
      <c r="AA48" s="20">
        <f t="shared" ref="AA48:AE48" si="111">AA47/AA5</f>
        <v>0.54229220065909922</v>
      </c>
      <c r="AB48" s="20">
        <f t="shared" si="111"/>
        <v>0.45555555555555555</v>
      </c>
      <c r="AC48" s="20">
        <f t="shared" si="111"/>
        <v>0.39920292261707074</v>
      </c>
      <c r="AD48" s="20">
        <f t="shared" si="111"/>
        <v>0.49014454664914586</v>
      </c>
      <c r="AE48" s="21">
        <f t="shared" si="111"/>
        <v>0.50917094644167282</v>
      </c>
      <c r="AG48" s="12" t="s">
        <v>30</v>
      </c>
      <c r="AH48" s="20">
        <f>AH47/AH5</f>
        <v>8.1507896077432501E-2</v>
      </c>
      <c r="AI48" s="20">
        <f t="shared" ref="AI48:AJ48" si="112">AI47/AI5</f>
        <v>9.0813648293963253E-2</v>
      </c>
      <c r="AJ48" s="20">
        <f t="shared" si="112"/>
        <v>6.2468513853904284E-2</v>
      </c>
      <c r="AK48" s="21">
        <f>AK47/AK5</f>
        <v>7.8905839032088379E-2</v>
      </c>
    </row>
    <row r="49" spans="1:37">
      <c r="A49" t="s">
        <v>35</v>
      </c>
      <c r="B49" s="2"/>
      <c r="C49" s="5">
        <f>B47-C47</f>
        <v>90</v>
      </c>
      <c r="D49" s="5">
        <f t="shared" ref="D49:W49" si="113">C47-D47</f>
        <v>90</v>
      </c>
      <c r="E49" s="5">
        <f t="shared" si="113"/>
        <v>-10</v>
      </c>
      <c r="F49" s="5">
        <f t="shared" si="113"/>
        <v>207</v>
      </c>
      <c r="G49" s="5">
        <f t="shared" si="113"/>
        <v>-32</v>
      </c>
      <c r="H49" s="5">
        <f t="shared" si="113"/>
        <v>905</v>
      </c>
      <c r="I49" s="5">
        <f t="shared" si="113"/>
        <v>0</v>
      </c>
      <c r="J49" s="5">
        <f t="shared" si="113"/>
        <v>0</v>
      </c>
      <c r="K49" s="12" t="s">
        <v>35</v>
      </c>
      <c r="L49" s="22"/>
      <c r="M49" s="22">
        <f t="shared" si="113"/>
        <v>-103</v>
      </c>
      <c r="N49" s="22">
        <f t="shared" si="113"/>
        <v>-1202</v>
      </c>
      <c r="O49" s="23">
        <f t="shared" si="113"/>
        <v>6</v>
      </c>
      <c r="P49" s="5"/>
      <c r="Q49" s="28" t="s">
        <v>35</v>
      </c>
      <c r="R49" s="50"/>
      <c r="S49" s="50">
        <f t="shared" si="113"/>
        <v>-149</v>
      </c>
      <c r="T49" s="50">
        <f t="shared" si="113"/>
        <v>-205</v>
      </c>
      <c r="U49" s="50">
        <f t="shared" si="113"/>
        <v>-479</v>
      </c>
      <c r="V49" s="50">
        <f t="shared" si="113"/>
        <v>-80</v>
      </c>
      <c r="W49" s="51">
        <f t="shared" si="113"/>
        <v>-170</v>
      </c>
      <c r="Y49" s="12" t="s">
        <v>35</v>
      </c>
      <c r="Z49" s="20"/>
      <c r="AA49" s="22">
        <f>Z47-AA47</f>
        <v>-2070</v>
      </c>
      <c r="AB49" s="22">
        <f t="shared" ref="AB49:AK49" si="114">AA47-AB47</f>
        <v>1280</v>
      </c>
      <c r="AC49" s="22">
        <f t="shared" si="114"/>
        <v>1510</v>
      </c>
      <c r="AD49" s="22">
        <f t="shared" si="114"/>
        <v>-2900</v>
      </c>
      <c r="AE49" s="23">
        <f t="shared" si="114"/>
        <v>1040</v>
      </c>
      <c r="AF49" s="22"/>
      <c r="AG49" s="12" t="s">
        <v>35</v>
      </c>
      <c r="AH49" s="22"/>
      <c r="AI49" s="22">
        <f t="shared" si="114"/>
        <v>-130</v>
      </c>
      <c r="AJ49" s="22">
        <f t="shared" si="114"/>
        <v>490</v>
      </c>
      <c r="AK49" s="23">
        <f t="shared" si="114"/>
        <v>-260</v>
      </c>
    </row>
    <row r="50" spans="1:37">
      <c r="A50" t="s">
        <v>31</v>
      </c>
      <c r="B50" s="4">
        <f t="shared" ref="B50:O50" si="115">B44/0.4/B5*365</f>
        <v>188.65168539325845</v>
      </c>
      <c r="C50" s="4">
        <f t="shared" si="115"/>
        <v>227.03349282296651</v>
      </c>
      <c r="D50" s="4">
        <f t="shared" si="115"/>
        <v>227.55610972568579</v>
      </c>
      <c r="E50" s="4">
        <f t="shared" si="115"/>
        <v>144.28944706675657</v>
      </c>
      <c r="F50" s="4">
        <f t="shared" si="115"/>
        <v>169.26723033563925</v>
      </c>
      <c r="G50" s="4">
        <f t="shared" si="115"/>
        <v>200.81275398562053</v>
      </c>
      <c r="H50" s="4"/>
      <c r="I50" s="4"/>
      <c r="J50" s="4"/>
      <c r="K50" s="12" t="s">
        <v>31</v>
      </c>
      <c r="L50" s="18">
        <f t="shared" si="115"/>
        <v>205.28050490883592</v>
      </c>
      <c r="M50" s="18">
        <f t="shared" si="115"/>
        <v>230.26300374882848</v>
      </c>
      <c r="N50" s="18">
        <f t="shared" si="115"/>
        <v>263.61528951164229</v>
      </c>
      <c r="O50" s="19">
        <f t="shared" si="115"/>
        <v>226.38888888888891</v>
      </c>
      <c r="Q50" s="45" t="s">
        <v>31</v>
      </c>
      <c r="R50" s="46">
        <f t="shared" ref="R50:W50" si="116">R44/0.4/R5*365</f>
        <v>95.17141477547078</v>
      </c>
      <c r="S50" s="46">
        <f t="shared" si="116"/>
        <v>81.426119942196536</v>
      </c>
      <c r="T50" s="46">
        <f t="shared" si="116"/>
        <v>107.70275162925417</v>
      </c>
      <c r="U50" s="46">
        <f t="shared" si="116"/>
        <v>110.06030701754386</v>
      </c>
      <c r="V50" s="46">
        <f t="shared" si="116"/>
        <v>147.05578512396693</v>
      </c>
      <c r="W50" s="47">
        <f t="shared" si="116"/>
        <v>153.85174418604652</v>
      </c>
      <c r="Y50" s="12" t="s">
        <v>31</v>
      </c>
      <c r="Z50" s="18">
        <f t="shared" ref="Z50:AK50" si="117">Z44/0.4/Z5*365</f>
        <v>285.80188679245282</v>
      </c>
      <c r="AA50" s="18">
        <f t="shared" si="117"/>
        <v>318.75686561699013</v>
      </c>
      <c r="AB50" s="18">
        <f t="shared" si="117"/>
        <v>233.19444444444443</v>
      </c>
      <c r="AC50" s="18">
        <f t="shared" si="117"/>
        <v>186.37910993025571</v>
      </c>
      <c r="AD50" s="18">
        <f t="shared" si="117"/>
        <v>238.01741130091983</v>
      </c>
      <c r="AE50" s="19">
        <f t="shared" si="117"/>
        <v>224.27549523110787</v>
      </c>
      <c r="AF50" s="18"/>
      <c r="AG50" s="12" t="s">
        <v>31</v>
      </c>
      <c r="AH50" s="18">
        <f t="shared" si="117"/>
        <v>65.078960774325012</v>
      </c>
      <c r="AI50" s="18">
        <f t="shared" si="117"/>
        <v>63.707349081364832</v>
      </c>
      <c r="AJ50" s="18">
        <f t="shared" si="117"/>
        <v>75.390428211586908</v>
      </c>
      <c r="AK50" s="19">
        <f t="shared" si="117"/>
        <v>76.321672803787479</v>
      </c>
    </row>
    <row r="51" spans="1:37">
      <c r="A51" t="s">
        <v>32</v>
      </c>
      <c r="B51" s="4">
        <f t="shared" ref="B51:O51" si="118">B45/(1+B53)/B5*365</f>
        <v>82.022471910112344</v>
      </c>
      <c r="C51" s="4">
        <f t="shared" si="118"/>
        <v>64.2996955197912</v>
      </c>
      <c r="D51" s="4">
        <f t="shared" si="118"/>
        <v>57.923373384720001</v>
      </c>
      <c r="E51" s="4">
        <f t="shared" si="118"/>
        <v>33.394378716361182</v>
      </c>
      <c r="F51" s="4">
        <f t="shared" si="118"/>
        <v>50.244567116204323</v>
      </c>
      <c r="G51" s="4">
        <f t="shared" si="118"/>
        <v>58.604961777828301</v>
      </c>
      <c r="H51" s="4"/>
      <c r="I51" s="4"/>
      <c r="J51" s="4"/>
      <c r="K51" s="12" t="s">
        <v>32</v>
      </c>
      <c r="L51" s="18">
        <f t="shared" si="118"/>
        <v>7.1669004207573632</v>
      </c>
      <c r="M51" s="18">
        <f t="shared" si="118"/>
        <v>9.8736900400443037</v>
      </c>
      <c r="N51" s="18">
        <f t="shared" si="118"/>
        <v>45.058351909784008</v>
      </c>
      <c r="O51" s="19">
        <f t="shared" si="118"/>
        <v>32.828282828282823</v>
      </c>
      <c r="Q51" s="45" t="s">
        <v>32</v>
      </c>
      <c r="R51" s="46">
        <f t="shared" ref="R51:W51" si="119">R45/(1+R53)/R5*365</f>
        <v>106.70734383916421</v>
      </c>
      <c r="S51" s="46">
        <f t="shared" si="119"/>
        <v>106.45034156594851</v>
      </c>
      <c r="T51" s="46">
        <f t="shared" si="119"/>
        <v>105.48021855045751</v>
      </c>
      <c r="U51" s="46">
        <f t="shared" si="119"/>
        <v>140.44059011164273</v>
      </c>
      <c r="V51" s="46">
        <f t="shared" si="119"/>
        <v>112.4342599549211</v>
      </c>
      <c r="W51" s="47">
        <f t="shared" si="119"/>
        <v>93.886539816772384</v>
      </c>
      <c r="Y51" s="12" t="s">
        <v>32</v>
      </c>
      <c r="Z51" s="18">
        <f t="shared" ref="Z51:AK51" si="120">Z45/(1+Z53)/Z5*365</f>
        <v>129.84734133790735</v>
      </c>
      <c r="AA51" s="18">
        <f t="shared" si="120"/>
        <v>111.78056655903598</v>
      </c>
      <c r="AB51" s="18">
        <f t="shared" si="120"/>
        <v>122.33700642791551</v>
      </c>
      <c r="AC51" s="18">
        <f t="shared" si="120"/>
        <v>109.32037076175236</v>
      </c>
      <c r="AD51" s="18">
        <f t="shared" si="120"/>
        <v>128.84661330784851</v>
      </c>
      <c r="AE51" s="19">
        <f t="shared" si="120"/>
        <v>134.13926499032883</v>
      </c>
      <c r="AF51" s="18"/>
      <c r="AG51" s="12" t="s">
        <v>32</v>
      </c>
      <c r="AH51" s="18">
        <f t="shared" si="120"/>
        <v>26.707729356735978</v>
      </c>
      <c r="AI51" s="18">
        <f t="shared" si="120"/>
        <v>33.094726795514191</v>
      </c>
      <c r="AJ51" s="18">
        <f t="shared" si="120"/>
        <v>11.199908403938629</v>
      </c>
      <c r="AK51" s="19">
        <f t="shared" si="120"/>
        <v>61.441346659652801</v>
      </c>
    </row>
    <row r="52" spans="1:37">
      <c r="A52" t="s">
        <v>33</v>
      </c>
      <c r="B52" s="4">
        <f t="shared" ref="B52:O52" si="121">B46/(1+0.196)/0.4/B5*365</f>
        <v>132.01777460448685</v>
      </c>
      <c r="C52" s="4">
        <f t="shared" si="121"/>
        <v>125.94313581155684</v>
      </c>
      <c r="D52" s="4">
        <f t="shared" si="121"/>
        <v>119.86651264814554</v>
      </c>
      <c r="E52" s="4">
        <f t="shared" si="121"/>
        <v>58.521028174382131</v>
      </c>
      <c r="F52" s="4">
        <f t="shared" si="121"/>
        <v>86.402321514108436</v>
      </c>
      <c r="G52" s="4">
        <f t="shared" si="121"/>
        <v>86.813814099514801</v>
      </c>
      <c r="H52" s="4"/>
      <c r="I52" s="4"/>
      <c r="J52" s="4"/>
      <c r="K52" s="12" t="s">
        <v>33</v>
      </c>
      <c r="L52" s="18">
        <f t="shared" si="121"/>
        <v>98.018406375623286</v>
      </c>
      <c r="M52" s="18">
        <f t="shared" si="121"/>
        <v>121.55874157218844</v>
      </c>
      <c r="N52" s="18">
        <f t="shared" si="121"/>
        <v>52.666712380784354</v>
      </c>
      <c r="O52" s="19">
        <f t="shared" si="121"/>
        <v>65.031586770717198</v>
      </c>
      <c r="Q52" s="45" t="s">
        <v>33</v>
      </c>
      <c r="R52" s="46">
        <f t="shared" ref="R52:W52" si="122">R46/(1+0.196)/0.4/R5*365</f>
        <v>152.88669458310252</v>
      </c>
      <c r="S52" s="46">
        <f t="shared" si="122"/>
        <v>143.05497491638795</v>
      </c>
      <c r="T52" s="46">
        <f t="shared" si="122"/>
        <v>181.39403046763812</v>
      </c>
      <c r="U52" s="46">
        <f t="shared" si="122"/>
        <v>197.43259696062898</v>
      </c>
      <c r="V52" s="46">
        <f t="shared" si="122"/>
        <v>163.94178943586058</v>
      </c>
      <c r="W52" s="47">
        <f t="shared" si="122"/>
        <v>115.33114256825075</v>
      </c>
      <c r="Y52" s="12" t="s">
        <v>33</v>
      </c>
      <c r="Z52" s="18">
        <f t="shared" ref="Z52:AK52" si="123">Z46/(1+0.196)/0.4/Z5*365</f>
        <v>170.7302644033571</v>
      </c>
      <c r="AA52" s="18">
        <f t="shared" si="123"/>
        <v>109.79246701748413</v>
      </c>
      <c r="AB52" s="18">
        <f t="shared" si="123"/>
        <v>128.70131076652817</v>
      </c>
      <c r="AC52" s="18">
        <f t="shared" si="123"/>
        <v>102.62329651922884</v>
      </c>
      <c r="AD52" s="18">
        <f t="shared" si="123"/>
        <v>121.31162130447967</v>
      </c>
      <c r="AE52" s="19">
        <f t="shared" si="123"/>
        <v>107.4749041191352</v>
      </c>
      <c r="AF52" s="18"/>
      <c r="AG52" s="12" t="s">
        <v>33</v>
      </c>
      <c r="AH52" s="18">
        <f t="shared" si="123"/>
        <v>53.63650613268544</v>
      </c>
      <c r="AI52" s="18">
        <f t="shared" si="123"/>
        <v>60.075580017380766</v>
      </c>
      <c r="AJ52" s="18">
        <f t="shared" si="123"/>
        <v>41.126803871848225</v>
      </c>
      <c r="AK52" s="19">
        <f t="shared" si="123"/>
        <v>144.88611872997666</v>
      </c>
    </row>
    <row r="53" spans="1:37" ht="13.5" thickBot="1">
      <c r="A53" t="s">
        <v>34</v>
      </c>
      <c r="B53" s="3">
        <v>0.1</v>
      </c>
      <c r="C53" s="3">
        <v>0.1</v>
      </c>
      <c r="D53" s="3">
        <v>0.1</v>
      </c>
      <c r="E53" s="3">
        <v>0.1</v>
      </c>
      <c r="F53" s="3">
        <v>0.1</v>
      </c>
      <c r="G53" s="3">
        <v>0.1</v>
      </c>
      <c r="K53" s="15" t="s">
        <v>34</v>
      </c>
      <c r="L53" s="24">
        <v>0.1</v>
      </c>
      <c r="M53" s="24">
        <v>0.1</v>
      </c>
      <c r="N53" s="24">
        <v>0.1</v>
      </c>
      <c r="O53" s="25">
        <v>0.1</v>
      </c>
      <c r="Q53" s="40" t="s">
        <v>34</v>
      </c>
      <c r="R53" s="48">
        <v>0.1</v>
      </c>
      <c r="S53" s="48">
        <v>0.1</v>
      </c>
      <c r="T53" s="48">
        <v>0.1</v>
      </c>
      <c r="U53" s="48">
        <v>0.1</v>
      </c>
      <c r="V53" s="48">
        <v>0.1</v>
      </c>
      <c r="W53" s="49">
        <v>0.1</v>
      </c>
      <c r="Y53" s="15" t="s">
        <v>34</v>
      </c>
      <c r="Z53" s="24">
        <v>0.1</v>
      </c>
      <c r="AA53" s="24">
        <v>0.1</v>
      </c>
      <c r="AB53" s="24">
        <v>0.1</v>
      </c>
      <c r="AC53" s="24">
        <v>0.1</v>
      </c>
      <c r="AD53" s="24">
        <v>0.1</v>
      </c>
      <c r="AE53" s="25">
        <v>0.1</v>
      </c>
      <c r="AG53" s="15" t="s">
        <v>34</v>
      </c>
      <c r="AH53" s="24">
        <v>0.1</v>
      </c>
      <c r="AI53" s="24">
        <v>0.1</v>
      </c>
      <c r="AJ53" s="24">
        <v>0.1</v>
      </c>
      <c r="AK53" s="25">
        <v>0.1</v>
      </c>
    </row>
    <row r="54" spans="1:37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Physcience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Olivier</cp:lastModifiedBy>
  <dcterms:created xsi:type="dcterms:W3CDTF">2003-06-10T16:09:38Z</dcterms:created>
  <dcterms:modified xsi:type="dcterms:W3CDTF">2010-09-22T20:32:28Z</dcterms:modified>
</cp:coreProperties>
</file>