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75" yWindow="-15" windowWidth="13875" windowHeight="9300"/>
  </bookViews>
  <sheets>
    <sheet name="Recap1 (2)" sheetId="8" r:id="rId1"/>
    <sheet name="Recap1" sheetId="1" r:id="rId2"/>
    <sheet name="Feuil1" sheetId="7" r:id="rId3"/>
  </sheets>
  <calcPr calcId="145621"/>
</workbook>
</file>

<file path=xl/calcChain.xml><?xml version="1.0" encoding="utf-8"?>
<calcChain xmlns="http://schemas.openxmlformats.org/spreadsheetml/2006/main">
  <c r="G135" i="8" l="1"/>
  <c r="D134" i="8"/>
  <c r="E134" i="8"/>
  <c r="F134" i="8"/>
  <c r="C134" i="8"/>
  <c r="D133" i="8"/>
  <c r="E133" i="8"/>
  <c r="C133" i="8"/>
  <c r="D135" i="8" l="1"/>
  <c r="D140" i="8" s="1"/>
  <c r="E135" i="8"/>
  <c r="E140" i="8" s="1"/>
  <c r="F135" i="8"/>
  <c r="F140" i="8" s="1"/>
  <c r="C135" i="8"/>
  <c r="C140" i="8" s="1"/>
  <c r="D123" i="8"/>
  <c r="G131" i="8"/>
  <c r="G139" i="8"/>
  <c r="G138" i="8"/>
  <c r="G137" i="8"/>
  <c r="G136" i="8"/>
  <c r="G124" i="8"/>
  <c r="E123" i="8"/>
  <c r="F123" i="8"/>
  <c r="G123" i="8"/>
  <c r="C123" i="8"/>
  <c r="G126" i="8"/>
  <c r="G127" i="8"/>
  <c r="G128" i="8"/>
  <c r="F125" i="8"/>
  <c r="E125" i="8"/>
  <c r="G125" i="8" s="1"/>
  <c r="D125" i="8"/>
  <c r="I8" i="8"/>
  <c r="I4" i="8"/>
  <c r="G9" i="8"/>
  <c r="E116" i="8" s="1"/>
  <c r="E118" i="8" s="1"/>
  <c r="H9" i="8"/>
  <c r="F116" i="8" s="1"/>
  <c r="F117" i="8" s="1"/>
  <c r="E7" i="8"/>
  <c r="I7" i="8" s="1"/>
  <c r="E6" i="8"/>
  <c r="I6" i="8" s="1"/>
  <c r="E5" i="8"/>
  <c r="F9" i="8"/>
  <c r="D116" i="8" s="1"/>
  <c r="D118" i="8" s="1"/>
  <c r="G129" i="8" l="1"/>
  <c r="G140" i="8"/>
  <c r="E9" i="8"/>
  <c r="C116" i="8" s="1"/>
  <c r="C118" i="8" s="1"/>
  <c r="E119" i="8"/>
  <c r="E120" i="8" s="1"/>
  <c r="D119" i="8"/>
  <c r="D120" i="8" s="1"/>
  <c r="F118" i="8"/>
  <c r="G117" i="8"/>
  <c r="I5" i="8"/>
  <c r="I9" i="8" s="1"/>
  <c r="B93" i="8"/>
  <c r="B76" i="8"/>
  <c r="B59" i="8"/>
  <c r="L57" i="8"/>
  <c r="L56" i="8"/>
  <c r="L55" i="8"/>
  <c r="J57" i="8"/>
  <c r="J56" i="8"/>
  <c r="J55" i="8"/>
  <c r="H57" i="8"/>
  <c r="H56" i="8"/>
  <c r="H55" i="8"/>
  <c r="F57" i="8"/>
  <c r="F56" i="8"/>
  <c r="F55" i="8"/>
  <c r="B42" i="8"/>
  <c r="B25" i="8"/>
  <c r="C80" i="8"/>
  <c r="C82" i="8" s="1"/>
  <c r="C84" i="8" s="1"/>
  <c r="J84" i="8" s="1"/>
  <c r="C63" i="8"/>
  <c r="C65" i="8" s="1"/>
  <c r="C67" i="8" s="1"/>
  <c r="C46" i="8"/>
  <c r="C48" i="8" s="1"/>
  <c r="C50" i="8" s="1"/>
  <c r="C29" i="8"/>
  <c r="C30" i="8" s="1"/>
  <c r="C98" i="8" s="1"/>
  <c r="C12" i="8"/>
  <c r="B9" i="8"/>
  <c r="N97" i="1"/>
  <c r="M97" i="1"/>
  <c r="N93" i="1"/>
  <c r="M93" i="1"/>
  <c r="N91" i="1"/>
  <c r="M91" i="1"/>
  <c r="L97" i="1"/>
  <c r="L93" i="1"/>
  <c r="J97" i="1"/>
  <c r="J93" i="1"/>
  <c r="H97" i="1"/>
  <c r="H93" i="1"/>
  <c r="F97" i="1"/>
  <c r="F93" i="1"/>
  <c r="L91" i="1"/>
  <c r="J91" i="1"/>
  <c r="H91" i="1"/>
  <c r="F91" i="1"/>
  <c r="C88" i="1"/>
  <c r="C89" i="1"/>
  <c r="C90" i="1"/>
  <c r="C91" i="1"/>
  <c r="C92" i="1"/>
  <c r="C93" i="1"/>
  <c r="C97" i="1"/>
  <c r="C87" i="1"/>
  <c r="J50" i="8" l="1"/>
  <c r="J101" i="8" s="1"/>
  <c r="C101" i="8"/>
  <c r="G116" i="8"/>
  <c r="C97" i="8"/>
  <c r="F119" i="8"/>
  <c r="F120" i="8" s="1"/>
  <c r="C119" i="8"/>
  <c r="C120" i="8" s="1"/>
  <c r="G118" i="8"/>
  <c r="H84" i="8"/>
  <c r="L84" i="8"/>
  <c r="F84" i="8"/>
  <c r="C49" i="8"/>
  <c r="C31" i="8"/>
  <c r="C32" i="8" s="1"/>
  <c r="J67" i="8"/>
  <c r="F67" i="8"/>
  <c r="L67" i="8"/>
  <c r="C14" i="8"/>
  <c r="C99" i="8" s="1"/>
  <c r="L50" i="8"/>
  <c r="L101" i="8" s="1"/>
  <c r="H50" i="8"/>
  <c r="H101" i="8" s="1"/>
  <c r="F50" i="8"/>
  <c r="F101" i="8" s="1"/>
  <c r="C66" i="8"/>
  <c r="C68" i="8" s="1"/>
  <c r="H67" i="8"/>
  <c r="C83" i="8"/>
  <c r="C85" i="8" s="1"/>
  <c r="C28" i="1"/>
  <c r="C72" i="1"/>
  <c r="C42" i="1"/>
  <c r="C27" i="1"/>
  <c r="C12" i="1"/>
  <c r="C51" i="8" l="1"/>
  <c r="C100" i="8"/>
  <c r="G119" i="8"/>
  <c r="G120" i="8" s="1"/>
  <c r="C89" i="8"/>
  <c r="C91" i="8"/>
  <c r="C90" i="8"/>
  <c r="C92" i="8"/>
  <c r="C109" i="8" s="1"/>
  <c r="C33" i="8"/>
  <c r="C34" i="8" s="1"/>
  <c r="C52" i="8"/>
  <c r="C103" i="8" s="1"/>
  <c r="C53" i="8"/>
  <c r="C88" i="8"/>
  <c r="C86" i="8"/>
  <c r="C87" i="8"/>
  <c r="M50" i="8"/>
  <c r="N50" i="8" s="1"/>
  <c r="C16" i="8"/>
  <c r="C15" i="8"/>
  <c r="M67" i="8"/>
  <c r="N67" i="8" s="1"/>
  <c r="C70" i="8"/>
  <c r="C71" i="8"/>
  <c r="C69" i="8"/>
  <c r="J68" i="1"/>
  <c r="H68" i="1"/>
  <c r="L53" i="1"/>
  <c r="M53" i="1" s="1"/>
  <c r="N53" i="1" s="1"/>
  <c r="J53" i="1"/>
  <c r="H53" i="1"/>
  <c r="F53" i="1"/>
  <c r="C57" i="1"/>
  <c r="B98" i="1"/>
  <c r="B83" i="1"/>
  <c r="C74" i="1"/>
  <c r="C76" i="1" s="1"/>
  <c r="B68" i="1"/>
  <c r="C59" i="1"/>
  <c r="C61" i="1" s="1"/>
  <c r="F61" i="1" s="1"/>
  <c r="B53" i="1"/>
  <c r="C44" i="1"/>
  <c r="C46" i="1" s="1"/>
  <c r="L46" i="1" s="1"/>
  <c r="B38" i="1"/>
  <c r="C29" i="1"/>
  <c r="C54" i="8" l="1"/>
  <c r="C102" i="8"/>
  <c r="C93" i="8"/>
  <c r="J53" i="8"/>
  <c r="L53" i="8"/>
  <c r="H53" i="8"/>
  <c r="C38" i="8"/>
  <c r="C40" i="8"/>
  <c r="C108" i="8" s="1"/>
  <c r="C39" i="8"/>
  <c r="L90" i="8"/>
  <c r="F90" i="8"/>
  <c r="H90" i="8"/>
  <c r="J90" i="8"/>
  <c r="J89" i="8"/>
  <c r="H89" i="8"/>
  <c r="L89" i="8"/>
  <c r="F89" i="8"/>
  <c r="J33" i="8"/>
  <c r="L87" i="8"/>
  <c r="F87" i="8"/>
  <c r="J87" i="8"/>
  <c r="H87" i="8"/>
  <c r="L52" i="8"/>
  <c r="H52" i="8"/>
  <c r="H103" i="8" s="1"/>
  <c r="J52" i="8"/>
  <c r="J103" i="8" s="1"/>
  <c r="L92" i="8"/>
  <c r="L109" i="8" s="1"/>
  <c r="F92" i="8"/>
  <c r="F109" i="8" s="1"/>
  <c r="J92" i="8"/>
  <c r="J109" i="8" s="1"/>
  <c r="H92" i="8"/>
  <c r="H109" i="8" s="1"/>
  <c r="L91" i="8"/>
  <c r="J91" i="8"/>
  <c r="H91" i="8"/>
  <c r="F91" i="8"/>
  <c r="L88" i="8"/>
  <c r="H88" i="8"/>
  <c r="J88" i="8"/>
  <c r="F88" i="8"/>
  <c r="L86" i="8"/>
  <c r="J86" i="8"/>
  <c r="H86" i="8"/>
  <c r="F86" i="8"/>
  <c r="L33" i="8"/>
  <c r="H33" i="8"/>
  <c r="F33" i="8"/>
  <c r="F52" i="8"/>
  <c r="F103" i="8" s="1"/>
  <c r="F53" i="8"/>
  <c r="C59" i="8"/>
  <c r="C60" i="8" s="1"/>
  <c r="C35" i="8"/>
  <c r="J35" i="8" s="1"/>
  <c r="C17" i="8"/>
  <c r="C19" i="8" s="1"/>
  <c r="C36" i="8"/>
  <c r="C94" i="8"/>
  <c r="C37" i="8"/>
  <c r="J69" i="8"/>
  <c r="F69" i="8"/>
  <c r="C76" i="8"/>
  <c r="C77" i="8" s="1"/>
  <c r="H69" i="8"/>
  <c r="L69" i="8"/>
  <c r="J71" i="8"/>
  <c r="F71" i="8"/>
  <c r="L71" i="8"/>
  <c r="H71" i="8"/>
  <c r="L16" i="8"/>
  <c r="H16" i="8"/>
  <c r="J16" i="8"/>
  <c r="F16" i="8"/>
  <c r="L35" i="8"/>
  <c r="L70" i="8"/>
  <c r="H70" i="8"/>
  <c r="J70" i="8"/>
  <c r="F70" i="8"/>
  <c r="H61" i="1"/>
  <c r="J61" i="1"/>
  <c r="L61" i="1"/>
  <c r="F46" i="1"/>
  <c r="H46" i="1"/>
  <c r="J46" i="1"/>
  <c r="C75" i="1"/>
  <c r="C77" i="1" s="1"/>
  <c r="C60" i="1"/>
  <c r="C62" i="1" s="1"/>
  <c r="C45" i="1"/>
  <c r="C47" i="1"/>
  <c r="C31" i="1"/>
  <c r="C30" i="1"/>
  <c r="B23" i="1"/>
  <c r="C14" i="1"/>
  <c r="B9" i="1"/>
  <c r="L103" i="8" l="1"/>
  <c r="J54" i="8"/>
  <c r="J59" i="8" s="1"/>
  <c r="J60" i="8" s="1"/>
  <c r="F54" i="8"/>
  <c r="L54" i="8"/>
  <c r="M54" i="8" s="1"/>
  <c r="N54" i="8" s="1"/>
  <c r="H54" i="8"/>
  <c r="H59" i="8" s="1"/>
  <c r="H60" i="8" s="1"/>
  <c r="H36" i="8"/>
  <c r="H104" i="8" s="1"/>
  <c r="C104" i="8"/>
  <c r="H93" i="8"/>
  <c r="L93" i="8"/>
  <c r="M90" i="8"/>
  <c r="N90" i="8" s="1"/>
  <c r="M53" i="8"/>
  <c r="N53" i="8" s="1"/>
  <c r="C22" i="8"/>
  <c r="C107" i="8" s="1"/>
  <c r="L39" i="8"/>
  <c r="J39" i="8"/>
  <c r="H39" i="8"/>
  <c r="F39" i="8"/>
  <c r="L38" i="8"/>
  <c r="J38" i="8"/>
  <c r="F38" i="8"/>
  <c r="H38" i="8"/>
  <c r="C20" i="8"/>
  <c r="C105" i="8" s="1"/>
  <c r="L37" i="8"/>
  <c r="J37" i="8"/>
  <c r="M52" i="8"/>
  <c r="N52" i="8" s="1"/>
  <c r="J93" i="8"/>
  <c r="M91" i="8"/>
  <c r="N91" i="8" s="1"/>
  <c r="M109" i="8"/>
  <c r="N109" i="8" s="1"/>
  <c r="M92" i="8"/>
  <c r="N92" i="8" s="1"/>
  <c r="M89" i="8"/>
  <c r="N89" i="8" s="1"/>
  <c r="L40" i="8"/>
  <c r="L108" i="8" s="1"/>
  <c r="J40" i="8"/>
  <c r="J108" i="8" s="1"/>
  <c r="H40" i="8"/>
  <c r="H108" i="8" s="1"/>
  <c r="F40" i="8"/>
  <c r="F108" i="8" s="1"/>
  <c r="F37" i="8"/>
  <c r="M33" i="8"/>
  <c r="N33" i="8" s="1"/>
  <c r="F59" i="8"/>
  <c r="F60" i="8" s="1"/>
  <c r="F36" i="8"/>
  <c r="F104" i="8" s="1"/>
  <c r="H37" i="8"/>
  <c r="L36" i="8"/>
  <c r="L104" i="8" s="1"/>
  <c r="C21" i="8"/>
  <c r="C18" i="8"/>
  <c r="C42" i="8"/>
  <c r="C43" i="8" s="1"/>
  <c r="J36" i="8"/>
  <c r="J104" i="8" s="1"/>
  <c r="H35" i="8"/>
  <c r="F35" i="8"/>
  <c r="M71" i="8"/>
  <c r="N71" i="8" s="1"/>
  <c r="J19" i="8"/>
  <c r="F19" i="8"/>
  <c r="L19" i="8"/>
  <c r="H19" i="8"/>
  <c r="M69" i="8"/>
  <c r="N69" i="8" s="1"/>
  <c r="L76" i="8"/>
  <c r="J76" i="8"/>
  <c r="J77" i="8" s="1"/>
  <c r="F18" i="8"/>
  <c r="M70" i="8"/>
  <c r="N70" i="8" s="1"/>
  <c r="M16" i="8"/>
  <c r="N16" i="8" s="1"/>
  <c r="M84" i="8"/>
  <c r="N84" i="8" s="1"/>
  <c r="H76" i="8"/>
  <c r="H77" i="8" s="1"/>
  <c r="F76" i="8"/>
  <c r="F77" i="8" s="1"/>
  <c r="C80" i="1"/>
  <c r="C82" i="1"/>
  <c r="C79" i="1"/>
  <c r="C81" i="1"/>
  <c r="C78" i="1"/>
  <c r="C52" i="1"/>
  <c r="C49" i="1"/>
  <c r="C51" i="1"/>
  <c r="C48" i="1"/>
  <c r="C50" i="1"/>
  <c r="C64" i="1"/>
  <c r="C66" i="1"/>
  <c r="C63" i="1"/>
  <c r="C65" i="1"/>
  <c r="C67" i="1"/>
  <c r="L31" i="1"/>
  <c r="J31" i="1"/>
  <c r="H31" i="1"/>
  <c r="F31" i="1"/>
  <c r="C32" i="1"/>
  <c r="C34" i="1"/>
  <c r="C36" i="1"/>
  <c r="C33" i="1"/>
  <c r="C37" i="1"/>
  <c r="C35" i="1"/>
  <c r="C38" i="1"/>
  <c r="C39" i="1" s="1"/>
  <c r="C16" i="1"/>
  <c r="C15" i="1"/>
  <c r="L59" i="8" l="1"/>
  <c r="L60" i="8" s="1"/>
  <c r="J21" i="8"/>
  <c r="J106" i="8" s="1"/>
  <c r="C106" i="8"/>
  <c r="J20" i="8"/>
  <c r="J105" i="8" s="1"/>
  <c r="L20" i="8"/>
  <c r="L105" i="8" s="1"/>
  <c r="H21" i="8"/>
  <c r="H106" i="8" s="1"/>
  <c r="M108" i="8"/>
  <c r="N108" i="8" s="1"/>
  <c r="L18" i="8"/>
  <c r="F20" i="8"/>
  <c r="F105" i="8" s="1"/>
  <c r="H20" i="8"/>
  <c r="H105" i="8" s="1"/>
  <c r="L22" i="8"/>
  <c r="L107" i="8" s="1"/>
  <c r="H22" i="8"/>
  <c r="H107" i="8" s="1"/>
  <c r="J22" i="8"/>
  <c r="J107" i="8" s="1"/>
  <c r="F22" i="8"/>
  <c r="F107" i="8" s="1"/>
  <c r="M60" i="8"/>
  <c r="N60" i="8" s="1"/>
  <c r="M59" i="8"/>
  <c r="N59" i="8" s="1"/>
  <c r="M38" i="8"/>
  <c r="N38" i="8" s="1"/>
  <c r="H42" i="8"/>
  <c r="H43" i="8" s="1"/>
  <c r="M39" i="8"/>
  <c r="N39" i="8" s="1"/>
  <c r="M40" i="8"/>
  <c r="N40" i="8" s="1"/>
  <c r="F42" i="8"/>
  <c r="F43" i="8" s="1"/>
  <c r="M36" i="8"/>
  <c r="N36" i="8" s="1"/>
  <c r="J18" i="8"/>
  <c r="H18" i="8"/>
  <c r="M86" i="8"/>
  <c r="N86" i="8" s="1"/>
  <c r="J42" i="8"/>
  <c r="J43" i="8" s="1"/>
  <c r="C25" i="8"/>
  <c r="C26" i="8" s="1"/>
  <c r="L21" i="8"/>
  <c r="L106" i="8" s="1"/>
  <c r="F21" i="8"/>
  <c r="F106" i="8" s="1"/>
  <c r="M37" i="8"/>
  <c r="N37" i="8" s="1"/>
  <c r="M35" i="8"/>
  <c r="N35" i="8" s="1"/>
  <c r="L42" i="8"/>
  <c r="J94" i="8"/>
  <c r="F93" i="8"/>
  <c r="F94" i="8" s="1"/>
  <c r="L77" i="8"/>
  <c r="M77" i="8" s="1"/>
  <c r="N77" i="8" s="1"/>
  <c r="M76" i="8"/>
  <c r="N76" i="8" s="1"/>
  <c r="M88" i="8"/>
  <c r="N88" i="8" s="1"/>
  <c r="M101" i="8"/>
  <c r="N101" i="8" s="1"/>
  <c r="M19" i="8"/>
  <c r="N19" i="8" s="1"/>
  <c r="M87" i="8"/>
  <c r="N87" i="8" s="1"/>
  <c r="M31" i="1"/>
  <c r="N31" i="1" s="1"/>
  <c r="L67" i="1"/>
  <c r="J67" i="1"/>
  <c r="H67" i="1"/>
  <c r="F67" i="1"/>
  <c r="L63" i="1"/>
  <c r="J63" i="1"/>
  <c r="H63" i="1"/>
  <c r="F63" i="1"/>
  <c r="L64" i="1"/>
  <c r="J64" i="1"/>
  <c r="H64" i="1"/>
  <c r="F64" i="1"/>
  <c r="L65" i="1"/>
  <c r="J65" i="1"/>
  <c r="H65" i="1"/>
  <c r="F65" i="1"/>
  <c r="L66" i="1"/>
  <c r="J66" i="1"/>
  <c r="H66" i="1"/>
  <c r="F66" i="1"/>
  <c r="L50" i="1"/>
  <c r="J50" i="1"/>
  <c r="H50" i="1"/>
  <c r="F50" i="1"/>
  <c r="L48" i="1"/>
  <c r="J48" i="1"/>
  <c r="H48" i="1"/>
  <c r="F48" i="1"/>
  <c r="L49" i="1"/>
  <c r="J49" i="1"/>
  <c r="H49" i="1"/>
  <c r="F49" i="1"/>
  <c r="L51" i="1"/>
  <c r="J51" i="1"/>
  <c r="H51" i="1"/>
  <c r="F51" i="1"/>
  <c r="L52" i="1"/>
  <c r="J52" i="1"/>
  <c r="H52" i="1"/>
  <c r="F52" i="1"/>
  <c r="L33" i="1"/>
  <c r="J33" i="1"/>
  <c r="H33" i="1"/>
  <c r="F33" i="1"/>
  <c r="L37" i="1"/>
  <c r="J37" i="1"/>
  <c r="H37" i="1"/>
  <c r="F37" i="1"/>
  <c r="L36" i="1"/>
  <c r="J36" i="1"/>
  <c r="H36" i="1"/>
  <c r="F36" i="1"/>
  <c r="L35" i="1"/>
  <c r="J35" i="1"/>
  <c r="H35" i="1"/>
  <c r="F35" i="1"/>
  <c r="L34" i="1"/>
  <c r="J34" i="1"/>
  <c r="H34" i="1"/>
  <c r="F34" i="1"/>
  <c r="L76" i="1"/>
  <c r="H76" i="1"/>
  <c r="J76" i="1"/>
  <c r="F76" i="1"/>
  <c r="C17" i="1"/>
  <c r="C19" i="1" s="1"/>
  <c r="C94" i="1" s="1"/>
  <c r="L16" i="1"/>
  <c r="H16" i="1"/>
  <c r="J16" i="1"/>
  <c r="F16" i="1"/>
  <c r="J110" i="8" l="1"/>
  <c r="J111" i="8" s="1"/>
  <c r="C115" i="8" s="1"/>
  <c r="H25" i="8"/>
  <c r="H26" i="8" s="1"/>
  <c r="J25" i="8"/>
  <c r="J26" i="8" s="1"/>
  <c r="M20" i="8"/>
  <c r="N20" i="8" s="1"/>
  <c r="M22" i="8"/>
  <c r="N22" i="8" s="1"/>
  <c r="L25" i="8"/>
  <c r="F25" i="8"/>
  <c r="F26" i="8" s="1"/>
  <c r="M18" i="8"/>
  <c r="N18" i="8" s="1"/>
  <c r="M21" i="8"/>
  <c r="N21" i="8" s="1"/>
  <c r="H94" i="8"/>
  <c r="M42" i="8"/>
  <c r="N42" i="8" s="1"/>
  <c r="M104" i="8"/>
  <c r="N104" i="8" s="1"/>
  <c r="L43" i="8"/>
  <c r="M43" i="8" s="1"/>
  <c r="N43" i="8" s="1"/>
  <c r="M105" i="8"/>
  <c r="N105" i="8" s="1"/>
  <c r="L94" i="8"/>
  <c r="L26" i="8"/>
  <c r="H38" i="1"/>
  <c r="L38" i="1"/>
  <c r="M35" i="1"/>
  <c r="N35" i="1" s="1"/>
  <c r="M33" i="1"/>
  <c r="N33" i="1" s="1"/>
  <c r="F38" i="1"/>
  <c r="J38" i="1"/>
  <c r="L68" i="1"/>
  <c r="F68" i="1"/>
  <c r="M68" i="1"/>
  <c r="N68" i="1" s="1"/>
  <c r="M34" i="1"/>
  <c r="N34" i="1" s="1"/>
  <c r="M36" i="1"/>
  <c r="N36" i="1" s="1"/>
  <c r="M37" i="1"/>
  <c r="N37" i="1" s="1"/>
  <c r="J39" i="1"/>
  <c r="H39" i="1"/>
  <c r="L39" i="1"/>
  <c r="J79" i="1"/>
  <c r="F79" i="1"/>
  <c r="L79" i="1"/>
  <c r="H79" i="1"/>
  <c r="M16" i="1"/>
  <c r="N16" i="1" s="1"/>
  <c r="C21" i="1"/>
  <c r="C96" i="1" s="1"/>
  <c r="C83" i="1"/>
  <c r="C84" i="1" s="1"/>
  <c r="C53" i="1"/>
  <c r="C54" i="1" s="1"/>
  <c r="M46" i="1"/>
  <c r="N46" i="1" s="1"/>
  <c r="M76" i="1"/>
  <c r="N76" i="1" s="1"/>
  <c r="M61" i="1"/>
  <c r="N61" i="1" s="1"/>
  <c r="C22" i="1"/>
  <c r="C18" i="1"/>
  <c r="F18" i="1" s="1"/>
  <c r="C20" i="1"/>
  <c r="C95" i="1" s="1"/>
  <c r="C98" i="1" s="1"/>
  <c r="F19" i="1"/>
  <c r="F94" i="1" s="1"/>
  <c r="H19" i="1"/>
  <c r="H94" i="1" s="1"/>
  <c r="L19" i="1"/>
  <c r="L94" i="1" s="1"/>
  <c r="M94" i="1" s="1"/>
  <c r="N94" i="1" s="1"/>
  <c r="J19" i="1"/>
  <c r="J94" i="1" s="1"/>
  <c r="L22" i="1"/>
  <c r="F22" i="1"/>
  <c r="J22" i="1"/>
  <c r="H22" i="1"/>
  <c r="L21" i="1"/>
  <c r="J21" i="1"/>
  <c r="J20" i="1"/>
  <c r="F20" i="1"/>
  <c r="C23" i="1"/>
  <c r="C24" i="1" s="1"/>
  <c r="C121" i="8" l="1"/>
  <c r="M26" i="8"/>
  <c r="N26" i="8" s="1"/>
  <c r="M25" i="8"/>
  <c r="N25" i="8" s="1"/>
  <c r="M103" i="8"/>
  <c r="N103" i="8" s="1"/>
  <c r="H110" i="8"/>
  <c r="H111" i="8" s="1"/>
  <c r="E115" i="8" s="1"/>
  <c r="M106" i="8"/>
  <c r="N106" i="8" s="1"/>
  <c r="L110" i="8"/>
  <c r="L111" i="8" s="1"/>
  <c r="F115" i="8" s="1"/>
  <c r="F121" i="8" s="1"/>
  <c r="M93" i="8"/>
  <c r="N93" i="8" s="1"/>
  <c r="M94" i="8"/>
  <c r="N94" i="8" s="1"/>
  <c r="H20" i="1"/>
  <c r="L20" i="1"/>
  <c r="C99" i="1"/>
  <c r="M38" i="1"/>
  <c r="N38" i="1" s="1"/>
  <c r="L18" i="1"/>
  <c r="M18" i="1" s="1"/>
  <c r="N18" i="1" s="1"/>
  <c r="J18" i="1"/>
  <c r="C68" i="1"/>
  <c r="C69" i="1" s="1"/>
  <c r="J81" i="1"/>
  <c r="J96" i="1" s="1"/>
  <c r="F81" i="1"/>
  <c r="L81" i="1"/>
  <c r="L96" i="1" s="1"/>
  <c r="H81" i="1"/>
  <c r="M64" i="1"/>
  <c r="N64" i="1" s="1"/>
  <c r="H21" i="1"/>
  <c r="H96" i="1" s="1"/>
  <c r="F21" i="1"/>
  <c r="F96" i="1" s="1"/>
  <c r="H18" i="1"/>
  <c r="L80" i="1"/>
  <c r="H80" i="1"/>
  <c r="J80" i="1"/>
  <c r="J95" i="1" s="1"/>
  <c r="F80" i="1"/>
  <c r="F95" i="1" s="1"/>
  <c r="L82" i="1"/>
  <c r="H82" i="1"/>
  <c r="J82" i="1"/>
  <c r="F82" i="1"/>
  <c r="M49" i="1"/>
  <c r="N49" i="1" s="1"/>
  <c r="M79" i="1"/>
  <c r="N79" i="1" s="1"/>
  <c r="L78" i="1"/>
  <c r="L83" i="1" s="1"/>
  <c r="H78" i="1"/>
  <c r="H83" i="1" s="1"/>
  <c r="J69" i="1"/>
  <c r="H54" i="1"/>
  <c r="J78" i="1"/>
  <c r="J83" i="1" s="1"/>
  <c r="F78" i="1"/>
  <c r="F83" i="1" s="1"/>
  <c r="H69" i="1"/>
  <c r="J54" i="1"/>
  <c r="F54" i="1"/>
  <c r="F39" i="1"/>
  <c r="M39" i="1" s="1"/>
  <c r="N39" i="1" s="1"/>
  <c r="M19" i="1"/>
  <c r="N19" i="1" s="1"/>
  <c r="L23" i="1"/>
  <c r="L24" i="1" s="1"/>
  <c r="F23" i="1"/>
  <c r="J23" i="1"/>
  <c r="J24" i="1" s="1"/>
  <c r="M22" i="1"/>
  <c r="N22" i="1" s="1"/>
  <c r="M20" i="1"/>
  <c r="N20" i="1" s="1"/>
  <c r="F124" i="8" l="1"/>
  <c r="F129" i="8" s="1"/>
  <c r="E121" i="8"/>
  <c r="C124" i="8"/>
  <c r="C129" i="8" s="1"/>
  <c r="F98" i="1"/>
  <c r="F99" i="1" s="1"/>
  <c r="J98" i="1"/>
  <c r="J99" i="1" s="1"/>
  <c r="L95" i="1"/>
  <c r="H95" i="1"/>
  <c r="H98" i="1" s="1"/>
  <c r="H99" i="1" s="1"/>
  <c r="M96" i="1"/>
  <c r="N96" i="1" s="1"/>
  <c r="L98" i="1"/>
  <c r="M83" i="1"/>
  <c r="N83" i="1" s="1"/>
  <c r="M21" i="1"/>
  <c r="N21" i="1" s="1"/>
  <c r="J84" i="1"/>
  <c r="F84" i="1"/>
  <c r="H23" i="1"/>
  <c r="H24" i="1" s="1"/>
  <c r="F24" i="1"/>
  <c r="M78" i="1"/>
  <c r="N78" i="1" s="1"/>
  <c r="M48" i="1"/>
  <c r="N48" i="1" s="1"/>
  <c r="M63" i="1"/>
  <c r="N63" i="1" s="1"/>
  <c r="F69" i="1"/>
  <c r="H84" i="1"/>
  <c r="M52" i="1"/>
  <c r="N52" i="1" s="1"/>
  <c r="M82" i="1"/>
  <c r="N82" i="1" s="1"/>
  <c r="M67" i="1"/>
  <c r="N67" i="1" s="1"/>
  <c r="M50" i="1"/>
  <c r="N50" i="1" s="1"/>
  <c r="M80" i="1"/>
  <c r="N80" i="1" s="1"/>
  <c r="M65" i="1"/>
  <c r="N65" i="1" s="1"/>
  <c r="M51" i="1"/>
  <c r="N51" i="1" s="1"/>
  <c r="M81" i="1"/>
  <c r="N81" i="1" s="1"/>
  <c r="M66" i="1"/>
  <c r="N66" i="1" s="1"/>
  <c r="E124" i="8" l="1"/>
  <c r="E129" i="8" s="1"/>
  <c r="M98" i="1"/>
  <c r="N98" i="1" s="1"/>
  <c r="M95" i="1"/>
  <c r="N95" i="1" s="1"/>
  <c r="M23" i="1"/>
  <c r="N23" i="1" s="1"/>
  <c r="M24" i="1"/>
  <c r="N24" i="1" s="1"/>
  <c r="L69" i="1"/>
  <c r="M69" i="1" s="1"/>
  <c r="N69" i="1" s="1"/>
  <c r="L54" i="1"/>
  <c r="M54" i="1" s="1"/>
  <c r="N54" i="1" s="1"/>
  <c r="L99" i="1"/>
  <c r="M99" i="1" s="1"/>
  <c r="N99" i="1" s="1"/>
  <c r="L84" i="1"/>
  <c r="M84" i="1" s="1"/>
  <c r="N84" i="1" s="1"/>
  <c r="F110" i="8" l="1"/>
  <c r="M107" i="8"/>
  <c r="N107" i="8" s="1"/>
  <c r="B107" i="8"/>
  <c r="C110" i="8"/>
  <c r="B109" i="8"/>
  <c r="B104" i="8"/>
  <c r="B105" i="8"/>
  <c r="B108" i="8"/>
  <c r="B103" i="8"/>
  <c r="B106" i="8"/>
  <c r="F111" i="8" l="1"/>
  <c r="M110" i="8"/>
  <c r="N110" i="8" s="1"/>
  <c r="B110" i="8"/>
  <c r="C111" i="8"/>
  <c r="D115" i="8" l="1"/>
  <c r="M111" i="8"/>
  <c r="N111" i="8" s="1"/>
  <c r="D121" i="8" l="1"/>
  <c r="D124" i="8" s="1"/>
  <c r="D129" i="8" s="1"/>
  <c r="G115" i="8"/>
</calcChain>
</file>

<file path=xl/comments1.xml><?xml version="1.0" encoding="utf-8"?>
<comments xmlns="http://schemas.openxmlformats.org/spreadsheetml/2006/main">
  <authors>
    <author>Jean SAINT-CRICQ</author>
  </authors>
  <commentList>
    <comment ref="C13" authorId="0">
      <text>
        <r>
          <rPr>
            <b/>
            <sz val="9"/>
            <color indexed="81"/>
            <rFont val="Tahoma"/>
            <family val="2"/>
          </rPr>
          <t>Frais Champagne ER</t>
        </r>
      </text>
    </comment>
    <comment ref="C30" authorId="0">
      <text>
        <r>
          <rPr>
            <b/>
            <sz val="9"/>
            <color indexed="81"/>
            <rFont val="Tahoma"/>
            <family val="2"/>
          </rPr>
          <t>Gérard Pilley to check</t>
        </r>
      </text>
    </comment>
    <comment ref="C47" authorId="0">
      <text>
        <r>
          <rPr>
            <b/>
            <sz val="9"/>
            <color indexed="81"/>
            <rFont val="Tahoma"/>
            <family val="2"/>
          </rPr>
          <t>frais divers malings ER</t>
        </r>
      </text>
    </comment>
    <comment ref="C64" authorId="0">
      <text>
        <r>
          <rPr>
            <b/>
            <sz val="9"/>
            <color indexed="81"/>
            <rFont val="Tahoma"/>
            <family val="2"/>
          </rPr>
          <t>Paul Mazars 4000 + ER 500</t>
        </r>
      </text>
    </comment>
    <comment ref="C132" authorId="0">
      <text>
        <r>
          <rPr>
            <b/>
            <sz val="9"/>
            <color indexed="81"/>
            <rFont val="Tahoma"/>
            <charset val="1"/>
          </rPr>
          <t>loyer 380X10 = 3800</t>
        </r>
      </text>
    </comment>
    <comment ref="D132" authorId="0">
      <text>
        <r>
          <rPr>
            <b/>
            <sz val="9"/>
            <color indexed="81"/>
            <rFont val="Tahoma"/>
            <charset val="1"/>
          </rPr>
          <t>Rétroprojecteur</t>
        </r>
      </text>
    </comment>
    <comment ref="E132" authorId="0">
      <text>
        <r>
          <rPr>
            <b/>
            <sz val="9"/>
            <color indexed="81"/>
            <rFont val="Tahoma"/>
            <charset val="1"/>
          </rPr>
          <t>380X10=3800 loyer
54XX8 = 432 tel CB</t>
        </r>
      </text>
    </comment>
  </commentList>
</comments>
</file>

<file path=xl/comments2.xml><?xml version="1.0" encoding="utf-8"?>
<comments xmlns="http://schemas.openxmlformats.org/spreadsheetml/2006/main">
  <authors>
    <author>Jean SAINT-CRICQ</author>
  </authors>
  <commentList>
    <comment ref="C13" authorId="0">
      <text>
        <r>
          <rPr>
            <b/>
            <sz val="9"/>
            <color indexed="81"/>
            <rFont val="Tahoma"/>
            <family val="2"/>
          </rPr>
          <t>Frais Champagne ER</t>
        </r>
      </text>
    </comment>
    <comment ref="C28" authorId="0">
      <text>
        <r>
          <rPr>
            <b/>
            <sz val="9"/>
            <color indexed="81"/>
            <rFont val="Tahoma"/>
            <family val="2"/>
          </rPr>
          <t>Gérard Pilley to check</t>
        </r>
      </text>
    </comment>
    <comment ref="C58" authorId="0">
      <text>
        <r>
          <rPr>
            <b/>
            <sz val="9"/>
            <color indexed="81"/>
            <rFont val="Tahoma"/>
            <family val="2"/>
          </rPr>
          <t>Paul Mazars 4000 + ER 500</t>
        </r>
      </text>
    </comment>
  </commentList>
</comments>
</file>

<file path=xl/sharedStrings.xml><?xml version="1.0" encoding="utf-8"?>
<sst xmlns="http://schemas.openxmlformats.org/spreadsheetml/2006/main" count="450" uniqueCount="61">
  <si>
    <t>Répartition revenu dossiers 2011</t>
  </si>
  <si>
    <t>CA généré depuis le 01/01/2011</t>
  </si>
  <si>
    <t>Capstone</t>
  </si>
  <si>
    <t>Santé Verte</t>
  </si>
  <si>
    <t>CB</t>
  </si>
  <si>
    <t>JSC</t>
  </si>
  <si>
    <t>OL</t>
  </si>
  <si>
    <t>ER</t>
  </si>
  <si>
    <t xml:space="preserve"> </t>
  </si>
  <si>
    <t>Evoluderm</t>
  </si>
  <si>
    <t>Live Factory</t>
  </si>
  <si>
    <t>MAJ 16 11 2011</t>
  </si>
  <si>
    <t>Montant</t>
  </si>
  <si>
    <t>Eona</t>
  </si>
  <si>
    <t xml:space="preserve"> Vrsmt 1</t>
  </si>
  <si>
    <t xml:space="preserve"> Vrsmt  final</t>
  </si>
  <si>
    <t>Fev 2011</t>
  </si>
  <si>
    <t>Chiffre d'affaire 1</t>
  </si>
  <si>
    <t>Notes de frais, mailing, Intervention extérieur</t>
  </si>
  <si>
    <t>NDF</t>
  </si>
  <si>
    <t>Chiffre d'affaire 2</t>
  </si>
  <si>
    <t>Frais de fonctionnement entité commune (1)</t>
  </si>
  <si>
    <t>Pot commun à partager (2)</t>
  </si>
  <si>
    <t>CNG</t>
  </si>
  <si>
    <t>Apport affaire (assiette CNG)</t>
  </si>
  <si>
    <t>Analyse opportunité</t>
  </si>
  <si>
    <t>Mktg+Busi Plans</t>
  </si>
  <si>
    <t>Prospection</t>
  </si>
  <si>
    <t>Obtention fonds</t>
  </si>
  <si>
    <t>Contrôle = CNG</t>
  </si>
  <si>
    <t>%</t>
  </si>
  <si>
    <t>€</t>
  </si>
  <si>
    <t>Totaux</t>
  </si>
  <si>
    <t>Check</t>
  </si>
  <si>
    <t>CAPSTONE</t>
  </si>
  <si>
    <t>Grd total = GNG+Pot Commun</t>
  </si>
  <si>
    <t>SANTE VERTE</t>
  </si>
  <si>
    <t>LIVE FACTORY</t>
  </si>
  <si>
    <t>EVOLUDERM</t>
  </si>
  <si>
    <t>EONA</t>
  </si>
  <si>
    <t>total</t>
  </si>
  <si>
    <t>100-NDF</t>
  </si>
  <si>
    <t>Prise rendez-vous</t>
  </si>
  <si>
    <t>Roadshow</t>
  </si>
  <si>
    <t>Nego</t>
  </si>
  <si>
    <t>Autre</t>
  </si>
  <si>
    <t>réglements reçus pas</t>
  </si>
  <si>
    <t>∑</t>
  </si>
  <si>
    <t>Part du gâteau</t>
  </si>
  <si>
    <t>moins intervenants, NF…</t>
  </si>
  <si>
    <t>CA2</t>
  </si>
  <si>
    <t>Déjà reçu (CA1)</t>
  </si>
  <si>
    <t>frais fctnmt</t>
  </si>
  <si>
    <t>Tot</t>
  </si>
  <si>
    <t>=delta reçu/part gateau</t>
  </si>
  <si>
    <t>Les (-) indiquent une dette, et les (+) une créance.</t>
  </si>
  <si>
    <t>= à régulariser -----------------------------------&gt;</t>
  </si>
  <si>
    <t>RECAPITULATIF DETTES/CREANCES ENTRE ASSOCIES AU 16/11/2011</t>
  </si>
  <si>
    <t>Total</t>
  </si>
  <si>
    <t>Frais fonctionnement payés</t>
  </si>
  <si>
    <t>Frais fonctionnement reçus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</si>
</sst>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\ _€_-;\-* #,##0\ _€_-;_-* &quot;-&quot;??\ _€_-;_-@_-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8">
    <xf numFmtId="0" fontId="0" fillId="0" borderId="0" xfId="0"/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2" borderId="0" xfId="0" applyFont="1" applyFill="1"/>
    <xf numFmtId="0" fontId="3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/>
    </xf>
    <xf numFmtId="0" fontId="3" fillId="0" borderId="0" xfId="0" applyFont="1" applyBorder="1"/>
    <xf numFmtId="0" fontId="3" fillId="4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" fontId="3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2" fillId="3" borderId="1" xfId="0" applyFont="1" applyFill="1" applyBorder="1"/>
    <xf numFmtId="0" fontId="2" fillId="0" borderId="1" xfId="0" applyFont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/>
    <xf numFmtId="0" fontId="3" fillId="5" borderId="0" xfId="0" applyFont="1" applyFill="1" applyBorder="1"/>
    <xf numFmtId="0" fontId="3" fillId="5" borderId="0" xfId="0" applyFont="1" applyFill="1"/>
    <xf numFmtId="0" fontId="4" fillId="0" borderId="1" xfId="0" applyFont="1" applyBorder="1" applyAlignment="1">
      <alignment horizontal="center" vertical="center"/>
    </xf>
    <xf numFmtId="0" fontId="3" fillId="5" borderId="1" xfId="0" applyFont="1" applyFill="1" applyBorder="1"/>
    <xf numFmtId="0" fontId="2" fillId="5" borderId="1" xfId="0" applyFont="1" applyFill="1" applyBorder="1"/>
    <xf numFmtId="1" fontId="3" fillId="5" borderId="1" xfId="0" applyNumberFormat="1" applyFont="1" applyFill="1" applyBorder="1"/>
    <xf numFmtId="1" fontId="2" fillId="5" borderId="1" xfId="0" applyNumberFormat="1" applyFont="1" applyFill="1" applyBorder="1"/>
    <xf numFmtId="1" fontId="3" fillId="2" borderId="1" xfId="0" applyNumberFormat="1" applyFont="1" applyFill="1" applyBorder="1"/>
    <xf numFmtId="1" fontId="3" fillId="3" borderId="1" xfId="0" applyNumberFormat="1" applyFont="1" applyFill="1" applyBorder="1"/>
    <xf numFmtId="1" fontId="2" fillId="3" borderId="1" xfId="0" applyNumberFormat="1" applyFont="1" applyFill="1" applyBorder="1"/>
    <xf numFmtId="1" fontId="3" fillId="5" borderId="0" xfId="0" applyNumberFormat="1" applyFont="1" applyFill="1"/>
    <xf numFmtId="1" fontId="3" fillId="0" borderId="0" xfId="0" applyNumberFormat="1" applyFont="1" applyBorder="1"/>
    <xf numFmtId="1" fontId="3" fillId="0" borderId="0" xfId="0" applyNumberFormat="1" applyFont="1"/>
    <xf numFmtId="16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1" fontId="2" fillId="0" borderId="0" xfId="0" applyNumberFormat="1" applyFont="1" applyAlignment="1">
      <alignment horizontal="right"/>
    </xf>
    <xf numFmtId="1" fontId="4" fillId="0" borderId="1" xfId="0" applyNumberFormat="1" applyFont="1" applyBorder="1" applyAlignment="1">
      <alignment horizontal="right" vertical="center"/>
    </xf>
    <xf numFmtId="1" fontId="3" fillId="0" borderId="1" xfId="0" applyNumberFormat="1" applyFont="1" applyBorder="1" applyAlignment="1">
      <alignment horizontal="right" vertical="center"/>
    </xf>
    <xf numFmtId="1" fontId="3" fillId="0" borderId="0" xfId="0" applyNumberFormat="1" applyFont="1" applyBorder="1" applyAlignment="1">
      <alignment horizontal="right"/>
    </xf>
    <xf numFmtId="1" fontId="3" fillId="5" borderId="0" xfId="0" applyNumberFormat="1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right"/>
    </xf>
    <xf numFmtId="1" fontId="3" fillId="5" borderId="0" xfId="0" applyNumberFormat="1" applyFont="1" applyFill="1" applyAlignment="1">
      <alignment horizontal="right"/>
    </xf>
    <xf numFmtId="1" fontId="3" fillId="0" borderId="0" xfId="0" applyNumberFormat="1" applyFont="1" applyAlignment="1">
      <alignment horizontal="right"/>
    </xf>
    <xf numFmtId="1" fontId="3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14" fontId="3" fillId="0" borderId="1" xfId="0" applyNumberFormat="1" applyFont="1" applyBorder="1" applyAlignment="1">
      <alignment horizontal="right" vertical="center"/>
    </xf>
    <xf numFmtId="17" fontId="3" fillId="0" borderId="1" xfId="0" applyNumberFormat="1" applyFont="1" applyBorder="1" applyAlignment="1">
      <alignment horizontal="right" vertical="center"/>
    </xf>
    <xf numFmtId="17" fontId="3" fillId="0" borderId="1" xfId="0" applyNumberFormat="1" applyFont="1" applyBorder="1" applyAlignment="1">
      <alignment horizontal="right"/>
    </xf>
    <xf numFmtId="165" fontId="3" fillId="0" borderId="1" xfId="0" applyNumberFormat="1" applyFont="1" applyFill="1" applyBorder="1" applyAlignment="1">
      <alignment horizontal="center"/>
    </xf>
    <xf numFmtId="1" fontId="2" fillId="0" borderId="0" xfId="0" applyNumberFormat="1" applyFont="1" applyBorder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3" fillId="0" borderId="0" xfId="0" applyNumberFormat="1" applyFont="1"/>
    <xf numFmtId="3" fontId="4" fillId="0" borderId="1" xfId="0" applyNumberFormat="1" applyFont="1" applyBorder="1" applyAlignment="1">
      <alignment horizontal="right" vertical="center"/>
    </xf>
    <xf numFmtId="3" fontId="3" fillId="0" borderId="0" xfId="0" applyNumberFormat="1" applyFont="1" applyBorder="1"/>
    <xf numFmtId="3" fontId="3" fillId="0" borderId="1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5" borderId="0" xfId="0" applyNumberFormat="1" applyFont="1" applyFill="1" applyBorder="1" applyAlignment="1">
      <alignment horizontal="right"/>
    </xf>
    <xf numFmtId="3" fontId="3" fillId="5" borderId="0" xfId="0" applyNumberFormat="1" applyFont="1" applyFill="1" applyBorder="1"/>
    <xf numFmtId="3" fontId="3" fillId="5" borderId="0" xfId="0" applyNumberFormat="1" applyFont="1" applyFill="1"/>
    <xf numFmtId="3" fontId="2" fillId="0" borderId="0" xfId="0" applyNumberFormat="1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right"/>
    </xf>
    <xf numFmtId="3" fontId="3" fillId="0" borderId="0" xfId="0" applyNumberFormat="1" applyFont="1" applyFill="1" applyBorder="1"/>
    <xf numFmtId="3" fontId="3" fillId="5" borderId="1" xfId="0" applyNumberFormat="1" applyFont="1" applyFill="1" applyBorder="1"/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/>
    <xf numFmtId="3" fontId="3" fillId="2" borderId="1" xfId="0" applyNumberFormat="1" applyFont="1" applyFill="1" applyBorder="1"/>
    <xf numFmtId="3" fontId="3" fillId="0" borderId="1" xfId="0" applyNumberFormat="1" applyFont="1" applyBorder="1"/>
    <xf numFmtId="3" fontId="2" fillId="0" borderId="1" xfId="0" applyNumberFormat="1" applyFont="1" applyBorder="1" applyAlignment="1">
      <alignment horizontal="right"/>
    </xf>
    <xf numFmtId="3" fontId="2" fillId="5" borderId="1" xfId="0" applyNumberFormat="1" applyFont="1" applyFill="1" applyBorder="1"/>
    <xf numFmtId="3" fontId="3" fillId="3" borderId="1" xfId="0" applyNumberFormat="1" applyFont="1" applyFill="1" applyBorder="1"/>
    <xf numFmtId="3" fontId="2" fillId="3" borderId="1" xfId="0" applyNumberFormat="1" applyFont="1" applyFill="1" applyBorder="1"/>
    <xf numFmtId="3" fontId="3" fillId="5" borderId="0" xfId="0" applyNumberFormat="1" applyFont="1" applyFill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/>
    <xf numFmtId="3" fontId="2" fillId="0" borderId="1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4" fillId="0" borderId="4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/>
    </xf>
    <xf numFmtId="3" fontId="3" fillId="3" borderId="0" xfId="0" applyNumberFormat="1" applyFont="1" applyFill="1"/>
    <xf numFmtId="3" fontId="3" fillId="0" borderId="5" xfId="0" applyNumberFormat="1" applyFont="1" applyBorder="1"/>
    <xf numFmtId="0" fontId="2" fillId="0" borderId="0" xfId="0" quotePrefix="1" applyFont="1"/>
    <xf numFmtId="3" fontId="2" fillId="0" borderId="5" xfId="0" applyNumberFormat="1" applyFont="1" applyBorder="1"/>
    <xf numFmtId="3" fontId="2" fillId="5" borderId="5" xfId="0" applyNumberFormat="1" applyFont="1" applyFill="1" applyBorder="1"/>
    <xf numFmtId="3" fontId="3" fillId="5" borderId="5" xfId="0" applyNumberFormat="1" applyFont="1" applyFill="1" applyBorder="1"/>
    <xf numFmtId="3" fontId="3" fillId="0" borderId="5" xfId="0" applyNumberFormat="1" applyFont="1" applyFill="1" applyBorder="1"/>
    <xf numFmtId="3" fontId="2" fillId="0" borderId="5" xfId="0" applyNumberFormat="1" applyFont="1" applyFill="1" applyBorder="1" applyAlignment="1">
      <alignment horizontal="right"/>
    </xf>
    <xf numFmtId="3" fontId="3" fillId="3" borderId="5" xfId="0" applyNumberFormat="1" applyFont="1" applyFill="1" applyBorder="1"/>
    <xf numFmtId="0" fontId="3" fillId="3" borderId="0" xfId="0" applyFont="1" applyFill="1" applyBorder="1"/>
    <xf numFmtId="3" fontId="3" fillId="3" borderId="0" xfId="0" applyNumberFormat="1" applyFont="1" applyFill="1" applyBorder="1" applyAlignment="1">
      <alignment horizontal="right"/>
    </xf>
    <xf numFmtId="3" fontId="3" fillId="3" borderId="0" xfId="0" applyNumberFormat="1" applyFont="1" applyFill="1" applyBorder="1"/>
    <xf numFmtId="3" fontId="3" fillId="0" borderId="5" xfId="0" applyNumberFormat="1" applyFont="1" applyFill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41"/>
  <sheetViews>
    <sheetView tabSelected="1" topLeftCell="A115" zoomScale="90" zoomScaleNormal="90" workbookViewId="0">
      <selection activeCell="B140" sqref="B140"/>
    </sheetView>
  </sheetViews>
  <sheetFormatPr baseColWidth="10" defaultRowHeight="14.25" x14ac:dyDescent="0.2"/>
  <cols>
    <col min="1" max="1" width="32.140625" style="9" customWidth="1"/>
    <col min="2" max="2" width="12" style="9" customWidth="1"/>
    <col min="3" max="3" width="11.140625" style="88" customWidth="1"/>
    <col min="4" max="4" width="11.140625" style="64" customWidth="1"/>
    <col min="5" max="5" width="8.42578125" style="64" customWidth="1"/>
    <col min="6" max="6" width="9.140625" style="64" customWidth="1"/>
    <col min="7" max="7" width="8.28515625" style="64" customWidth="1"/>
    <col min="8" max="8" width="7.5703125" style="64" customWidth="1"/>
    <col min="9" max="9" width="9.7109375" style="64" customWidth="1"/>
    <col min="10" max="13" width="7.5703125" style="64" customWidth="1"/>
    <col min="14" max="14" width="8.85546875" style="64" customWidth="1"/>
    <col min="15" max="15" width="3.85546875" style="9" customWidth="1"/>
    <col min="16" max="16384" width="11.42578125" style="9"/>
  </cols>
  <sheetData>
    <row r="1" spans="1:14" ht="15" x14ac:dyDescent="0.25">
      <c r="A1" s="8" t="s">
        <v>11</v>
      </c>
      <c r="C1" s="62" t="s">
        <v>0</v>
      </c>
      <c r="D1" s="63"/>
    </row>
    <row r="2" spans="1:14" ht="15" x14ac:dyDescent="0.25">
      <c r="E2" s="110" t="s">
        <v>46</v>
      </c>
      <c r="F2" s="110"/>
      <c r="G2" s="110"/>
      <c r="H2" s="110"/>
      <c r="I2" s="110"/>
    </row>
    <row r="3" spans="1:14" ht="15" x14ac:dyDescent="0.25">
      <c r="A3" s="11" t="s">
        <v>1</v>
      </c>
      <c r="B3" s="30" t="s">
        <v>12</v>
      </c>
      <c r="C3" s="65" t="s">
        <v>14</v>
      </c>
      <c r="D3" s="89" t="s">
        <v>15</v>
      </c>
      <c r="E3" s="80" t="s">
        <v>5</v>
      </c>
      <c r="F3" s="80" t="s">
        <v>6</v>
      </c>
      <c r="G3" s="80" t="s">
        <v>7</v>
      </c>
      <c r="H3" s="80" t="s">
        <v>4</v>
      </c>
      <c r="I3" s="90" t="s">
        <v>47</v>
      </c>
    </row>
    <row r="4" spans="1:14" x14ac:dyDescent="0.2">
      <c r="A4" s="3" t="s">
        <v>2</v>
      </c>
      <c r="B4" s="1">
        <v>18000</v>
      </c>
      <c r="C4" s="57">
        <v>40592</v>
      </c>
      <c r="D4" s="57">
        <v>40592</v>
      </c>
      <c r="E4" s="79">
        <v>9000</v>
      </c>
      <c r="F4" s="79">
        <v>9000</v>
      </c>
      <c r="G4" s="79"/>
      <c r="H4" s="79"/>
      <c r="I4" s="79">
        <f>SUM(E4:H4)</f>
        <v>18000</v>
      </c>
    </row>
    <row r="5" spans="1:14" x14ac:dyDescent="0.2">
      <c r="A5" s="3" t="s">
        <v>3</v>
      </c>
      <c r="B5" s="1">
        <v>18000</v>
      </c>
      <c r="C5" s="57">
        <v>40575</v>
      </c>
      <c r="D5" s="57">
        <v>40817</v>
      </c>
      <c r="E5" s="79">
        <f>B5</f>
        <v>18000</v>
      </c>
      <c r="F5" s="79"/>
      <c r="G5" s="79"/>
      <c r="H5" s="79"/>
      <c r="I5" s="79">
        <f t="shared" ref="I5:I8" si="0">SUM(E5:H5)</f>
        <v>18000</v>
      </c>
    </row>
    <row r="6" spans="1:14" x14ac:dyDescent="0.2">
      <c r="A6" s="3" t="s">
        <v>10</v>
      </c>
      <c r="B6" s="1">
        <v>9000</v>
      </c>
      <c r="C6" s="57">
        <v>40664</v>
      </c>
      <c r="D6" s="57">
        <v>40725</v>
      </c>
      <c r="E6" s="79">
        <f>B6</f>
        <v>9000</v>
      </c>
      <c r="F6" s="79"/>
      <c r="G6" s="79"/>
      <c r="H6" s="79"/>
      <c r="I6" s="79">
        <f t="shared" si="0"/>
        <v>9000</v>
      </c>
    </row>
    <row r="7" spans="1:14" x14ac:dyDescent="0.2">
      <c r="A7" s="13" t="s">
        <v>9</v>
      </c>
      <c r="B7" s="14">
        <v>20000</v>
      </c>
      <c r="C7" s="57">
        <v>40685</v>
      </c>
      <c r="D7" s="57">
        <v>40791</v>
      </c>
      <c r="E7" s="79">
        <f>B7</f>
        <v>20000</v>
      </c>
      <c r="F7" s="79"/>
      <c r="G7" s="79"/>
      <c r="H7" s="79"/>
      <c r="I7" s="79">
        <f t="shared" si="0"/>
        <v>20000</v>
      </c>
    </row>
    <row r="8" spans="1:14" x14ac:dyDescent="0.2">
      <c r="A8" s="13" t="s">
        <v>13</v>
      </c>
      <c r="B8" s="14">
        <v>8957</v>
      </c>
      <c r="C8" s="57" t="s">
        <v>16</v>
      </c>
      <c r="D8" s="57">
        <v>40664</v>
      </c>
      <c r="E8" s="79">
        <v>4000</v>
      </c>
      <c r="F8" s="79"/>
      <c r="G8" s="79">
        <v>4957</v>
      </c>
      <c r="H8" s="79"/>
      <c r="I8" s="79">
        <f t="shared" si="0"/>
        <v>8957</v>
      </c>
    </row>
    <row r="9" spans="1:14" ht="15" x14ac:dyDescent="0.25">
      <c r="A9" s="15"/>
      <c r="B9" s="41">
        <f>SUM(B4:B8)</f>
        <v>73957</v>
      </c>
      <c r="C9" s="68"/>
      <c r="D9" s="66"/>
      <c r="E9" s="79">
        <f>SUM(E4:E8)</f>
        <v>60000</v>
      </c>
      <c r="F9" s="79">
        <f t="shared" ref="F9:I9" si="1">SUM(F4:F8)</f>
        <v>9000</v>
      </c>
      <c r="G9" s="79">
        <f t="shared" si="1"/>
        <v>4957</v>
      </c>
      <c r="H9" s="79">
        <f t="shared" si="1"/>
        <v>0</v>
      </c>
      <c r="I9" s="77">
        <f t="shared" si="1"/>
        <v>73957</v>
      </c>
    </row>
    <row r="10" spans="1:14" s="27" customFormat="1" x14ac:dyDescent="0.2">
      <c r="A10" s="28"/>
      <c r="B10" s="28"/>
      <c r="C10" s="69"/>
      <c r="D10" s="70"/>
      <c r="E10" s="70"/>
      <c r="F10" s="70"/>
      <c r="G10" s="71"/>
      <c r="H10" s="71"/>
      <c r="I10" s="71"/>
      <c r="J10" s="71"/>
      <c r="K10" s="71"/>
      <c r="L10" s="71"/>
      <c r="M10" s="71"/>
      <c r="N10" s="71"/>
    </row>
    <row r="11" spans="1:14" ht="15" customHeight="1" x14ac:dyDescent="0.2">
      <c r="A11" s="107" t="s">
        <v>34</v>
      </c>
      <c r="B11" s="108"/>
      <c r="C11" s="109"/>
      <c r="D11" s="72"/>
      <c r="E11" s="66"/>
      <c r="F11" s="66"/>
      <c r="G11" s="66"/>
      <c r="H11" s="66"/>
    </row>
    <row r="12" spans="1:14" ht="15" x14ac:dyDescent="0.2">
      <c r="A12" s="6" t="s">
        <v>17</v>
      </c>
      <c r="B12" s="4">
        <v>100</v>
      </c>
      <c r="C12" s="73">
        <f>B4</f>
        <v>18000</v>
      </c>
      <c r="D12" s="74"/>
      <c r="E12" s="66"/>
      <c r="F12" s="66"/>
      <c r="G12" s="66"/>
      <c r="H12" s="66"/>
    </row>
    <row r="13" spans="1:14" ht="15" x14ac:dyDescent="0.2">
      <c r="A13" s="6" t="s">
        <v>18</v>
      </c>
      <c r="B13" s="4" t="s">
        <v>19</v>
      </c>
      <c r="C13" s="73">
        <v>500</v>
      </c>
      <c r="D13" s="74"/>
      <c r="E13" s="66"/>
      <c r="F13" s="66"/>
      <c r="G13" s="66"/>
      <c r="H13" s="66"/>
    </row>
    <row r="14" spans="1:14" ht="15" x14ac:dyDescent="0.25">
      <c r="A14" s="6" t="s">
        <v>20</v>
      </c>
      <c r="B14" s="4" t="s">
        <v>41</v>
      </c>
      <c r="C14" s="67">
        <f>C12-C13</f>
        <v>17500</v>
      </c>
      <c r="D14" s="75"/>
      <c r="E14" s="110" t="s">
        <v>6</v>
      </c>
      <c r="F14" s="110"/>
      <c r="G14" s="110" t="s">
        <v>7</v>
      </c>
      <c r="H14" s="110"/>
      <c r="I14" s="110" t="s">
        <v>5</v>
      </c>
      <c r="J14" s="110"/>
      <c r="K14" s="110" t="s">
        <v>4</v>
      </c>
      <c r="L14" s="110"/>
      <c r="M14" s="76" t="s">
        <v>32</v>
      </c>
      <c r="N14" s="105" t="s">
        <v>33</v>
      </c>
    </row>
    <row r="15" spans="1:14" ht="15" x14ac:dyDescent="0.25">
      <c r="A15" s="16" t="s">
        <v>21</v>
      </c>
      <c r="B15" s="11">
        <v>15</v>
      </c>
      <c r="C15" s="67">
        <f>C14*B15/100</f>
        <v>2625</v>
      </c>
      <c r="D15" s="75"/>
      <c r="E15" s="76" t="s">
        <v>30</v>
      </c>
      <c r="F15" s="76" t="s">
        <v>31</v>
      </c>
      <c r="G15" s="76" t="s">
        <v>30</v>
      </c>
      <c r="H15" s="76" t="s">
        <v>31</v>
      </c>
      <c r="I15" s="76" t="s">
        <v>30</v>
      </c>
      <c r="J15" s="76" t="s">
        <v>31</v>
      </c>
      <c r="K15" s="76" t="s">
        <v>30</v>
      </c>
      <c r="L15" s="76" t="s">
        <v>31</v>
      </c>
      <c r="M15" s="77" t="s">
        <v>31</v>
      </c>
      <c r="N15" s="106"/>
    </row>
    <row r="16" spans="1:14" x14ac:dyDescent="0.2">
      <c r="A16" s="16" t="s">
        <v>22</v>
      </c>
      <c r="B16" s="11">
        <v>15</v>
      </c>
      <c r="C16" s="67">
        <f>C14*B16/100</f>
        <v>2625</v>
      </c>
      <c r="D16" s="75"/>
      <c r="E16" s="78">
        <v>21</v>
      </c>
      <c r="F16" s="79">
        <f>$C$16*E16/100</f>
        <v>551.25</v>
      </c>
      <c r="G16" s="78">
        <v>21</v>
      </c>
      <c r="H16" s="79">
        <f>$C$16*G16/100</f>
        <v>551.25</v>
      </c>
      <c r="I16" s="78">
        <v>37</v>
      </c>
      <c r="J16" s="79">
        <f>$C$16*I16/100</f>
        <v>971.25</v>
      </c>
      <c r="K16" s="78">
        <v>21</v>
      </c>
      <c r="L16" s="79">
        <f>$C$16*K16/100</f>
        <v>551.25</v>
      </c>
      <c r="M16" s="79">
        <f>F16+H16+J16+L16</f>
        <v>2625</v>
      </c>
      <c r="N16" s="79">
        <f>M16-C16</f>
        <v>0</v>
      </c>
    </row>
    <row r="17" spans="1:14" ht="15" x14ac:dyDescent="0.25">
      <c r="A17" s="17" t="s">
        <v>23</v>
      </c>
      <c r="B17" s="4">
        <v>100</v>
      </c>
      <c r="C17" s="80">
        <f>C14-C15-C16</f>
        <v>12250</v>
      </c>
      <c r="D17" s="81"/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spans="1:14" x14ac:dyDescent="0.2">
      <c r="A18" s="12" t="s">
        <v>24</v>
      </c>
      <c r="B18" s="22">
        <v>15</v>
      </c>
      <c r="C18" s="67">
        <f>B18/100*C17</f>
        <v>1837.5</v>
      </c>
      <c r="D18" s="75"/>
      <c r="E18" s="78">
        <v>50</v>
      </c>
      <c r="F18" s="79">
        <f>E18*$C$18/100</f>
        <v>918.75</v>
      </c>
      <c r="G18" s="78"/>
      <c r="H18" s="79">
        <f>G18*$C$18/100</f>
        <v>0</v>
      </c>
      <c r="I18" s="78">
        <v>50</v>
      </c>
      <c r="J18" s="79">
        <f>I18*$C$18/100</f>
        <v>918.75</v>
      </c>
      <c r="K18" s="78"/>
      <c r="L18" s="79">
        <f>K18*$C$18/100</f>
        <v>0</v>
      </c>
      <c r="M18" s="79">
        <f t="shared" ref="M18:M26" si="2">L18+J18+H18+F18</f>
        <v>1837.5</v>
      </c>
      <c r="N18" s="79">
        <f t="shared" ref="N18:N26" si="3">M18-C18</f>
        <v>0</v>
      </c>
    </row>
    <row r="19" spans="1:14" x14ac:dyDescent="0.2">
      <c r="A19" s="12" t="s">
        <v>25</v>
      </c>
      <c r="B19" s="22">
        <v>10</v>
      </c>
      <c r="C19" s="67">
        <f>$C$17*B19/100</f>
        <v>1225</v>
      </c>
      <c r="D19" s="75"/>
      <c r="E19" s="78">
        <v>50</v>
      </c>
      <c r="F19" s="79">
        <f>E19*$C$19/100</f>
        <v>612.5</v>
      </c>
      <c r="G19" s="78"/>
      <c r="H19" s="79">
        <f>G19*$C$19/100</f>
        <v>0</v>
      </c>
      <c r="I19" s="78">
        <v>50</v>
      </c>
      <c r="J19" s="79">
        <f>I19*$C$19/100</f>
        <v>612.5</v>
      </c>
      <c r="K19" s="78"/>
      <c r="L19" s="79">
        <f>K19*$C$19/100</f>
        <v>0</v>
      </c>
      <c r="M19" s="79">
        <f t="shared" si="2"/>
        <v>1225</v>
      </c>
      <c r="N19" s="79">
        <f t="shared" si="3"/>
        <v>0</v>
      </c>
    </row>
    <row r="20" spans="1:14" x14ac:dyDescent="0.2">
      <c r="A20" s="12" t="s">
        <v>26</v>
      </c>
      <c r="B20" s="22">
        <v>45</v>
      </c>
      <c r="C20" s="67">
        <f t="shared" ref="C20:C22" si="4">$C$17*B20/100</f>
        <v>5512.5</v>
      </c>
      <c r="D20" s="75"/>
      <c r="E20" s="78">
        <v>50</v>
      </c>
      <c r="F20" s="79">
        <f>E20*$C$20/100</f>
        <v>2756.25</v>
      </c>
      <c r="G20" s="78"/>
      <c r="H20" s="79">
        <f>G20*$C$20/100</f>
        <v>0</v>
      </c>
      <c r="I20" s="78">
        <v>50</v>
      </c>
      <c r="J20" s="79">
        <f>I20*$C$20/100</f>
        <v>2756.25</v>
      </c>
      <c r="K20" s="78"/>
      <c r="L20" s="79">
        <f>K20*$C$20/100</f>
        <v>0</v>
      </c>
      <c r="M20" s="79">
        <f t="shared" si="2"/>
        <v>5512.5</v>
      </c>
      <c r="N20" s="79">
        <f t="shared" si="3"/>
        <v>0</v>
      </c>
    </row>
    <row r="21" spans="1:14" x14ac:dyDescent="0.2">
      <c r="A21" s="12" t="s">
        <v>42</v>
      </c>
      <c r="B21" s="22">
        <v>15</v>
      </c>
      <c r="C21" s="67">
        <f t="shared" si="4"/>
        <v>1837.5</v>
      </c>
      <c r="D21" s="75"/>
      <c r="E21" s="78">
        <v>10</v>
      </c>
      <c r="F21" s="79">
        <f>$C$21*E21/100</f>
        <v>183.75</v>
      </c>
      <c r="G21" s="78">
        <v>75</v>
      </c>
      <c r="H21" s="79">
        <f>$C$21*G21/100</f>
        <v>1378.125</v>
      </c>
      <c r="I21" s="78">
        <v>10</v>
      </c>
      <c r="J21" s="79">
        <f>$C$21*I21/100</f>
        <v>183.75</v>
      </c>
      <c r="K21" s="78">
        <v>5</v>
      </c>
      <c r="L21" s="79">
        <f>$C$21*K21/100</f>
        <v>91.875</v>
      </c>
      <c r="M21" s="79">
        <f t="shared" si="2"/>
        <v>1837.5</v>
      </c>
      <c r="N21" s="79">
        <f t="shared" si="3"/>
        <v>0</v>
      </c>
    </row>
    <row r="22" spans="1:14" x14ac:dyDescent="0.2">
      <c r="A22" s="12" t="s">
        <v>43</v>
      </c>
      <c r="B22" s="22">
        <v>15</v>
      </c>
      <c r="C22" s="67">
        <f t="shared" si="4"/>
        <v>1837.5</v>
      </c>
      <c r="D22" s="75"/>
      <c r="E22" s="78">
        <v>33.33</v>
      </c>
      <c r="F22" s="79">
        <f>$C$21*E22/100</f>
        <v>612.43875000000003</v>
      </c>
      <c r="G22" s="78">
        <v>33.33</v>
      </c>
      <c r="H22" s="79">
        <f>$C$21*G22/100</f>
        <v>612.43875000000003</v>
      </c>
      <c r="I22" s="78">
        <v>33.33</v>
      </c>
      <c r="J22" s="79">
        <f>$C$21*I22/100</f>
        <v>612.43875000000003</v>
      </c>
      <c r="K22" s="78">
        <v>0</v>
      </c>
      <c r="L22" s="79">
        <f>$C$21*K22/100</f>
        <v>0</v>
      </c>
      <c r="M22" s="79">
        <f t="shared" si="2"/>
        <v>1837.3162500000001</v>
      </c>
      <c r="N22" s="79">
        <f t="shared" si="3"/>
        <v>-0.18374999999991815</v>
      </c>
    </row>
    <row r="23" spans="1:14" x14ac:dyDescent="0.2">
      <c r="A23" s="12" t="s">
        <v>44</v>
      </c>
      <c r="B23" s="22"/>
      <c r="C23" s="67"/>
      <c r="D23" s="75"/>
      <c r="E23" s="78"/>
      <c r="F23" s="79"/>
      <c r="G23" s="78"/>
      <c r="H23" s="79"/>
      <c r="I23" s="78"/>
      <c r="J23" s="79"/>
      <c r="K23" s="78"/>
      <c r="L23" s="79"/>
      <c r="M23" s="79"/>
      <c r="N23" s="79"/>
    </row>
    <row r="24" spans="1:14" x14ac:dyDescent="0.2">
      <c r="A24" s="12" t="s">
        <v>45</v>
      </c>
      <c r="B24" s="22"/>
      <c r="C24" s="67"/>
      <c r="D24" s="75"/>
      <c r="E24" s="78"/>
      <c r="F24" s="79"/>
      <c r="G24" s="78"/>
      <c r="H24" s="79"/>
      <c r="I24" s="78"/>
      <c r="J24" s="79"/>
      <c r="K24" s="78"/>
      <c r="L24" s="79"/>
      <c r="M24" s="79"/>
      <c r="N24" s="79"/>
    </row>
    <row r="25" spans="1:14" ht="15" x14ac:dyDescent="0.25">
      <c r="A25" s="19" t="s">
        <v>29</v>
      </c>
      <c r="B25" s="42">
        <f>SUM(B18:B23)</f>
        <v>100</v>
      </c>
      <c r="C25" s="80">
        <f>SUM(C18:C23)</f>
        <v>12250</v>
      </c>
      <c r="D25" s="81"/>
      <c r="E25" s="83"/>
      <c r="F25" s="77">
        <f>SUM(F18:F23)</f>
        <v>5083.6887500000003</v>
      </c>
      <c r="G25" s="83"/>
      <c r="H25" s="77">
        <f>SUM(H18:H23)</f>
        <v>1990.56375</v>
      </c>
      <c r="I25" s="83"/>
      <c r="J25" s="77">
        <f>SUM(J18:J23)</f>
        <v>5083.6887500000003</v>
      </c>
      <c r="K25" s="83"/>
      <c r="L25" s="77">
        <f>SUM(L18:L23)</f>
        <v>91.875</v>
      </c>
      <c r="M25" s="77">
        <f t="shared" si="2"/>
        <v>12249.81625</v>
      </c>
      <c r="N25" s="77">
        <f t="shared" si="3"/>
        <v>-0.18375000000014552</v>
      </c>
    </row>
    <row r="26" spans="1:14" ht="15" x14ac:dyDescent="0.25">
      <c r="A26" s="19" t="s">
        <v>35</v>
      </c>
      <c r="B26" s="19"/>
      <c r="C26" s="80">
        <f>C25+C16</f>
        <v>14875</v>
      </c>
      <c r="D26" s="81"/>
      <c r="E26" s="83"/>
      <c r="F26" s="77">
        <f>F16+F25</f>
        <v>5634.9387500000003</v>
      </c>
      <c r="G26" s="83"/>
      <c r="H26" s="77">
        <f>H16+H25</f>
        <v>2541.8137500000003</v>
      </c>
      <c r="I26" s="83"/>
      <c r="J26" s="77">
        <f>J16+J25</f>
        <v>6054.9387500000003</v>
      </c>
      <c r="K26" s="83"/>
      <c r="L26" s="77">
        <f>L25+L16</f>
        <v>643.125</v>
      </c>
      <c r="M26" s="77">
        <f t="shared" si="2"/>
        <v>14874.81625</v>
      </c>
      <c r="N26" s="77">
        <f t="shared" si="3"/>
        <v>-0.18375000000014552</v>
      </c>
    </row>
    <row r="27" spans="1:14" x14ac:dyDescent="0.2">
      <c r="A27" s="29"/>
      <c r="B27" s="29"/>
      <c r="C27" s="84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</row>
    <row r="28" spans="1:14" ht="15" x14ac:dyDescent="0.2">
      <c r="A28" s="107" t="s">
        <v>36</v>
      </c>
      <c r="B28" s="108"/>
      <c r="C28" s="109"/>
      <c r="D28" s="72"/>
      <c r="E28" s="66"/>
      <c r="F28" s="66"/>
      <c r="G28" s="66"/>
      <c r="H28" s="66"/>
    </row>
    <row r="29" spans="1:14" ht="15" x14ac:dyDescent="0.2">
      <c r="A29" s="6" t="s">
        <v>17</v>
      </c>
      <c r="B29" s="4">
        <v>100</v>
      </c>
      <c r="C29" s="73">
        <f>B5</f>
        <v>18000</v>
      </c>
      <c r="D29" s="74"/>
      <c r="E29" s="66"/>
      <c r="F29" s="66"/>
      <c r="G29" s="66"/>
      <c r="H29" s="66"/>
    </row>
    <row r="30" spans="1:14" ht="15" x14ac:dyDescent="0.2">
      <c r="A30" s="6" t="s">
        <v>18</v>
      </c>
      <c r="B30" s="4" t="s">
        <v>19</v>
      </c>
      <c r="C30" s="73">
        <f>C29/4</f>
        <v>4500</v>
      </c>
      <c r="D30" s="74"/>
      <c r="E30" s="66"/>
      <c r="F30" s="66"/>
      <c r="G30" s="66"/>
      <c r="H30" s="66"/>
    </row>
    <row r="31" spans="1:14" ht="15" x14ac:dyDescent="0.25">
      <c r="A31" s="6" t="s">
        <v>20</v>
      </c>
      <c r="B31" s="4" t="s">
        <v>41</v>
      </c>
      <c r="C31" s="67">
        <f>C29-C30</f>
        <v>13500</v>
      </c>
      <c r="D31" s="75"/>
      <c r="E31" s="110" t="s">
        <v>6</v>
      </c>
      <c r="F31" s="110"/>
      <c r="G31" s="110" t="s">
        <v>7</v>
      </c>
      <c r="H31" s="110"/>
      <c r="I31" s="110" t="s">
        <v>5</v>
      </c>
      <c r="J31" s="110"/>
      <c r="K31" s="110" t="s">
        <v>4</v>
      </c>
      <c r="L31" s="110"/>
      <c r="M31" s="76" t="s">
        <v>32</v>
      </c>
      <c r="N31" s="105" t="s">
        <v>33</v>
      </c>
    </row>
    <row r="32" spans="1:14" ht="15" x14ac:dyDescent="0.25">
      <c r="A32" s="16" t="s">
        <v>21</v>
      </c>
      <c r="B32" s="11">
        <v>15</v>
      </c>
      <c r="C32" s="67">
        <f>C31*B32/100</f>
        <v>2025</v>
      </c>
      <c r="D32" s="75"/>
      <c r="E32" s="76" t="s">
        <v>30</v>
      </c>
      <c r="F32" s="76" t="s">
        <v>31</v>
      </c>
      <c r="G32" s="76" t="s">
        <v>30</v>
      </c>
      <c r="H32" s="76" t="s">
        <v>31</v>
      </c>
      <c r="I32" s="76" t="s">
        <v>30</v>
      </c>
      <c r="J32" s="76" t="s">
        <v>31</v>
      </c>
      <c r="K32" s="76" t="s">
        <v>30</v>
      </c>
      <c r="L32" s="76" t="s">
        <v>31</v>
      </c>
      <c r="M32" s="77" t="s">
        <v>31</v>
      </c>
      <c r="N32" s="106"/>
    </row>
    <row r="33" spans="1:14" x14ac:dyDescent="0.2">
      <c r="A33" s="16" t="s">
        <v>22</v>
      </c>
      <c r="B33" s="11">
        <v>15</v>
      </c>
      <c r="C33" s="67">
        <f>C31*B33/100</f>
        <v>2025</v>
      </c>
      <c r="D33" s="75"/>
      <c r="E33" s="78">
        <v>21</v>
      </c>
      <c r="F33" s="79">
        <f>$C$33*E33/100</f>
        <v>425.25</v>
      </c>
      <c r="G33" s="78">
        <v>21</v>
      </c>
      <c r="H33" s="79">
        <f>$C$33*G33/100</f>
        <v>425.25</v>
      </c>
      <c r="I33" s="78">
        <v>37</v>
      </c>
      <c r="J33" s="79">
        <f>$C$33*I33/100</f>
        <v>749.25</v>
      </c>
      <c r="K33" s="78">
        <v>21</v>
      </c>
      <c r="L33" s="79">
        <f>$C$33*K33/100</f>
        <v>425.25</v>
      </c>
      <c r="M33" s="79">
        <f>F33+H33+J33+L33</f>
        <v>2025</v>
      </c>
      <c r="N33" s="79">
        <f>M33-C33</f>
        <v>0</v>
      </c>
    </row>
    <row r="34" spans="1:14" ht="15" x14ac:dyDescent="0.25">
      <c r="A34" s="17" t="s">
        <v>23</v>
      </c>
      <c r="B34" s="4">
        <v>100</v>
      </c>
      <c r="C34" s="80">
        <f>C31-C32-C33</f>
        <v>9450</v>
      </c>
      <c r="D34" s="81"/>
      <c r="E34" s="82"/>
      <c r="F34" s="82"/>
      <c r="G34" s="82"/>
      <c r="H34" s="82"/>
      <c r="I34" s="82"/>
      <c r="J34" s="82"/>
      <c r="K34" s="82"/>
      <c r="L34" s="82"/>
      <c r="M34" s="82"/>
      <c r="N34" s="82"/>
    </row>
    <row r="35" spans="1:14" x14ac:dyDescent="0.2">
      <c r="A35" s="12" t="s">
        <v>24</v>
      </c>
      <c r="B35" s="22">
        <v>15</v>
      </c>
      <c r="C35" s="67">
        <f>B35/100*$C$34</f>
        <v>1417.5</v>
      </c>
      <c r="D35" s="75"/>
      <c r="E35" s="78"/>
      <c r="F35" s="79">
        <f>$C$35*E35/100</f>
        <v>0</v>
      </c>
      <c r="G35" s="78">
        <v>50</v>
      </c>
      <c r="H35" s="79">
        <f>$C$35*G35/100</f>
        <v>708.75</v>
      </c>
      <c r="I35" s="78">
        <v>50</v>
      </c>
      <c r="J35" s="79">
        <f>$C$35*I35/100</f>
        <v>708.75</v>
      </c>
      <c r="K35" s="78"/>
      <c r="L35" s="79">
        <f>$C$35*K35/100</f>
        <v>0</v>
      </c>
      <c r="M35" s="79">
        <f t="shared" ref="M35:M43" si="5">L35+J35+H35+F35</f>
        <v>1417.5</v>
      </c>
      <c r="N35" s="79">
        <f t="shared" ref="N35:N43" si="6">M35-C35</f>
        <v>0</v>
      </c>
    </row>
    <row r="36" spans="1:14" x14ac:dyDescent="0.2">
      <c r="A36" s="12" t="s">
        <v>25</v>
      </c>
      <c r="B36" s="22">
        <v>10</v>
      </c>
      <c r="C36" s="67">
        <f t="shared" ref="C36:C40" si="7">B36/100*$C$34</f>
        <v>945</v>
      </c>
      <c r="D36" s="75"/>
      <c r="E36" s="78"/>
      <c r="F36" s="79">
        <f>$C$36*E36/100</f>
        <v>0</v>
      </c>
      <c r="G36" s="78">
        <v>50</v>
      </c>
      <c r="H36" s="79">
        <f>$C$36*G36/100</f>
        <v>472.5</v>
      </c>
      <c r="I36" s="78">
        <v>50</v>
      </c>
      <c r="J36" s="79">
        <f>$C$36*I36/100</f>
        <v>472.5</v>
      </c>
      <c r="K36" s="78"/>
      <c r="L36" s="79">
        <f>$C$36*K36/100</f>
        <v>0</v>
      </c>
      <c r="M36" s="79">
        <f t="shared" si="5"/>
        <v>945</v>
      </c>
      <c r="N36" s="79">
        <f t="shared" si="6"/>
        <v>0</v>
      </c>
    </row>
    <row r="37" spans="1:14" x14ac:dyDescent="0.2">
      <c r="A37" s="12" t="s">
        <v>26</v>
      </c>
      <c r="B37" s="22">
        <v>40</v>
      </c>
      <c r="C37" s="67">
        <f t="shared" si="7"/>
        <v>3780</v>
      </c>
      <c r="D37" s="75"/>
      <c r="E37" s="78">
        <v>0</v>
      </c>
      <c r="F37" s="79">
        <f>$C$37*E37/100</f>
        <v>0</v>
      </c>
      <c r="G37" s="78">
        <v>50</v>
      </c>
      <c r="H37" s="79">
        <f>$C$37*G37/100</f>
        <v>1890</v>
      </c>
      <c r="I37" s="78">
        <v>50</v>
      </c>
      <c r="J37" s="79">
        <f>$C$37*I37/100</f>
        <v>1890</v>
      </c>
      <c r="K37" s="78">
        <v>0</v>
      </c>
      <c r="L37" s="79">
        <f>$C$37*K37/100</f>
        <v>0</v>
      </c>
      <c r="M37" s="79">
        <f t="shared" si="5"/>
        <v>3780</v>
      </c>
      <c r="N37" s="79">
        <f t="shared" si="6"/>
        <v>0</v>
      </c>
    </row>
    <row r="38" spans="1:14" x14ac:dyDescent="0.2">
      <c r="A38" s="12" t="s">
        <v>42</v>
      </c>
      <c r="B38" s="22">
        <v>10</v>
      </c>
      <c r="C38" s="67">
        <f t="shared" si="7"/>
        <v>945</v>
      </c>
      <c r="D38" s="75"/>
      <c r="E38" s="78">
        <v>0</v>
      </c>
      <c r="F38" s="79">
        <f>$C$38*E38/100</f>
        <v>0</v>
      </c>
      <c r="G38" s="78">
        <v>50</v>
      </c>
      <c r="H38" s="79">
        <f>$C$38*G38/100</f>
        <v>472.5</v>
      </c>
      <c r="I38" s="78">
        <v>50</v>
      </c>
      <c r="J38" s="79">
        <f>$C$38*I38/100</f>
        <v>472.5</v>
      </c>
      <c r="K38" s="78"/>
      <c r="L38" s="79">
        <f>$C$38*K38/100</f>
        <v>0</v>
      </c>
      <c r="M38" s="79">
        <f t="shared" si="5"/>
        <v>945</v>
      </c>
      <c r="N38" s="79">
        <f t="shared" si="6"/>
        <v>0</v>
      </c>
    </row>
    <row r="39" spans="1:14" x14ac:dyDescent="0.2">
      <c r="A39" s="12" t="s">
        <v>43</v>
      </c>
      <c r="B39" s="22">
        <v>5</v>
      </c>
      <c r="C39" s="67">
        <f t="shared" si="7"/>
        <v>472.5</v>
      </c>
      <c r="D39" s="75"/>
      <c r="E39" s="78">
        <v>0</v>
      </c>
      <c r="F39" s="79">
        <f>$C$39*E39/100</f>
        <v>0</v>
      </c>
      <c r="G39" s="78">
        <v>50</v>
      </c>
      <c r="H39" s="79">
        <f>$C$39*G39/100</f>
        <v>236.25</v>
      </c>
      <c r="I39" s="78">
        <v>50</v>
      </c>
      <c r="J39" s="79">
        <f>$C$39*I39/100</f>
        <v>236.25</v>
      </c>
      <c r="K39" s="78"/>
      <c r="L39" s="79">
        <f>$C$39*K39/100</f>
        <v>0</v>
      </c>
      <c r="M39" s="79">
        <f t="shared" si="5"/>
        <v>472.5</v>
      </c>
      <c r="N39" s="79">
        <f t="shared" si="6"/>
        <v>0</v>
      </c>
    </row>
    <row r="40" spans="1:14" x14ac:dyDescent="0.2">
      <c r="A40" s="12" t="s">
        <v>44</v>
      </c>
      <c r="B40" s="22">
        <v>20</v>
      </c>
      <c r="C40" s="67">
        <f t="shared" si="7"/>
        <v>1890</v>
      </c>
      <c r="D40" s="75"/>
      <c r="E40" s="78">
        <v>0</v>
      </c>
      <c r="F40" s="79">
        <f>$C$40*E40/100</f>
        <v>0</v>
      </c>
      <c r="G40" s="78">
        <v>50</v>
      </c>
      <c r="H40" s="79">
        <f>$C$40*G40/100</f>
        <v>945</v>
      </c>
      <c r="I40" s="78">
        <v>50</v>
      </c>
      <c r="J40" s="79">
        <f>$C$40*I40/100</f>
        <v>945</v>
      </c>
      <c r="K40" s="78"/>
      <c r="L40" s="79">
        <f>$C$40*K40/100</f>
        <v>0</v>
      </c>
      <c r="M40" s="79">
        <f t="shared" si="5"/>
        <v>1890</v>
      </c>
      <c r="N40" s="79">
        <f t="shared" si="6"/>
        <v>0</v>
      </c>
    </row>
    <row r="41" spans="1:14" x14ac:dyDescent="0.2">
      <c r="A41" s="12" t="s">
        <v>45</v>
      </c>
      <c r="B41" s="22"/>
      <c r="C41" s="67"/>
      <c r="D41" s="75"/>
      <c r="E41" s="78"/>
      <c r="F41" s="79"/>
      <c r="G41" s="78"/>
      <c r="H41" s="79"/>
      <c r="I41" s="78"/>
      <c r="J41" s="79"/>
      <c r="K41" s="78"/>
      <c r="L41" s="79"/>
      <c r="M41" s="79"/>
      <c r="N41" s="79"/>
    </row>
    <row r="42" spans="1:14" ht="15" x14ac:dyDescent="0.25">
      <c r="A42" s="19" t="s">
        <v>29</v>
      </c>
      <c r="B42" s="42">
        <f>SUM(B35:B40)</f>
        <v>100</v>
      </c>
      <c r="C42" s="80">
        <f>SUM(C35:C40)</f>
        <v>9450</v>
      </c>
      <c r="D42" s="81"/>
      <c r="E42" s="83"/>
      <c r="F42" s="77">
        <f>SUM(F35:F40)</f>
        <v>0</v>
      </c>
      <c r="G42" s="83"/>
      <c r="H42" s="77">
        <f>SUM(H35:H40)</f>
        <v>4725</v>
      </c>
      <c r="I42" s="83"/>
      <c r="J42" s="77">
        <f>SUM(J35:J40)</f>
        <v>4725</v>
      </c>
      <c r="K42" s="83"/>
      <c r="L42" s="77">
        <f>SUM(L35:L40)</f>
        <v>0</v>
      </c>
      <c r="M42" s="77">
        <f t="shared" si="5"/>
        <v>9450</v>
      </c>
      <c r="N42" s="77">
        <f t="shared" si="6"/>
        <v>0</v>
      </c>
    </row>
    <row r="43" spans="1:14" ht="15" x14ac:dyDescent="0.25">
      <c r="A43" s="19" t="s">
        <v>35</v>
      </c>
      <c r="B43" s="19"/>
      <c r="C43" s="80">
        <f>C42+C33</f>
        <v>11475</v>
      </c>
      <c r="D43" s="81"/>
      <c r="E43" s="83"/>
      <c r="F43" s="77">
        <f>F33+F42</f>
        <v>425.25</v>
      </c>
      <c r="G43" s="83"/>
      <c r="H43" s="77">
        <f>H33+H42</f>
        <v>5150.25</v>
      </c>
      <c r="I43" s="83"/>
      <c r="J43" s="77">
        <f>J33+J42</f>
        <v>5474.25</v>
      </c>
      <c r="K43" s="83"/>
      <c r="L43" s="77">
        <f>L42+L33</f>
        <v>425.25</v>
      </c>
      <c r="M43" s="77">
        <f t="shared" si="5"/>
        <v>11475</v>
      </c>
      <c r="N43" s="77">
        <f t="shared" si="6"/>
        <v>0</v>
      </c>
    </row>
    <row r="44" spans="1:14" x14ac:dyDescent="0.2">
      <c r="A44" s="29"/>
      <c r="B44" s="29"/>
      <c r="C44" s="84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</row>
    <row r="45" spans="1:14" ht="15" x14ac:dyDescent="0.2">
      <c r="A45" s="107" t="s">
        <v>37</v>
      </c>
      <c r="B45" s="108"/>
      <c r="C45" s="109"/>
      <c r="D45" s="72"/>
      <c r="E45" s="66"/>
      <c r="F45" s="66"/>
      <c r="G45" s="66"/>
      <c r="H45" s="66"/>
    </row>
    <row r="46" spans="1:14" ht="15" x14ac:dyDescent="0.2">
      <c r="A46" s="6" t="s">
        <v>17</v>
      </c>
      <c r="B46" s="4">
        <v>100</v>
      </c>
      <c r="C46" s="73">
        <f>B6</f>
        <v>9000</v>
      </c>
      <c r="D46" s="74"/>
      <c r="E46" s="66"/>
      <c r="F46" s="66"/>
      <c r="G46" s="66"/>
      <c r="H46" s="66"/>
    </row>
    <row r="47" spans="1:14" ht="15" x14ac:dyDescent="0.2">
      <c r="A47" s="6" t="s">
        <v>18</v>
      </c>
      <c r="B47" s="4" t="s">
        <v>19</v>
      </c>
      <c r="C47" s="73">
        <v>200</v>
      </c>
      <c r="D47" s="74"/>
      <c r="E47" s="66"/>
      <c r="F47" s="66"/>
      <c r="G47" s="66"/>
      <c r="H47" s="66"/>
    </row>
    <row r="48" spans="1:14" ht="15" x14ac:dyDescent="0.25">
      <c r="A48" s="6" t="s">
        <v>20</v>
      </c>
      <c r="B48" s="4" t="s">
        <v>41</v>
      </c>
      <c r="C48" s="67">
        <f>C46-C47</f>
        <v>8800</v>
      </c>
      <c r="D48" s="75"/>
      <c r="E48" s="110" t="s">
        <v>6</v>
      </c>
      <c r="F48" s="110"/>
      <c r="G48" s="110" t="s">
        <v>7</v>
      </c>
      <c r="H48" s="110"/>
      <c r="I48" s="110" t="s">
        <v>5</v>
      </c>
      <c r="J48" s="110"/>
      <c r="K48" s="110" t="s">
        <v>4</v>
      </c>
      <c r="L48" s="110"/>
      <c r="M48" s="76" t="s">
        <v>32</v>
      </c>
      <c r="N48" s="105" t="s">
        <v>33</v>
      </c>
    </row>
    <row r="49" spans="1:14" ht="15" x14ac:dyDescent="0.25">
      <c r="A49" s="16" t="s">
        <v>21</v>
      </c>
      <c r="B49" s="11">
        <v>15</v>
      </c>
      <c r="C49" s="67">
        <f>C48*B49/100</f>
        <v>1320</v>
      </c>
      <c r="D49" s="75"/>
      <c r="E49" s="76" t="s">
        <v>30</v>
      </c>
      <c r="F49" s="76" t="s">
        <v>31</v>
      </c>
      <c r="G49" s="76" t="s">
        <v>30</v>
      </c>
      <c r="H49" s="76" t="s">
        <v>31</v>
      </c>
      <c r="I49" s="76" t="s">
        <v>30</v>
      </c>
      <c r="J49" s="76" t="s">
        <v>31</v>
      </c>
      <c r="K49" s="76" t="s">
        <v>30</v>
      </c>
      <c r="L49" s="76" t="s">
        <v>31</v>
      </c>
      <c r="M49" s="77" t="s">
        <v>31</v>
      </c>
      <c r="N49" s="106"/>
    </row>
    <row r="50" spans="1:14" x14ac:dyDescent="0.2">
      <c r="A50" s="16" t="s">
        <v>22</v>
      </c>
      <c r="B50" s="11">
        <v>15</v>
      </c>
      <c r="C50" s="67">
        <f>C48*B50/100</f>
        <v>1320</v>
      </c>
      <c r="D50" s="75"/>
      <c r="E50" s="78">
        <v>21</v>
      </c>
      <c r="F50" s="79">
        <f>$C$50*E50/100</f>
        <v>277.2</v>
      </c>
      <c r="G50" s="78">
        <v>21</v>
      </c>
      <c r="H50" s="79">
        <f>$C$50*G50/100</f>
        <v>277.2</v>
      </c>
      <c r="I50" s="78">
        <v>37</v>
      </c>
      <c r="J50" s="79">
        <f>$C$50*I50/100</f>
        <v>488.4</v>
      </c>
      <c r="K50" s="78">
        <v>21</v>
      </c>
      <c r="L50" s="79">
        <f>$C$50*K50/100</f>
        <v>277.2</v>
      </c>
      <c r="M50" s="79">
        <f>F50+H50+J50+L50</f>
        <v>1320</v>
      </c>
      <c r="N50" s="79">
        <f>M50-C50</f>
        <v>0</v>
      </c>
    </row>
    <row r="51" spans="1:14" ht="15" x14ac:dyDescent="0.25">
      <c r="A51" s="17" t="s">
        <v>23</v>
      </c>
      <c r="B51" s="4">
        <v>100</v>
      </c>
      <c r="C51" s="80">
        <f>C48-C49-C50</f>
        <v>6160</v>
      </c>
      <c r="D51" s="81"/>
      <c r="E51" s="82"/>
      <c r="F51" s="82"/>
      <c r="G51" s="82"/>
      <c r="H51" s="82"/>
      <c r="I51" s="82"/>
      <c r="J51" s="82"/>
      <c r="K51" s="82"/>
      <c r="L51" s="82"/>
      <c r="M51" s="82"/>
      <c r="N51" s="82"/>
    </row>
    <row r="52" spans="1:14" x14ac:dyDescent="0.2">
      <c r="A52" s="12" t="s">
        <v>24</v>
      </c>
      <c r="B52" s="22">
        <v>15</v>
      </c>
      <c r="C52" s="67">
        <f>B52/100*$C$51</f>
        <v>924</v>
      </c>
      <c r="D52" s="75"/>
      <c r="E52" s="78"/>
      <c r="F52" s="79">
        <f>E52*$C$52/100</f>
        <v>0</v>
      </c>
      <c r="G52" s="78">
        <v>100</v>
      </c>
      <c r="H52" s="79">
        <f>G52*$C$52/100</f>
        <v>924</v>
      </c>
      <c r="I52" s="78"/>
      <c r="J52" s="79">
        <f>I52*$C$52/100</f>
        <v>0</v>
      </c>
      <c r="K52" s="78"/>
      <c r="L52" s="79">
        <f>K52*$C$52/100</f>
        <v>0</v>
      </c>
      <c r="M52" s="79">
        <f t="shared" ref="M52:M60" si="8">L52+J52+H52+F52</f>
        <v>924</v>
      </c>
      <c r="N52" s="79">
        <f t="shared" ref="N52:N60" si="9">M52-C52</f>
        <v>0</v>
      </c>
    </row>
    <row r="53" spans="1:14" x14ac:dyDescent="0.2">
      <c r="A53" s="12" t="s">
        <v>25</v>
      </c>
      <c r="B53" s="22">
        <v>10</v>
      </c>
      <c r="C53" s="67">
        <f>B53/100*$C$51</f>
        <v>616</v>
      </c>
      <c r="D53" s="75"/>
      <c r="E53" s="78"/>
      <c r="F53" s="79">
        <f>E53*$C$53/100</f>
        <v>0</v>
      </c>
      <c r="G53" s="78">
        <v>50</v>
      </c>
      <c r="H53" s="79">
        <f>G53*$C$53/100</f>
        <v>308</v>
      </c>
      <c r="I53" s="78">
        <v>50</v>
      </c>
      <c r="J53" s="79">
        <f>I53*$C$53/100</f>
        <v>308</v>
      </c>
      <c r="K53" s="78"/>
      <c r="L53" s="79">
        <f>K53*$C$53/100</f>
        <v>0</v>
      </c>
      <c r="M53" s="79">
        <f t="shared" si="8"/>
        <v>616</v>
      </c>
      <c r="N53" s="79">
        <f t="shared" si="9"/>
        <v>0</v>
      </c>
    </row>
    <row r="54" spans="1:14" x14ac:dyDescent="0.2">
      <c r="A54" s="12" t="s">
        <v>26</v>
      </c>
      <c r="B54" s="22">
        <v>75</v>
      </c>
      <c r="C54" s="67">
        <f>B54/100*$C$51</f>
        <v>4620</v>
      </c>
      <c r="D54" s="75"/>
      <c r="E54" s="78"/>
      <c r="F54" s="79">
        <f>E54*$C$54/100</f>
        <v>0</v>
      </c>
      <c r="G54" s="78">
        <v>50</v>
      </c>
      <c r="H54" s="79">
        <f>G54*$C$54/100</f>
        <v>2310</v>
      </c>
      <c r="I54" s="78">
        <v>50</v>
      </c>
      <c r="J54" s="79">
        <f>I54*$C$54/100</f>
        <v>2310</v>
      </c>
      <c r="K54" s="78"/>
      <c r="L54" s="79">
        <f>K54*$C$54/100</f>
        <v>0</v>
      </c>
      <c r="M54" s="79">
        <f t="shared" si="8"/>
        <v>4620</v>
      </c>
      <c r="N54" s="79">
        <f t="shared" si="9"/>
        <v>0</v>
      </c>
    </row>
    <row r="55" spans="1:14" x14ac:dyDescent="0.2">
      <c r="A55" s="12" t="s">
        <v>42</v>
      </c>
      <c r="B55" s="22"/>
      <c r="C55" s="67"/>
      <c r="D55" s="75"/>
      <c r="E55" s="78"/>
      <c r="F55" s="79">
        <f>E55*$C$55/100</f>
        <v>0</v>
      </c>
      <c r="G55" s="78"/>
      <c r="H55" s="79">
        <f>G55*$C$55/100</f>
        <v>0</v>
      </c>
      <c r="I55" s="78"/>
      <c r="J55" s="79">
        <f>I55*$C$55/100</f>
        <v>0</v>
      </c>
      <c r="K55" s="78"/>
      <c r="L55" s="79">
        <f>K55*$C$55/100</f>
        <v>0</v>
      </c>
      <c r="M55" s="79"/>
      <c r="N55" s="79"/>
    </row>
    <row r="56" spans="1:14" x14ac:dyDescent="0.2">
      <c r="A56" s="12" t="s">
        <v>43</v>
      </c>
      <c r="B56" s="22"/>
      <c r="C56" s="67"/>
      <c r="D56" s="75"/>
      <c r="E56" s="78"/>
      <c r="F56" s="79">
        <f>E56*$C$56/100</f>
        <v>0</v>
      </c>
      <c r="G56" s="78"/>
      <c r="H56" s="79">
        <f>G56*$C$56/100</f>
        <v>0</v>
      </c>
      <c r="I56" s="78"/>
      <c r="J56" s="79">
        <f>I56*$C$56/100</f>
        <v>0</v>
      </c>
      <c r="K56" s="78"/>
      <c r="L56" s="79">
        <f>K56*$C$56/100</f>
        <v>0</v>
      </c>
      <c r="M56" s="79"/>
      <c r="N56" s="79"/>
    </row>
    <row r="57" spans="1:14" x14ac:dyDescent="0.2">
      <c r="A57" s="12" t="s">
        <v>44</v>
      </c>
      <c r="B57" s="22"/>
      <c r="C57" s="67"/>
      <c r="D57" s="75"/>
      <c r="E57" s="78"/>
      <c r="F57" s="79">
        <f>E57*$C$57/100</f>
        <v>0</v>
      </c>
      <c r="G57" s="78"/>
      <c r="H57" s="79">
        <f>G57*$C$57/100</f>
        <v>0</v>
      </c>
      <c r="I57" s="78"/>
      <c r="J57" s="79">
        <f>I57*$C$57/100</f>
        <v>0</v>
      </c>
      <c r="K57" s="78"/>
      <c r="L57" s="79">
        <f>K57*$C$57/100</f>
        <v>0</v>
      </c>
      <c r="M57" s="79"/>
      <c r="N57" s="79"/>
    </row>
    <row r="58" spans="1:14" x14ac:dyDescent="0.2">
      <c r="A58" s="12" t="s">
        <v>45</v>
      </c>
      <c r="B58" s="22"/>
      <c r="C58" s="67"/>
      <c r="D58" s="75"/>
      <c r="E58" s="78"/>
      <c r="F58" s="79"/>
      <c r="G58" s="78"/>
      <c r="H58" s="79"/>
      <c r="I58" s="78"/>
      <c r="J58" s="79"/>
      <c r="K58" s="78"/>
      <c r="L58" s="79"/>
      <c r="M58" s="79"/>
      <c r="N58" s="79"/>
    </row>
    <row r="59" spans="1:14" ht="15" x14ac:dyDescent="0.25">
      <c r="A59" s="19" t="s">
        <v>29</v>
      </c>
      <c r="B59" s="42">
        <f>SUM(B52:B57)</f>
        <v>100</v>
      </c>
      <c r="C59" s="80">
        <f>SUM(C52:C57)</f>
        <v>6160</v>
      </c>
      <c r="D59" s="81"/>
      <c r="E59" s="83"/>
      <c r="F59" s="77">
        <f>SUM(F52:F57)</f>
        <v>0</v>
      </c>
      <c r="G59" s="83"/>
      <c r="H59" s="77">
        <f>SUM(H52:H57)</f>
        <v>3542</v>
      </c>
      <c r="I59" s="83"/>
      <c r="J59" s="77">
        <f>SUM(J52:J57)</f>
        <v>2618</v>
      </c>
      <c r="K59" s="83"/>
      <c r="L59" s="77">
        <f>SUM(L52:L57)</f>
        <v>0</v>
      </c>
      <c r="M59" s="77">
        <f t="shared" si="8"/>
        <v>6160</v>
      </c>
      <c r="N59" s="77">
        <f t="shared" si="9"/>
        <v>0</v>
      </c>
    </row>
    <row r="60" spans="1:14" ht="15" x14ac:dyDescent="0.25">
      <c r="A60" s="19" t="s">
        <v>35</v>
      </c>
      <c r="B60" s="19"/>
      <c r="C60" s="80">
        <f>C59+C50</f>
        <v>7480</v>
      </c>
      <c r="D60" s="81"/>
      <c r="E60" s="83"/>
      <c r="F60" s="77">
        <f>F50+F59</f>
        <v>277.2</v>
      </c>
      <c r="G60" s="83"/>
      <c r="H60" s="77">
        <f>H50+H59</f>
        <v>3819.2</v>
      </c>
      <c r="I60" s="83"/>
      <c r="J60" s="77">
        <f>J50+J59</f>
        <v>3106.4</v>
      </c>
      <c r="K60" s="83"/>
      <c r="L60" s="77">
        <f>L59+L50</f>
        <v>277.2</v>
      </c>
      <c r="M60" s="77">
        <f t="shared" si="8"/>
        <v>7479.9999999999991</v>
      </c>
      <c r="N60" s="77">
        <f t="shared" si="9"/>
        <v>0</v>
      </c>
    </row>
    <row r="61" spans="1:14" x14ac:dyDescent="0.2">
      <c r="A61" s="29"/>
      <c r="B61" s="29"/>
      <c r="C61" s="84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</row>
    <row r="62" spans="1:14" ht="15" x14ac:dyDescent="0.2">
      <c r="A62" s="107" t="s">
        <v>38</v>
      </c>
      <c r="B62" s="108"/>
      <c r="C62" s="109"/>
      <c r="D62" s="72"/>
      <c r="E62" s="66"/>
      <c r="F62" s="66"/>
      <c r="G62" s="66"/>
      <c r="H62" s="66"/>
    </row>
    <row r="63" spans="1:14" ht="15" x14ac:dyDescent="0.2">
      <c r="A63" s="6" t="s">
        <v>17</v>
      </c>
      <c r="B63" s="4">
        <v>100</v>
      </c>
      <c r="C63" s="73">
        <f>B7</f>
        <v>20000</v>
      </c>
      <c r="D63" s="74"/>
      <c r="E63" s="66"/>
      <c r="F63" s="66"/>
      <c r="G63" s="66"/>
      <c r="H63" s="66"/>
    </row>
    <row r="64" spans="1:14" ht="15" x14ac:dyDescent="0.2">
      <c r="A64" s="6" t="s">
        <v>18</v>
      </c>
      <c r="B64" s="4" t="s">
        <v>19</v>
      </c>
      <c r="C64" s="73">
        <v>4500</v>
      </c>
      <c r="D64" s="74"/>
      <c r="E64" s="66"/>
      <c r="F64" s="66"/>
      <c r="G64" s="66"/>
      <c r="H64" s="66"/>
    </row>
    <row r="65" spans="1:14" ht="15" x14ac:dyDescent="0.25">
      <c r="A65" s="6" t="s">
        <v>20</v>
      </c>
      <c r="B65" s="4" t="s">
        <v>41</v>
      </c>
      <c r="C65" s="67">
        <f>C63-C64</f>
        <v>15500</v>
      </c>
      <c r="D65" s="75"/>
      <c r="E65" s="110" t="s">
        <v>6</v>
      </c>
      <c r="F65" s="110"/>
      <c r="G65" s="110" t="s">
        <v>7</v>
      </c>
      <c r="H65" s="110"/>
      <c r="I65" s="110" t="s">
        <v>5</v>
      </c>
      <c r="J65" s="110"/>
      <c r="K65" s="110" t="s">
        <v>4</v>
      </c>
      <c r="L65" s="110"/>
      <c r="M65" s="76" t="s">
        <v>32</v>
      </c>
      <c r="N65" s="105" t="s">
        <v>33</v>
      </c>
    </row>
    <row r="66" spans="1:14" ht="15" x14ac:dyDescent="0.25">
      <c r="A66" s="16" t="s">
        <v>21</v>
      </c>
      <c r="B66" s="11">
        <v>15</v>
      </c>
      <c r="C66" s="67">
        <f>C65*B66/100</f>
        <v>2325</v>
      </c>
      <c r="D66" s="75"/>
      <c r="E66" s="76" t="s">
        <v>30</v>
      </c>
      <c r="F66" s="76" t="s">
        <v>31</v>
      </c>
      <c r="G66" s="76" t="s">
        <v>30</v>
      </c>
      <c r="H66" s="76" t="s">
        <v>31</v>
      </c>
      <c r="I66" s="76" t="s">
        <v>30</v>
      </c>
      <c r="J66" s="76" t="s">
        <v>31</v>
      </c>
      <c r="K66" s="76" t="s">
        <v>30</v>
      </c>
      <c r="L66" s="76" t="s">
        <v>31</v>
      </c>
      <c r="M66" s="77" t="s">
        <v>31</v>
      </c>
      <c r="N66" s="106"/>
    </row>
    <row r="67" spans="1:14" x14ac:dyDescent="0.2">
      <c r="A67" s="16" t="s">
        <v>22</v>
      </c>
      <c r="B67" s="11">
        <v>15</v>
      </c>
      <c r="C67" s="67">
        <f>C65*B67/100</f>
        <v>2325</v>
      </c>
      <c r="D67" s="75"/>
      <c r="E67" s="78">
        <v>21</v>
      </c>
      <c r="F67" s="79">
        <f>$C$67*E67/100</f>
        <v>488.25</v>
      </c>
      <c r="G67" s="78">
        <v>21</v>
      </c>
      <c r="H67" s="79">
        <f>$C$67*G67/100</f>
        <v>488.25</v>
      </c>
      <c r="I67" s="78">
        <v>37</v>
      </c>
      <c r="J67" s="79">
        <f>$C$67*I67/100</f>
        <v>860.25</v>
      </c>
      <c r="K67" s="78">
        <v>21</v>
      </c>
      <c r="L67" s="79">
        <f>$C$67*K67/100</f>
        <v>488.25</v>
      </c>
      <c r="M67" s="79">
        <f>F67+H67+J67+L67</f>
        <v>2325</v>
      </c>
      <c r="N67" s="79">
        <f>M67-C67</f>
        <v>0</v>
      </c>
    </row>
    <row r="68" spans="1:14" ht="15" x14ac:dyDescent="0.25">
      <c r="A68" s="17" t="s">
        <v>23</v>
      </c>
      <c r="B68" s="4">
        <v>100</v>
      </c>
      <c r="C68" s="80">
        <f>C65-C66-C67</f>
        <v>10850</v>
      </c>
      <c r="D68" s="81"/>
      <c r="E68" s="82"/>
      <c r="F68" s="82"/>
      <c r="G68" s="82"/>
      <c r="H68" s="82"/>
      <c r="I68" s="82"/>
      <c r="J68" s="82"/>
      <c r="K68" s="82"/>
      <c r="L68" s="82"/>
      <c r="M68" s="82"/>
      <c r="N68" s="82"/>
    </row>
    <row r="69" spans="1:14" x14ac:dyDescent="0.2">
      <c r="A69" s="12" t="s">
        <v>24</v>
      </c>
      <c r="B69" s="22">
        <v>20</v>
      </c>
      <c r="C69" s="67">
        <f>B69/100*$C$68</f>
        <v>2170</v>
      </c>
      <c r="D69" s="75"/>
      <c r="E69" s="78">
        <v>0</v>
      </c>
      <c r="F69" s="79">
        <f>E69*$C$69/100</f>
        <v>0</v>
      </c>
      <c r="G69" s="78"/>
      <c r="H69" s="79">
        <f>G69*$C$69/100</f>
        <v>0</v>
      </c>
      <c r="I69" s="78">
        <v>0</v>
      </c>
      <c r="J69" s="79">
        <f>I69*$C$69/100</f>
        <v>0</v>
      </c>
      <c r="K69" s="78">
        <v>100</v>
      </c>
      <c r="L69" s="79">
        <f>K69*$C$69/100</f>
        <v>2170</v>
      </c>
      <c r="M69" s="79">
        <f t="shared" ref="M69:M77" si="10">L69+J69+H69+F69</f>
        <v>2170</v>
      </c>
      <c r="N69" s="79">
        <f t="shared" ref="N69:N77" si="11">M69-C69</f>
        <v>0</v>
      </c>
    </row>
    <row r="70" spans="1:14" x14ac:dyDescent="0.2">
      <c r="A70" s="12" t="s">
        <v>25</v>
      </c>
      <c r="B70" s="22">
        <v>10</v>
      </c>
      <c r="C70" s="67">
        <f t="shared" ref="C70:C71" si="12">B70/100*$C$68</f>
        <v>1085</v>
      </c>
      <c r="D70" s="75"/>
      <c r="E70" s="78">
        <v>0</v>
      </c>
      <c r="F70" s="79">
        <f>E70*$C$70/100</f>
        <v>0</v>
      </c>
      <c r="G70" s="78"/>
      <c r="H70" s="79">
        <f>G70*$C$70/100</f>
        <v>0</v>
      </c>
      <c r="I70" s="78">
        <v>66.66</v>
      </c>
      <c r="J70" s="79">
        <f>I70*$C$70/100</f>
        <v>723.26099999999997</v>
      </c>
      <c r="K70" s="78">
        <v>33.33</v>
      </c>
      <c r="L70" s="79">
        <f>K70*$C$70/100</f>
        <v>361.63049999999998</v>
      </c>
      <c r="M70" s="79">
        <f t="shared" si="10"/>
        <v>1084.8915</v>
      </c>
      <c r="N70" s="79">
        <f t="shared" si="11"/>
        <v>-0.10850000000004911</v>
      </c>
    </row>
    <row r="71" spans="1:14" x14ac:dyDescent="0.2">
      <c r="A71" s="12" t="s">
        <v>26</v>
      </c>
      <c r="B71" s="22">
        <v>70</v>
      </c>
      <c r="C71" s="67">
        <f t="shared" si="12"/>
        <v>7594.9999999999991</v>
      </c>
      <c r="D71" s="75"/>
      <c r="E71" s="78">
        <v>45</v>
      </c>
      <c r="F71" s="79">
        <f>E71*$C$71/100</f>
        <v>3417.7499999999995</v>
      </c>
      <c r="G71" s="78"/>
      <c r="H71" s="79">
        <f>G71*$C$71/100</f>
        <v>0</v>
      </c>
      <c r="I71" s="78">
        <v>45</v>
      </c>
      <c r="J71" s="79">
        <f>I71*$C$71/100</f>
        <v>3417.7499999999995</v>
      </c>
      <c r="K71" s="78">
        <v>10</v>
      </c>
      <c r="L71" s="79">
        <f>K71*$C$71/100</f>
        <v>759.49999999999989</v>
      </c>
      <c r="M71" s="79">
        <f t="shared" si="10"/>
        <v>7594.9999999999982</v>
      </c>
      <c r="N71" s="79">
        <f t="shared" si="11"/>
        <v>0</v>
      </c>
    </row>
    <row r="72" spans="1:14" x14ac:dyDescent="0.2">
      <c r="A72" s="12" t="s">
        <v>42</v>
      </c>
      <c r="B72" s="22"/>
      <c r="C72" s="67"/>
      <c r="D72" s="75"/>
      <c r="E72" s="78"/>
      <c r="F72" s="79"/>
      <c r="G72" s="78"/>
      <c r="H72" s="79"/>
      <c r="I72" s="78"/>
      <c r="J72" s="79"/>
      <c r="K72" s="78"/>
      <c r="L72" s="79"/>
      <c r="M72" s="79"/>
      <c r="N72" s="79"/>
    </row>
    <row r="73" spans="1:14" x14ac:dyDescent="0.2">
      <c r="A73" s="12" t="s">
        <v>43</v>
      </c>
      <c r="B73" s="22"/>
      <c r="C73" s="67"/>
      <c r="D73" s="75"/>
      <c r="E73" s="78"/>
      <c r="F73" s="79"/>
      <c r="G73" s="78"/>
      <c r="H73" s="79"/>
      <c r="I73" s="78"/>
      <c r="J73" s="79"/>
      <c r="K73" s="78"/>
      <c r="L73" s="79"/>
      <c r="M73" s="79"/>
      <c r="N73" s="79"/>
    </row>
    <row r="74" spans="1:14" x14ac:dyDescent="0.2">
      <c r="A74" s="12" t="s">
        <v>44</v>
      </c>
      <c r="B74" s="22"/>
      <c r="C74" s="67"/>
      <c r="D74" s="75"/>
      <c r="E74" s="78"/>
      <c r="F74" s="79"/>
      <c r="G74" s="78"/>
      <c r="H74" s="79"/>
      <c r="I74" s="78"/>
      <c r="J74" s="79"/>
      <c r="K74" s="78"/>
      <c r="L74" s="79"/>
      <c r="M74" s="79"/>
      <c r="N74" s="79"/>
    </row>
    <row r="75" spans="1:14" x14ac:dyDescent="0.2">
      <c r="A75" s="12" t="s">
        <v>45</v>
      </c>
      <c r="B75" s="22"/>
      <c r="C75" s="67"/>
      <c r="D75" s="75"/>
      <c r="E75" s="78"/>
      <c r="F75" s="79"/>
      <c r="G75" s="78"/>
      <c r="H75" s="79"/>
      <c r="I75" s="78"/>
      <c r="J75" s="79"/>
      <c r="K75" s="78"/>
      <c r="L75" s="79"/>
      <c r="M75" s="79"/>
      <c r="N75" s="79"/>
    </row>
    <row r="76" spans="1:14" ht="15" x14ac:dyDescent="0.25">
      <c r="A76" s="19" t="s">
        <v>29</v>
      </c>
      <c r="B76" s="42">
        <f>SUM(B69:B74)</f>
        <v>100</v>
      </c>
      <c r="C76" s="80">
        <f>SUM(C69:C74)</f>
        <v>10850</v>
      </c>
      <c r="D76" s="81"/>
      <c r="E76" s="83"/>
      <c r="F76" s="77">
        <f>SUM(F69:F74)</f>
        <v>3417.7499999999995</v>
      </c>
      <c r="G76" s="83"/>
      <c r="H76" s="77">
        <f>SUM(H69:H74)</f>
        <v>0</v>
      </c>
      <c r="I76" s="83"/>
      <c r="J76" s="77">
        <f>SUM(J69:J74)</f>
        <v>4141.0109999999995</v>
      </c>
      <c r="K76" s="83"/>
      <c r="L76" s="77">
        <f>SUM(L69:L74)</f>
        <v>3291.1305000000002</v>
      </c>
      <c r="M76" s="77">
        <f t="shared" si="10"/>
        <v>10849.8915</v>
      </c>
      <c r="N76" s="77">
        <f t="shared" si="11"/>
        <v>-0.10850000000027649</v>
      </c>
    </row>
    <row r="77" spans="1:14" ht="15" x14ac:dyDescent="0.25">
      <c r="A77" s="19" t="s">
        <v>35</v>
      </c>
      <c r="B77" s="19"/>
      <c r="C77" s="80">
        <f>C76+C67</f>
        <v>13175</v>
      </c>
      <c r="D77" s="81"/>
      <c r="E77" s="83"/>
      <c r="F77" s="77">
        <f>F67+F76</f>
        <v>3905.9999999999995</v>
      </c>
      <c r="G77" s="83"/>
      <c r="H77" s="77">
        <f>H67+H76</f>
        <v>488.25</v>
      </c>
      <c r="I77" s="83"/>
      <c r="J77" s="77">
        <f>J67+J76</f>
        <v>5001.2609999999995</v>
      </c>
      <c r="K77" s="83"/>
      <c r="L77" s="77">
        <f>L76+L67</f>
        <v>3779.3805000000002</v>
      </c>
      <c r="M77" s="77">
        <f t="shared" si="10"/>
        <v>13174.8915</v>
      </c>
      <c r="N77" s="77">
        <f t="shared" si="11"/>
        <v>-0.10850000000027649</v>
      </c>
    </row>
    <row r="78" spans="1:14" x14ac:dyDescent="0.2">
      <c r="A78" s="29"/>
      <c r="B78" s="29"/>
      <c r="C78" s="84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</row>
    <row r="79" spans="1:14" ht="15" x14ac:dyDescent="0.2">
      <c r="A79" s="107" t="s">
        <v>39</v>
      </c>
      <c r="B79" s="108"/>
      <c r="C79" s="109"/>
      <c r="D79" s="72"/>
      <c r="E79" s="66"/>
      <c r="F79" s="66"/>
      <c r="G79" s="66"/>
      <c r="H79" s="66"/>
    </row>
    <row r="80" spans="1:14" ht="15" x14ac:dyDescent="0.2">
      <c r="A80" s="6" t="s">
        <v>17</v>
      </c>
      <c r="B80" s="4">
        <v>100</v>
      </c>
      <c r="C80" s="73">
        <f>B8</f>
        <v>8957</v>
      </c>
      <c r="D80" s="74"/>
      <c r="E80" s="66"/>
      <c r="F80" s="66"/>
      <c r="G80" s="66"/>
      <c r="H80" s="66"/>
    </row>
    <row r="81" spans="1:17" ht="15" x14ac:dyDescent="0.2">
      <c r="A81" s="6" t="s">
        <v>18</v>
      </c>
      <c r="B81" s="4" t="s">
        <v>19</v>
      </c>
      <c r="C81" s="73"/>
      <c r="D81" s="74"/>
      <c r="E81" s="66"/>
      <c r="F81" s="66"/>
      <c r="G81" s="66"/>
      <c r="H81" s="66"/>
    </row>
    <row r="82" spans="1:17" ht="15" x14ac:dyDescent="0.25">
      <c r="A82" s="6" t="s">
        <v>20</v>
      </c>
      <c r="B82" s="4" t="s">
        <v>41</v>
      </c>
      <c r="C82" s="67">
        <f>C80-C81</f>
        <v>8957</v>
      </c>
      <c r="D82" s="75"/>
      <c r="E82" s="110" t="s">
        <v>6</v>
      </c>
      <c r="F82" s="110"/>
      <c r="G82" s="110" t="s">
        <v>7</v>
      </c>
      <c r="H82" s="110"/>
      <c r="I82" s="110" t="s">
        <v>5</v>
      </c>
      <c r="J82" s="110"/>
      <c r="K82" s="110" t="s">
        <v>4</v>
      </c>
      <c r="L82" s="110"/>
      <c r="M82" s="76" t="s">
        <v>32</v>
      </c>
      <c r="N82" s="105" t="s">
        <v>33</v>
      </c>
    </row>
    <row r="83" spans="1:17" ht="15" x14ac:dyDescent="0.25">
      <c r="A83" s="16" t="s">
        <v>21</v>
      </c>
      <c r="B83" s="11">
        <v>15</v>
      </c>
      <c r="C83" s="67">
        <f>C82*B83/100</f>
        <v>1343.55</v>
      </c>
      <c r="D83" s="75"/>
      <c r="E83" s="76" t="s">
        <v>30</v>
      </c>
      <c r="F83" s="76" t="s">
        <v>31</v>
      </c>
      <c r="G83" s="76" t="s">
        <v>30</v>
      </c>
      <c r="H83" s="76" t="s">
        <v>31</v>
      </c>
      <c r="I83" s="76" t="s">
        <v>30</v>
      </c>
      <c r="J83" s="76" t="s">
        <v>31</v>
      </c>
      <c r="K83" s="76" t="s">
        <v>30</v>
      </c>
      <c r="L83" s="76" t="s">
        <v>31</v>
      </c>
      <c r="M83" s="77" t="s">
        <v>31</v>
      </c>
      <c r="N83" s="106"/>
    </row>
    <row r="84" spans="1:17" x14ac:dyDescent="0.2">
      <c r="A84" s="16" t="s">
        <v>22</v>
      </c>
      <c r="B84" s="11">
        <v>15</v>
      </c>
      <c r="C84" s="67">
        <f>C82*B84/100</f>
        <v>1343.55</v>
      </c>
      <c r="D84" s="75"/>
      <c r="E84" s="78">
        <v>21</v>
      </c>
      <c r="F84" s="79">
        <f>$C$84*E84/100</f>
        <v>282.14549999999997</v>
      </c>
      <c r="G84" s="78">
        <v>21</v>
      </c>
      <c r="H84" s="79">
        <f>$C$84*G84/100</f>
        <v>282.14549999999997</v>
      </c>
      <c r="I84" s="78">
        <v>37</v>
      </c>
      <c r="J84" s="79">
        <f>$C$84*I84/100</f>
        <v>497.11349999999999</v>
      </c>
      <c r="K84" s="78">
        <v>21</v>
      </c>
      <c r="L84" s="79">
        <f>$C$84*K84/100</f>
        <v>282.14549999999997</v>
      </c>
      <c r="M84" s="79">
        <f>F84+H84+J84+L84</f>
        <v>1343.5499999999997</v>
      </c>
      <c r="N84" s="79">
        <f>M84-C84</f>
        <v>0</v>
      </c>
    </row>
    <row r="85" spans="1:17" ht="15" x14ac:dyDescent="0.25">
      <c r="A85" s="17" t="s">
        <v>23</v>
      </c>
      <c r="B85" s="4">
        <v>100</v>
      </c>
      <c r="C85" s="80">
        <f>C82-C83-C84</f>
        <v>6269.9</v>
      </c>
      <c r="D85" s="81"/>
      <c r="E85" s="82"/>
      <c r="F85" s="82"/>
      <c r="G85" s="82"/>
      <c r="H85" s="82"/>
      <c r="I85" s="82"/>
      <c r="J85" s="82"/>
      <c r="K85" s="82"/>
      <c r="L85" s="82"/>
      <c r="M85" s="82"/>
      <c r="N85" s="82"/>
    </row>
    <row r="86" spans="1:17" x14ac:dyDescent="0.2">
      <c r="A86" s="12" t="s">
        <v>24</v>
      </c>
      <c r="B86" s="22">
        <v>10</v>
      </c>
      <c r="C86" s="67">
        <f>B86/100*$C$85</f>
        <v>626.99</v>
      </c>
      <c r="D86" s="75"/>
      <c r="E86" s="78"/>
      <c r="F86" s="79">
        <f>E86*$C$86/100</f>
        <v>0</v>
      </c>
      <c r="G86" s="78">
        <v>50</v>
      </c>
      <c r="H86" s="79">
        <f>G86*$C$86/100</f>
        <v>313.495</v>
      </c>
      <c r="I86" s="78">
        <v>50</v>
      </c>
      <c r="J86" s="79">
        <f>I86*$C$86/100</f>
        <v>313.495</v>
      </c>
      <c r="K86" s="78"/>
      <c r="L86" s="79">
        <f>K86*$C$86/100</f>
        <v>0</v>
      </c>
      <c r="M86" s="79">
        <f t="shared" ref="M86:M94" si="13">L86+J86+H86+F86</f>
        <v>626.99</v>
      </c>
      <c r="N86" s="79">
        <f t="shared" ref="N86:N94" si="14">M86-C86</f>
        <v>0</v>
      </c>
    </row>
    <row r="87" spans="1:17" x14ac:dyDescent="0.2">
      <c r="A87" s="12" t="s">
        <v>25</v>
      </c>
      <c r="B87" s="22">
        <v>10</v>
      </c>
      <c r="C87" s="67">
        <f t="shared" ref="C87:C92" si="15">B87/100*$C$85</f>
        <v>626.99</v>
      </c>
      <c r="D87" s="75"/>
      <c r="E87" s="78"/>
      <c r="F87" s="79">
        <f>E87*$C$87/100</f>
        <v>0</v>
      </c>
      <c r="G87" s="78">
        <v>50</v>
      </c>
      <c r="H87" s="79">
        <f>G87*$C$87/100</f>
        <v>313.495</v>
      </c>
      <c r="I87" s="78">
        <v>50</v>
      </c>
      <c r="J87" s="79">
        <f>I87*$C$87/100</f>
        <v>313.495</v>
      </c>
      <c r="K87" s="78"/>
      <c r="L87" s="79">
        <f>K87*$C$87/100</f>
        <v>0</v>
      </c>
      <c r="M87" s="79">
        <f t="shared" si="13"/>
        <v>626.99</v>
      </c>
      <c r="N87" s="79">
        <f t="shared" si="14"/>
        <v>0</v>
      </c>
    </row>
    <row r="88" spans="1:17" x14ac:dyDescent="0.2">
      <c r="A88" s="12" t="s">
        <v>26</v>
      </c>
      <c r="B88" s="22">
        <v>10</v>
      </c>
      <c r="C88" s="67">
        <f t="shared" si="15"/>
        <v>626.99</v>
      </c>
      <c r="D88" s="75"/>
      <c r="E88" s="78"/>
      <c r="F88" s="79">
        <f>E88*$C$88/100</f>
        <v>0</v>
      </c>
      <c r="G88" s="78">
        <v>50</v>
      </c>
      <c r="H88" s="79">
        <f>G88*$C$88/100</f>
        <v>313.495</v>
      </c>
      <c r="I88" s="78">
        <v>50</v>
      </c>
      <c r="J88" s="79">
        <f>I88*$C$88/100</f>
        <v>313.495</v>
      </c>
      <c r="K88" s="78"/>
      <c r="L88" s="79">
        <f>K88*$C$88/100</f>
        <v>0</v>
      </c>
      <c r="M88" s="79">
        <f t="shared" si="13"/>
        <v>626.99</v>
      </c>
      <c r="N88" s="79">
        <f t="shared" si="14"/>
        <v>0</v>
      </c>
    </row>
    <row r="89" spans="1:17" x14ac:dyDescent="0.2">
      <c r="A89" s="12" t="s">
        <v>42</v>
      </c>
      <c r="B89" s="22">
        <v>10</v>
      </c>
      <c r="C89" s="67">
        <f t="shared" si="15"/>
        <v>626.99</v>
      </c>
      <c r="D89" s="75"/>
      <c r="E89" s="78"/>
      <c r="F89" s="79">
        <f>E89*$C$89/100</f>
        <v>0</v>
      </c>
      <c r="G89" s="78">
        <v>50</v>
      </c>
      <c r="H89" s="79">
        <f>G89*$C$89/100</f>
        <v>313.495</v>
      </c>
      <c r="I89" s="78">
        <v>50</v>
      </c>
      <c r="J89" s="79">
        <f>I89*$C$89/100</f>
        <v>313.495</v>
      </c>
      <c r="K89" s="78"/>
      <c r="L89" s="79">
        <f>K89*$C$89/100</f>
        <v>0</v>
      </c>
      <c r="M89" s="79">
        <f t="shared" si="13"/>
        <v>626.99</v>
      </c>
      <c r="N89" s="79">
        <f t="shared" si="14"/>
        <v>0</v>
      </c>
    </row>
    <row r="90" spans="1:17" x14ac:dyDescent="0.2">
      <c r="A90" s="12" t="s">
        <v>43</v>
      </c>
      <c r="B90" s="22">
        <v>10</v>
      </c>
      <c r="C90" s="67">
        <f t="shared" si="15"/>
        <v>626.99</v>
      </c>
      <c r="D90" s="75"/>
      <c r="E90" s="78"/>
      <c r="F90" s="79">
        <f>E90*$C$90/100</f>
        <v>0</v>
      </c>
      <c r="G90" s="78">
        <v>50</v>
      </c>
      <c r="H90" s="79">
        <f>G90*$C$90/100</f>
        <v>313.495</v>
      </c>
      <c r="I90" s="78">
        <v>50</v>
      </c>
      <c r="J90" s="79">
        <f>I90*$C$90/100</f>
        <v>313.495</v>
      </c>
      <c r="K90" s="78"/>
      <c r="L90" s="79">
        <f>K90*$C$90/100</f>
        <v>0</v>
      </c>
      <c r="M90" s="79">
        <f t="shared" si="13"/>
        <v>626.99</v>
      </c>
      <c r="N90" s="79">
        <f t="shared" si="14"/>
        <v>0</v>
      </c>
    </row>
    <row r="91" spans="1:17" x14ac:dyDescent="0.2">
      <c r="A91" s="12" t="s">
        <v>44</v>
      </c>
      <c r="B91" s="22">
        <v>3</v>
      </c>
      <c r="C91" s="67">
        <f t="shared" si="15"/>
        <v>188.09699999999998</v>
      </c>
      <c r="D91" s="75"/>
      <c r="E91" s="78"/>
      <c r="F91" s="79">
        <f>E91*$C$91/100</f>
        <v>0</v>
      </c>
      <c r="G91" s="78">
        <v>50</v>
      </c>
      <c r="H91" s="79">
        <f>G91*$C$91/100</f>
        <v>94.04849999999999</v>
      </c>
      <c r="I91" s="78">
        <v>50</v>
      </c>
      <c r="J91" s="79">
        <f>I91*$C$91/100</f>
        <v>94.04849999999999</v>
      </c>
      <c r="K91" s="78"/>
      <c r="L91" s="79">
        <f>K91*$C$91/100</f>
        <v>0</v>
      </c>
      <c r="M91" s="79">
        <f t="shared" si="13"/>
        <v>188.09699999999998</v>
      </c>
      <c r="N91" s="79">
        <f t="shared" si="14"/>
        <v>0</v>
      </c>
    </row>
    <row r="92" spans="1:17" x14ac:dyDescent="0.2">
      <c r="A92" s="12" t="s">
        <v>45</v>
      </c>
      <c r="B92" s="22">
        <v>47</v>
      </c>
      <c r="C92" s="67">
        <f t="shared" si="15"/>
        <v>2946.8529999999996</v>
      </c>
      <c r="D92" s="75"/>
      <c r="E92" s="78"/>
      <c r="F92" s="79">
        <f>E92*$C$92/100</f>
        <v>0</v>
      </c>
      <c r="G92" s="78">
        <v>50</v>
      </c>
      <c r="H92" s="79">
        <f>G92*$C$92/100</f>
        <v>1473.4265</v>
      </c>
      <c r="I92" s="78">
        <v>50</v>
      </c>
      <c r="J92" s="79">
        <f>I92*$C$92/100</f>
        <v>1473.4265</v>
      </c>
      <c r="K92" s="78"/>
      <c r="L92" s="79">
        <f>K92*$C$92/100</f>
        <v>0</v>
      </c>
      <c r="M92" s="79">
        <f t="shared" si="13"/>
        <v>2946.8530000000001</v>
      </c>
      <c r="N92" s="79">
        <f t="shared" si="14"/>
        <v>0</v>
      </c>
    </row>
    <row r="93" spans="1:17" ht="15" x14ac:dyDescent="0.25">
      <c r="A93" s="19" t="s">
        <v>29</v>
      </c>
      <c r="B93" s="42">
        <f>SUM(B86:B92)</f>
        <v>100</v>
      </c>
      <c r="C93" s="80">
        <f>SUM(C86:C92)</f>
        <v>6269.9</v>
      </c>
      <c r="D93" s="81"/>
      <c r="E93" s="83"/>
      <c r="F93" s="77">
        <f>SUM(F86:F91)</f>
        <v>0</v>
      </c>
      <c r="G93" s="83"/>
      <c r="H93" s="77">
        <f>SUM(H86:H92)</f>
        <v>3134.95</v>
      </c>
      <c r="I93" s="83"/>
      <c r="J93" s="77">
        <f>SUM(J86:J92)</f>
        <v>3134.95</v>
      </c>
      <c r="K93" s="83"/>
      <c r="L93" s="77">
        <f>SUM(L86:L92)</f>
        <v>0</v>
      </c>
      <c r="M93" s="77">
        <f t="shared" si="13"/>
        <v>6269.9</v>
      </c>
      <c r="N93" s="77">
        <f t="shared" si="14"/>
        <v>0</v>
      </c>
    </row>
    <row r="94" spans="1:17" ht="15" x14ac:dyDescent="0.25">
      <c r="A94" s="19" t="s">
        <v>35</v>
      </c>
      <c r="B94" s="19"/>
      <c r="C94" s="80">
        <f>C93+C84</f>
        <v>7613.45</v>
      </c>
      <c r="D94" s="81"/>
      <c r="E94" s="83"/>
      <c r="F94" s="77">
        <f>F84+F93</f>
        <v>282.14549999999997</v>
      </c>
      <c r="G94" s="83"/>
      <c r="H94" s="77">
        <f>H84+H93</f>
        <v>3417.0954999999999</v>
      </c>
      <c r="I94" s="83"/>
      <c r="J94" s="77">
        <f>J84+J93</f>
        <v>3632.0634999999997</v>
      </c>
      <c r="K94" s="83"/>
      <c r="L94" s="77">
        <f>L93+L84</f>
        <v>282.14549999999997</v>
      </c>
      <c r="M94" s="77">
        <f t="shared" si="13"/>
        <v>7613.45</v>
      </c>
      <c r="N94" s="77">
        <f t="shared" si="14"/>
        <v>0</v>
      </c>
    </row>
    <row r="95" spans="1:17" ht="15" x14ac:dyDescent="0.25">
      <c r="A95" s="29"/>
      <c r="B95" s="29"/>
      <c r="C95" s="84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Q95" s="61"/>
    </row>
    <row r="96" spans="1:17" ht="15" x14ac:dyDescent="0.2">
      <c r="A96" s="107" t="s">
        <v>40</v>
      </c>
      <c r="B96" s="108"/>
      <c r="C96" s="109"/>
      <c r="D96" s="72"/>
      <c r="E96" s="66"/>
      <c r="F96" s="66"/>
      <c r="G96" s="66"/>
      <c r="H96" s="66"/>
    </row>
    <row r="97" spans="1:14" ht="15" x14ac:dyDescent="0.2">
      <c r="A97" s="6" t="s">
        <v>17</v>
      </c>
      <c r="B97" s="4">
        <v>100</v>
      </c>
      <c r="C97" s="85">
        <f>C12+C29+C46+C63+C80</f>
        <v>73957</v>
      </c>
      <c r="D97" s="74"/>
      <c r="E97" s="66"/>
      <c r="F97" s="66"/>
      <c r="G97" s="66"/>
      <c r="H97" s="66"/>
    </row>
    <row r="98" spans="1:14" ht="15" x14ac:dyDescent="0.2">
      <c r="A98" s="6" t="s">
        <v>18</v>
      </c>
      <c r="B98" s="4" t="s">
        <v>19</v>
      </c>
      <c r="C98" s="85">
        <f t="shared" ref="C98:C99" si="16">C13+C30+C47+C64+C81</f>
        <v>9700</v>
      </c>
      <c r="D98" s="74"/>
      <c r="E98" s="66"/>
      <c r="F98" s="66"/>
      <c r="G98" s="66"/>
      <c r="H98" s="66"/>
    </row>
    <row r="99" spans="1:14" ht="15" x14ac:dyDescent="0.25">
      <c r="A99" s="6" t="s">
        <v>20</v>
      </c>
      <c r="B99" s="4" t="s">
        <v>41</v>
      </c>
      <c r="C99" s="85">
        <f t="shared" si="16"/>
        <v>64257</v>
      </c>
      <c r="D99" s="75"/>
      <c r="E99" s="110" t="s">
        <v>6</v>
      </c>
      <c r="F99" s="110"/>
      <c r="G99" s="110" t="s">
        <v>7</v>
      </c>
      <c r="H99" s="110"/>
      <c r="I99" s="110" t="s">
        <v>5</v>
      </c>
      <c r="J99" s="110"/>
      <c r="K99" s="110" t="s">
        <v>4</v>
      </c>
      <c r="L99" s="110"/>
      <c r="M99" s="76" t="s">
        <v>32</v>
      </c>
      <c r="N99" s="105" t="s">
        <v>33</v>
      </c>
    </row>
    <row r="100" spans="1:14" ht="15" x14ac:dyDescent="0.25">
      <c r="A100" s="16" t="s">
        <v>21</v>
      </c>
      <c r="B100" s="13">
        <v>15</v>
      </c>
      <c r="C100" s="85">
        <f>C15+C32+C49+C66+C83</f>
        <v>9638.5499999999993</v>
      </c>
      <c r="D100" s="75"/>
      <c r="E100" s="76" t="s">
        <v>30</v>
      </c>
      <c r="F100" s="76" t="s">
        <v>31</v>
      </c>
      <c r="G100" s="76" t="s">
        <v>30</v>
      </c>
      <c r="H100" s="76" t="s">
        <v>31</v>
      </c>
      <c r="I100" s="76" t="s">
        <v>30</v>
      </c>
      <c r="J100" s="76" t="s">
        <v>31</v>
      </c>
      <c r="K100" s="76" t="s">
        <v>30</v>
      </c>
      <c r="L100" s="76" t="s">
        <v>31</v>
      </c>
      <c r="M100" s="77" t="s">
        <v>31</v>
      </c>
      <c r="N100" s="106"/>
    </row>
    <row r="101" spans="1:14" x14ac:dyDescent="0.2">
      <c r="A101" s="16" t="s">
        <v>22</v>
      </c>
      <c r="B101" s="13">
        <v>15</v>
      </c>
      <c r="C101" s="85">
        <f>C16+C33+C50+C67+C84</f>
        <v>9638.5499999999993</v>
      </c>
      <c r="D101" s="75"/>
      <c r="E101" s="86"/>
      <c r="F101" s="85">
        <f>F16+F33+F50+F67+F84</f>
        <v>2024.0954999999999</v>
      </c>
      <c r="G101" s="86"/>
      <c r="H101" s="85">
        <f>H16+H33+H50+H67+H84</f>
        <v>2024.0954999999999</v>
      </c>
      <c r="I101" s="86"/>
      <c r="J101" s="85">
        <f>J16+J33+J50+J67+J84</f>
        <v>3566.2635</v>
      </c>
      <c r="K101" s="86"/>
      <c r="L101" s="85">
        <f>L16+L33+L50+L67+L84</f>
        <v>2024.0954999999999</v>
      </c>
      <c r="M101" s="79">
        <f>F101+H101+J101+L101</f>
        <v>9638.5499999999993</v>
      </c>
      <c r="N101" s="79">
        <f>M101-C101</f>
        <v>0</v>
      </c>
    </row>
    <row r="102" spans="1:14" ht="15" x14ac:dyDescent="0.25">
      <c r="A102" s="17" t="s">
        <v>23</v>
      </c>
      <c r="B102" s="54">
        <v>100</v>
      </c>
      <c r="C102" s="87">
        <f>C17+C34+C51+C68+C85</f>
        <v>44979.9</v>
      </c>
      <c r="D102" s="81"/>
      <c r="E102" s="82"/>
      <c r="F102" s="82"/>
      <c r="G102" s="82"/>
      <c r="H102" s="82"/>
      <c r="I102" s="82"/>
      <c r="J102" s="82"/>
      <c r="K102" s="82"/>
      <c r="L102" s="82"/>
      <c r="M102" s="82"/>
      <c r="N102" s="82"/>
    </row>
    <row r="103" spans="1:14" x14ac:dyDescent="0.2">
      <c r="A103" s="12" t="s">
        <v>24</v>
      </c>
      <c r="B103" s="60">
        <f>C103/$C$102*100</f>
        <v>15.50912741024324</v>
      </c>
      <c r="C103" s="85">
        <f>C18+C35+C52+C69+C86</f>
        <v>6975.99</v>
      </c>
      <c r="D103" s="75"/>
      <c r="E103" s="86"/>
      <c r="F103" s="85">
        <f>F18+F35+F52+F69+F86</f>
        <v>918.75</v>
      </c>
      <c r="G103" s="86"/>
      <c r="H103" s="85">
        <f>H18+H35+H52+H69+H86</f>
        <v>1946.2449999999999</v>
      </c>
      <c r="I103" s="86"/>
      <c r="J103" s="85">
        <f>J18+J35+J52+J69+J86</f>
        <v>1940.9949999999999</v>
      </c>
      <c r="K103" s="86"/>
      <c r="L103" s="85">
        <f>L18+L35+L52+L69+L86</f>
        <v>2170</v>
      </c>
      <c r="M103" s="79">
        <f t="shared" ref="M103:M111" si="17">L103+J103+H103+F103</f>
        <v>6975.99</v>
      </c>
      <c r="N103" s="79">
        <f t="shared" ref="N103:N111" si="18">M103-C103</f>
        <v>0</v>
      </c>
    </row>
    <row r="104" spans="1:14" x14ac:dyDescent="0.2">
      <c r="A104" s="12" t="s">
        <v>25</v>
      </c>
      <c r="B104" s="60">
        <f t="shared" ref="B104:B109" si="19">C104/$C$102*100</f>
        <v>10</v>
      </c>
      <c r="C104" s="85">
        <f t="shared" ref="C104:C109" si="20">C19+C36+C53+C70+C87</f>
        <v>4497.99</v>
      </c>
      <c r="D104" s="75"/>
      <c r="E104" s="86"/>
      <c r="F104" s="85">
        <f t="shared" ref="F104:F109" si="21">F19+F36+F53+F70+F87</f>
        <v>612.5</v>
      </c>
      <c r="G104" s="86"/>
      <c r="H104" s="85">
        <f t="shared" ref="H104:H109" si="22">H19+H36+H53+H70+H87</f>
        <v>1093.9949999999999</v>
      </c>
      <c r="I104" s="86"/>
      <c r="J104" s="85">
        <f t="shared" ref="J104:J109" si="23">J19+J36+J53+J70+J87</f>
        <v>2429.7559999999999</v>
      </c>
      <c r="K104" s="86"/>
      <c r="L104" s="85">
        <f t="shared" ref="L104:L109" si="24">L19+L36+L53+L70+L87</f>
        <v>361.63049999999998</v>
      </c>
      <c r="M104" s="79">
        <f t="shared" si="17"/>
        <v>4497.8814999999995</v>
      </c>
      <c r="N104" s="79">
        <f t="shared" si="18"/>
        <v>-0.10850000000027649</v>
      </c>
    </row>
    <row r="105" spans="1:14" x14ac:dyDescent="0.2">
      <c r="A105" s="12" t="s">
        <v>26</v>
      </c>
      <c r="B105" s="60">
        <f t="shared" si="19"/>
        <v>49.20973590425946</v>
      </c>
      <c r="C105" s="85">
        <f t="shared" si="20"/>
        <v>22134.49</v>
      </c>
      <c r="D105" s="75"/>
      <c r="E105" s="86"/>
      <c r="F105" s="85">
        <f t="shared" si="21"/>
        <v>6174</v>
      </c>
      <c r="G105" s="86"/>
      <c r="H105" s="85">
        <f t="shared" si="22"/>
        <v>4513.4949999999999</v>
      </c>
      <c r="I105" s="86"/>
      <c r="J105" s="85">
        <f t="shared" si="23"/>
        <v>10687.495000000001</v>
      </c>
      <c r="K105" s="86"/>
      <c r="L105" s="85">
        <f t="shared" si="24"/>
        <v>759.49999999999989</v>
      </c>
      <c r="M105" s="79">
        <f t="shared" si="17"/>
        <v>22134.49</v>
      </c>
      <c r="N105" s="79">
        <f t="shared" si="18"/>
        <v>0</v>
      </c>
    </row>
    <row r="106" spans="1:14" x14ac:dyDescent="0.2">
      <c r="A106" s="12" t="s">
        <v>42</v>
      </c>
      <c r="B106" s="60">
        <f t="shared" si="19"/>
        <v>7.5800301912632078</v>
      </c>
      <c r="C106" s="85">
        <f t="shared" si="20"/>
        <v>3409.49</v>
      </c>
      <c r="D106" s="75"/>
      <c r="E106" s="86"/>
      <c r="F106" s="85">
        <f t="shared" si="21"/>
        <v>183.75</v>
      </c>
      <c r="G106" s="86"/>
      <c r="H106" s="85">
        <f t="shared" si="22"/>
        <v>2164.12</v>
      </c>
      <c r="I106" s="86"/>
      <c r="J106" s="85">
        <f t="shared" si="23"/>
        <v>969.745</v>
      </c>
      <c r="K106" s="86"/>
      <c r="L106" s="85">
        <f t="shared" si="24"/>
        <v>91.875</v>
      </c>
      <c r="M106" s="79">
        <f t="shared" ref="M106:M109" si="25">L106+J106+H106+F106</f>
        <v>3409.49</v>
      </c>
      <c r="N106" s="79">
        <f t="shared" ref="N106:N109" si="26">M106-C106</f>
        <v>0</v>
      </c>
    </row>
    <row r="107" spans="1:14" x14ac:dyDescent="0.2">
      <c r="A107" s="12" t="s">
        <v>43</v>
      </c>
      <c r="B107" s="60">
        <f t="shared" si="19"/>
        <v>6.5295609816829288</v>
      </c>
      <c r="C107" s="85">
        <f t="shared" si="20"/>
        <v>2936.99</v>
      </c>
      <c r="D107" s="75"/>
      <c r="E107" s="86"/>
      <c r="F107" s="85">
        <f t="shared" si="21"/>
        <v>612.43875000000003</v>
      </c>
      <c r="G107" s="86"/>
      <c r="H107" s="85">
        <f t="shared" si="22"/>
        <v>1162.1837500000001</v>
      </c>
      <c r="I107" s="86"/>
      <c r="J107" s="85">
        <f t="shared" si="23"/>
        <v>1162.1837500000001</v>
      </c>
      <c r="K107" s="86"/>
      <c r="L107" s="85">
        <f t="shared" si="24"/>
        <v>0</v>
      </c>
      <c r="M107" s="79">
        <f t="shared" si="25"/>
        <v>2936.8062500000005</v>
      </c>
      <c r="N107" s="79">
        <f t="shared" si="26"/>
        <v>-0.18374999999923602</v>
      </c>
    </row>
    <row r="108" spans="1:14" x14ac:dyDescent="0.2">
      <c r="A108" s="12" t="s">
        <v>44</v>
      </c>
      <c r="B108" s="60">
        <f t="shared" si="19"/>
        <v>4.620056958774919</v>
      </c>
      <c r="C108" s="85">
        <f t="shared" si="20"/>
        <v>2078.0969999999998</v>
      </c>
      <c r="D108" s="75"/>
      <c r="E108" s="86"/>
      <c r="F108" s="85">
        <f t="shared" si="21"/>
        <v>0</v>
      </c>
      <c r="G108" s="86"/>
      <c r="H108" s="85">
        <f t="shared" si="22"/>
        <v>1039.0484999999999</v>
      </c>
      <c r="I108" s="86"/>
      <c r="J108" s="85">
        <f t="shared" si="23"/>
        <v>1039.0484999999999</v>
      </c>
      <c r="K108" s="86"/>
      <c r="L108" s="85">
        <f t="shared" si="24"/>
        <v>0</v>
      </c>
      <c r="M108" s="79">
        <f t="shared" si="25"/>
        <v>2078.0969999999998</v>
      </c>
      <c r="N108" s="79">
        <f t="shared" si="26"/>
        <v>0</v>
      </c>
    </row>
    <row r="109" spans="1:14" x14ac:dyDescent="0.2">
      <c r="A109" s="12" t="s">
        <v>45</v>
      </c>
      <c r="B109" s="60">
        <f t="shared" si="19"/>
        <v>6.5514885537762417</v>
      </c>
      <c r="C109" s="85">
        <f t="shared" si="20"/>
        <v>2946.8529999999996</v>
      </c>
      <c r="D109" s="75"/>
      <c r="E109" s="86"/>
      <c r="F109" s="85">
        <f t="shared" si="21"/>
        <v>0</v>
      </c>
      <c r="G109" s="86"/>
      <c r="H109" s="85">
        <f t="shared" si="22"/>
        <v>1473.4265</v>
      </c>
      <c r="I109" s="86"/>
      <c r="J109" s="85">
        <f t="shared" si="23"/>
        <v>1473.4265</v>
      </c>
      <c r="K109" s="86"/>
      <c r="L109" s="85">
        <f t="shared" si="24"/>
        <v>0</v>
      </c>
      <c r="M109" s="79">
        <f t="shared" si="25"/>
        <v>2946.8530000000001</v>
      </c>
      <c r="N109" s="79">
        <f t="shared" si="26"/>
        <v>0</v>
      </c>
    </row>
    <row r="110" spans="1:14" ht="15" x14ac:dyDescent="0.25">
      <c r="A110" s="19" t="s">
        <v>29</v>
      </c>
      <c r="B110" s="60">
        <f>SUM(B103:B109)</f>
        <v>100</v>
      </c>
      <c r="C110" s="80">
        <f>SUM(C103:C109)</f>
        <v>44979.9</v>
      </c>
      <c r="D110" s="81"/>
      <c r="E110" s="83"/>
      <c r="F110" s="77">
        <f>SUM(F103:F109)</f>
        <v>8501.4387499999993</v>
      </c>
      <c r="G110" s="83"/>
      <c r="H110" s="77">
        <f>SUM(H103:H109)</f>
        <v>13392.51375</v>
      </c>
      <c r="I110" s="83"/>
      <c r="J110" s="77">
        <f>SUM(J103:J109)</f>
        <v>19702.649750000004</v>
      </c>
      <c r="K110" s="83"/>
      <c r="L110" s="77">
        <f>SUM(L103:L109)</f>
        <v>3383.0055000000002</v>
      </c>
      <c r="M110" s="77">
        <f t="shared" si="17"/>
        <v>44979.607750000003</v>
      </c>
      <c r="N110" s="77">
        <f t="shared" si="18"/>
        <v>-0.29224999999860302</v>
      </c>
    </row>
    <row r="111" spans="1:14" ht="15" x14ac:dyDescent="0.25">
      <c r="A111" s="19" t="s">
        <v>35</v>
      </c>
      <c r="B111" s="19"/>
      <c r="C111" s="80">
        <f>C110+C101</f>
        <v>54618.45</v>
      </c>
      <c r="D111" s="81"/>
      <c r="E111" s="83"/>
      <c r="F111" s="77">
        <f>F101+F110</f>
        <v>10525.534249999999</v>
      </c>
      <c r="G111" s="83"/>
      <c r="H111" s="77">
        <f>H101+H110</f>
        <v>15416.60925</v>
      </c>
      <c r="I111" s="83"/>
      <c r="J111" s="77">
        <f>J101+J110</f>
        <v>23268.913250000005</v>
      </c>
      <c r="K111" s="83"/>
      <c r="L111" s="77">
        <f>L110+L101</f>
        <v>5407.1010000000006</v>
      </c>
      <c r="M111" s="77">
        <f t="shared" si="17"/>
        <v>54618.157750000006</v>
      </c>
      <c r="N111" s="77">
        <f t="shared" si="18"/>
        <v>-0.29224999999132706</v>
      </c>
    </row>
    <row r="112" spans="1:14" x14ac:dyDescent="0.2">
      <c r="A112" s="29"/>
      <c r="B112" s="29"/>
      <c r="C112" s="84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</row>
    <row r="113" spans="1:14" ht="15" x14ac:dyDescent="0.25">
      <c r="A113" s="112" t="s">
        <v>57</v>
      </c>
      <c r="B113" s="113"/>
      <c r="C113" s="113"/>
      <c r="D113" s="113"/>
      <c r="E113" s="113"/>
      <c r="F113" s="113"/>
      <c r="G113" s="114"/>
      <c r="H113" s="9"/>
      <c r="I113" s="9"/>
      <c r="N113" s="9"/>
    </row>
    <row r="114" spans="1:14" ht="15" x14ac:dyDescent="0.2">
      <c r="A114" s="54"/>
      <c r="B114" s="54"/>
      <c r="C114" s="54" t="s">
        <v>5</v>
      </c>
      <c r="D114" s="54" t="s">
        <v>6</v>
      </c>
      <c r="E114" s="54" t="s">
        <v>7</v>
      </c>
      <c r="F114" s="54" t="s">
        <v>4</v>
      </c>
      <c r="G114" s="54" t="s">
        <v>53</v>
      </c>
      <c r="H114" s="9"/>
      <c r="I114" s="9"/>
      <c r="N114" s="9"/>
    </row>
    <row r="115" spans="1:14" x14ac:dyDescent="0.2">
      <c r="A115" s="12" t="s">
        <v>48</v>
      </c>
      <c r="B115" s="79"/>
      <c r="C115" s="79">
        <f>J111</f>
        <v>23268.913250000005</v>
      </c>
      <c r="D115" s="79">
        <f>F111</f>
        <v>10525.534249999999</v>
      </c>
      <c r="E115" s="79">
        <f>H111</f>
        <v>15416.60925</v>
      </c>
      <c r="F115" s="79">
        <f>L111</f>
        <v>5407.1010000000006</v>
      </c>
      <c r="G115" s="79">
        <f>SUM(C115:F115)</f>
        <v>54618.157750000006</v>
      </c>
      <c r="H115" s="9"/>
      <c r="I115" s="9"/>
      <c r="N115" s="9"/>
    </row>
    <row r="116" spans="1:14" x14ac:dyDescent="0.2">
      <c r="A116" s="12" t="s">
        <v>51</v>
      </c>
      <c r="B116" s="79"/>
      <c r="C116" s="79">
        <f>E9</f>
        <v>60000</v>
      </c>
      <c r="D116" s="79">
        <f>F9</f>
        <v>9000</v>
      </c>
      <c r="E116" s="79">
        <f>G9</f>
        <v>4957</v>
      </c>
      <c r="F116" s="79">
        <f>H9</f>
        <v>0</v>
      </c>
      <c r="G116" s="79">
        <f>SUM(C116:F116)</f>
        <v>73957</v>
      </c>
      <c r="H116" s="9"/>
      <c r="I116" s="9"/>
      <c r="N116" s="9"/>
    </row>
    <row r="117" spans="1:14" x14ac:dyDescent="0.2">
      <c r="A117" s="12" t="s">
        <v>49</v>
      </c>
      <c r="B117" s="79"/>
      <c r="C117" s="79">
        <v>-8500</v>
      </c>
      <c r="D117" s="79">
        <v>-500</v>
      </c>
      <c r="E117" s="79">
        <v>-500</v>
      </c>
      <c r="F117" s="79">
        <f t="shared" ref="F117" si="27">-15%*F116</f>
        <v>0</v>
      </c>
      <c r="G117" s="79">
        <f t="shared" ref="G117:G119" si="28">SUM(C117:F117)</f>
        <v>-9500</v>
      </c>
      <c r="H117" s="9"/>
      <c r="I117" s="9"/>
      <c r="N117" s="9"/>
    </row>
    <row r="118" spans="1:14" x14ac:dyDescent="0.2">
      <c r="A118" s="12" t="s">
        <v>50</v>
      </c>
      <c r="B118" s="79"/>
      <c r="C118" s="79">
        <f>C116+C117</f>
        <v>51500</v>
      </c>
      <c r="D118" s="79">
        <f t="shared" ref="D118:F118" si="29">D116+D117</f>
        <v>8500</v>
      </c>
      <c r="E118" s="79">
        <f t="shared" si="29"/>
        <v>4457</v>
      </c>
      <c r="F118" s="79">
        <f t="shared" si="29"/>
        <v>0</v>
      </c>
      <c r="G118" s="79">
        <f t="shared" si="28"/>
        <v>64457</v>
      </c>
      <c r="H118" s="9"/>
      <c r="I118" s="9"/>
      <c r="N118" s="9"/>
    </row>
    <row r="119" spans="1:14" x14ac:dyDescent="0.2">
      <c r="A119" s="12" t="s">
        <v>52</v>
      </c>
      <c r="B119" s="79"/>
      <c r="C119" s="79">
        <f>-15%*C118</f>
        <v>-7725</v>
      </c>
      <c r="D119" s="79">
        <f t="shared" ref="D119:F119" si="30">-15%*D118</f>
        <v>-1275</v>
      </c>
      <c r="E119" s="79">
        <f t="shared" si="30"/>
        <v>-668.55</v>
      </c>
      <c r="F119" s="79">
        <f t="shared" si="30"/>
        <v>0</v>
      </c>
      <c r="G119" s="79">
        <f t="shared" si="28"/>
        <v>-9668.5499999999993</v>
      </c>
      <c r="H119" s="9"/>
      <c r="I119" s="9"/>
      <c r="N119" s="9"/>
    </row>
    <row r="120" spans="1:14" x14ac:dyDescent="0.2">
      <c r="A120" s="12" t="s">
        <v>23</v>
      </c>
      <c r="B120" s="79"/>
      <c r="C120" s="79">
        <f>C118+C119</f>
        <v>43775</v>
      </c>
      <c r="D120" s="79">
        <f t="shared" ref="D120:G120" si="31">D118+D119</f>
        <v>7225</v>
      </c>
      <c r="E120" s="79">
        <f t="shared" si="31"/>
        <v>3788.45</v>
      </c>
      <c r="F120" s="79">
        <f t="shared" si="31"/>
        <v>0</v>
      </c>
      <c r="G120" s="79">
        <f t="shared" si="31"/>
        <v>54788.45</v>
      </c>
      <c r="H120" s="9"/>
      <c r="I120" s="9"/>
      <c r="N120" s="9"/>
    </row>
    <row r="121" spans="1:14" ht="15" x14ac:dyDescent="0.25">
      <c r="A121" s="93" t="s">
        <v>54</v>
      </c>
      <c r="B121" s="94"/>
      <c r="C121" s="94">
        <f>C115-C120</f>
        <v>-20506.086749999995</v>
      </c>
      <c r="D121" s="94">
        <f>D115-D120</f>
        <v>3300.5342499999988</v>
      </c>
      <c r="E121" s="94">
        <f>E115-E120</f>
        <v>11628.159250000001</v>
      </c>
      <c r="F121" s="94">
        <f>F115-F120</f>
        <v>5407.1010000000006</v>
      </c>
      <c r="G121" s="95"/>
      <c r="H121" s="9"/>
      <c r="I121" s="9"/>
      <c r="N121" s="9"/>
    </row>
    <row r="122" spans="1:14" x14ac:dyDescent="0.2">
      <c r="A122" s="29"/>
      <c r="B122" s="96"/>
      <c r="C122" s="96"/>
      <c r="D122" s="96"/>
      <c r="E122" s="96"/>
      <c r="F122" s="96"/>
      <c r="G122" s="96"/>
      <c r="H122" s="9"/>
      <c r="I122" s="9"/>
      <c r="N122" s="9"/>
    </row>
    <row r="123" spans="1:14" ht="15" x14ac:dyDescent="0.25">
      <c r="A123" s="23"/>
      <c r="B123" s="99"/>
      <c r="C123" s="98" t="str">
        <f>C114</f>
        <v>JSC</v>
      </c>
      <c r="D123" s="98" t="str">
        <f>D114</f>
        <v>OL</v>
      </c>
      <c r="E123" s="98" t="str">
        <f t="shared" ref="E123:G123" si="32">E114</f>
        <v>ER</v>
      </c>
      <c r="F123" s="98" t="str">
        <f t="shared" si="32"/>
        <v>CB</v>
      </c>
      <c r="G123" s="98" t="str">
        <f t="shared" si="32"/>
        <v>Tot</v>
      </c>
      <c r="H123" s="9"/>
      <c r="I123" s="9"/>
      <c r="N123" s="9"/>
    </row>
    <row r="124" spans="1:14" ht="15" x14ac:dyDescent="0.25">
      <c r="A124" s="93" t="s">
        <v>56</v>
      </c>
      <c r="B124" s="92"/>
      <c r="C124" s="92">
        <f>C121</f>
        <v>-20506.086749999995</v>
      </c>
      <c r="D124" s="92">
        <f t="shared" ref="D124:G124" si="33">D121</f>
        <v>3300.5342499999988</v>
      </c>
      <c r="E124" s="92">
        <f t="shared" si="33"/>
        <v>11628.159250000001</v>
      </c>
      <c r="F124" s="92">
        <f t="shared" si="33"/>
        <v>5407.1010000000006</v>
      </c>
      <c r="G124" s="94">
        <f t="shared" si="33"/>
        <v>0</v>
      </c>
      <c r="H124" s="9"/>
      <c r="I124" s="9"/>
      <c r="N124" s="9"/>
    </row>
    <row r="125" spans="1:14" ht="15" x14ac:dyDescent="0.25">
      <c r="A125" s="111" t="s">
        <v>55</v>
      </c>
      <c r="B125" s="79" t="s">
        <v>5</v>
      </c>
      <c r="C125" s="75"/>
      <c r="D125" s="79">
        <f>-C126</f>
        <v>-3307</v>
      </c>
      <c r="E125" s="79">
        <f>-C127</f>
        <v>-11715</v>
      </c>
      <c r="F125" s="79">
        <f>-C128</f>
        <v>-5413</v>
      </c>
      <c r="G125" s="77">
        <f>SUM(C125:F125)</f>
        <v>-20435</v>
      </c>
      <c r="H125" s="9"/>
      <c r="I125" s="9"/>
      <c r="N125" s="9"/>
    </row>
    <row r="126" spans="1:14" ht="15" x14ac:dyDescent="0.25">
      <c r="A126" s="111"/>
      <c r="B126" s="79" t="s">
        <v>6</v>
      </c>
      <c r="C126" s="79">
        <v>3307</v>
      </c>
      <c r="D126" s="75"/>
      <c r="E126" s="79"/>
      <c r="F126" s="79"/>
      <c r="G126" s="77">
        <f t="shared" ref="G126:G128" si="34">SUM(C126:F126)</f>
        <v>3307</v>
      </c>
      <c r="H126" s="9"/>
      <c r="I126" s="9"/>
      <c r="N126" s="9"/>
    </row>
    <row r="127" spans="1:14" ht="15" x14ac:dyDescent="0.25">
      <c r="A127" s="111"/>
      <c r="B127" s="79" t="s">
        <v>7</v>
      </c>
      <c r="C127" s="79">
        <v>11715</v>
      </c>
      <c r="D127" s="79"/>
      <c r="E127" s="75"/>
      <c r="F127" s="79"/>
      <c r="G127" s="77">
        <f t="shared" si="34"/>
        <v>11715</v>
      </c>
      <c r="H127" s="9"/>
      <c r="I127" s="9"/>
      <c r="N127" s="9"/>
    </row>
    <row r="128" spans="1:14" ht="15" x14ac:dyDescent="0.25">
      <c r="A128" s="111"/>
      <c r="B128" s="79" t="s">
        <v>4</v>
      </c>
      <c r="C128" s="79">
        <v>5413</v>
      </c>
      <c r="D128" s="79"/>
      <c r="E128" s="79"/>
      <c r="F128" s="75"/>
      <c r="G128" s="77">
        <f t="shared" si="34"/>
        <v>5413</v>
      </c>
      <c r="H128" s="9"/>
      <c r="I128" s="9"/>
      <c r="N128" s="9"/>
    </row>
    <row r="129" spans="1:14" ht="15" x14ac:dyDescent="0.25">
      <c r="A129" s="111"/>
      <c r="B129" s="77" t="s">
        <v>58</v>
      </c>
      <c r="C129" s="77">
        <f>SUM(C121:C128)</f>
        <v>-20577.17349999999</v>
      </c>
      <c r="D129" s="77">
        <f t="shared" ref="D129:G129" si="35">SUM(D121:D128)</f>
        <v>3294.0684999999976</v>
      </c>
      <c r="E129" s="77">
        <f t="shared" si="35"/>
        <v>11541.318500000001</v>
      </c>
      <c r="F129" s="77">
        <f t="shared" si="35"/>
        <v>5401.2020000000011</v>
      </c>
      <c r="G129" s="77">
        <f t="shared" si="35"/>
        <v>0</v>
      </c>
      <c r="H129" s="9"/>
      <c r="I129" s="9"/>
      <c r="N129" s="9"/>
    </row>
    <row r="130" spans="1:14" x14ac:dyDescent="0.2">
      <c r="A130" s="100"/>
      <c r="B130" s="100"/>
      <c r="C130" s="101"/>
      <c r="D130" s="102"/>
      <c r="E130" s="102"/>
      <c r="F130" s="102"/>
      <c r="G130" s="102"/>
      <c r="H130" s="91"/>
      <c r="I130" s="91"/>
      <c r="J130" s="91"/>
      <c r="K130" s="91"/>
      <c r="L130" s="91"/>
      <c r="M130" s="91"/>
      <c r="N130" s="91"/>
    </row>
    <row r="131" spans="1:14" ht="15" x14ac:dyDescent="0.25">
      <c r="A131" s="23"/>
      <c r="B131" s="99"/>
      <c r="C131" s="87" t="s">
        <v>5</v>
      </c>
      <c r="D131" s="87" t="s">
        <v>6</v>
      </c>
      <c r="E131" s="87" t="s">
        <v>7</v>
      </c>
      <c r="F131" s="87" t="s">
        <v>4</v>
      </c>
      <c r="G131" s="87">
        <f t="shared" ref="G131" si="36">G122</f>
        <v>0</v>
      </c>
    </row>
    <row r="132" spans="1:14" ht="15" x14ac:dyDescent="0.25">
      <c r="A132" s="26" t="s">
        <v>59</v>
      </c>
      <c r="B132" s="97"/>
      <c r="C132" s="103">
        <v>3800</v>
      </c>
      <c r="D132" s="103">
        <v>500</v>
      </c>
      <c r="E132" s="103">
        <v>3800</v>
      </c>
      <c r="F132" s="98"/>
      <c r="G132" s="98"/>
    </row>
    <row r="133" spans="1:14" ht="15" x14ac:dyDescent="0.25">
      <c r="A133" s="26" t="s">
        <v>60</v>
      </c>
      <c r="B133" s="97"/>
      <c r="C133" s="103">
        <f>-C119</f>
        <v>7725</v>
      </c>
      <c r="D133" s="103">
        <f t="shared" ref="D133:E133" si="37">-D119</f>
        <v>1275</v>
      </c>
      <c r="E133" s="103">
        <f t="shared" si="37"/>
        <v>668.55</v>
      </c>
      <c r="F133" s="98"/>
      <c r="G133" s="98"/>
    </row>
    <row r="134" spans="1:14" ht="15" x14ac:dyDescent="0.25">
      <c r="A134" s="28"/>
      <c r="B134" s="96"/>
      <c r="C134" s="98" t="str">
        <f>C131</f>
        <v>JSC</v>
      </c>
      <c r="D134" s="98" t="str">
        <f t="shared" ref="D134:F134" si="38">D131</f>
        <v>OL</v>
      </c>
      <c r="E134" s="98" t="str">
        <f t="shared" si="38"/>
        <v>ER</v>
      </c>
      <c r="F134" s="98" t="str">
        <f t="shared" si="38"/>
        <v>CB</v>
      </c>
      <c r="G134" s="98" t="s">
        <v>53</v>
      </c>
    </row>
    <row r="135" spans="1:14" ht="15" x14ac:dyDescent="0.25">
      <c r="A135" s="93" t="s">
        <v>56</v>
      </c>
      <c r="B135" s="92"/>
      <c r="C135" s="92">
        <f>C132-C133</f>
        <v>-3925</v>
      </c>
      <c r="D135" s="92">
        <f t="shared" ref="D135:F135" si="39">D132-D133</f>
        <v>-775</v>
      </c>
      <c r="E135" s="92">
        <f t="shared" si="39"/>
        <v>3131.45</v>
      </c>
      <c r="F135" s="92">
        <f t="shared" si="39"/>
        <v>0</v>
      </c>
      <c r="G135" s="104">
        <f>SUM(C135:F135)</f>
        <v>-1568.5500000000002</v>
      </c>
    </row>
    <row r="136" spans="1:14" ht="15" x14ac:dyDescent="0.25">
      <c r="A136" s="111" t="s">
        <v>55</v>
      </c>
      <c r="B136" s="79" t="s">
        <v>5</v>
      </c>
      <c r="C136" s="75"/>
      <c r="D136" s="79"/>
      <c r="E136" s="79"/>
      <c r="F136" s="79"/>
      <c r="G136" s="77">
        <f>SUM(C136:F136)</f>
        <v>0</v>
      </c>
    </row>
    <row r="137" spans="1:14" ht="15" x14ac:dyDescent="0.25">
      <c r="A137" s="111"/>
      <c r="B137" s="79" t="s">
        <v>6</v>
      </c>
      <c r="C137" s="79"/>
      <c r="D137" s="75"/>
      <c r="E137" s="79"/>
      <c r="F137" s="79"/>
      <c r="G137" s="77">
        <f t="shared" ref="G137:G139" si="40">SUM(C137:F137)</f>
        <v>0</v>
      </c>
    </row>
    <row r="138" spans="1:14" ht="15" x14ac:dyDescent="0.25">
      <c r="A138" s="111"/>
      <c r="B138" s="79" t="s">
        <v>7</v>
      </c>
      <c r="C138" s="79">
        <v>3131</v>
      </c>
      <c r="D138" s="79"/>
      <c r="E138" s="75"/>
      <c r="F138" s="79"/>
      <c r="G138" s="77">
        <f t="shared" si="40"/>
        <v>3131</v>
      </c>
    </row>
    <row r="139" spans="1:14" ht="15" x14ac:dyDescent="0.25">
      <c r="A139" s="111"/>
      <c r="B139" s="79" t="s">
        <v>4</v>
      </c>
      <c r="C139" s="79"/>
      <c r="D139" s="79"/>
      <c r="E139" s="79"/>
      <c r="F139" s="75"/>
      <c r="G139" s="77">
        <f t="shared" si="40"/>
        <v>0</v>
      </c>
    </row>
    <row r="140" spans="1:14" ht="15" x14ac:dyDescent="0.25">
      <c r="A140" s="111"/>
      <c r="B140" s="77" t="s">
        <v>58</v>
      </c>
      <c r="C140" s="77">
        <f>SUM(C135:C139)</f>
        <v>-794</v>
      </c>
      <c r="D140" s="77">
        <f t="shared" ref="D140:G140" si="41">SUM(D135:D139)</f>
        <v>-775</v>
      </c>
      <c r="E140" s="77">
        <f t="shared" si="41"/>
        <v>3131.45</v>
      </c>
      <c r="F140" s="77">
        <f t="shared" si="41"/>
        <v>0</v>
      </c>
      <c r="G140" s="77">
        <f t="shared" si="41"/>
        <v>1562.4499999999998</v>
      </c>
    </row>
    <row r="141" spans="1:14" x14ac:dyDescent="0.2">
      <c r="A141" s="29"/>
      <c r="B141" s="29"/>
      <c r="C141" s="84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</row>
  </sheetData>
  <mergeCells count="40">
    <mergeCell ref="A136:A140"/>
    <mergeCell ref="E2:I2"/>
    <mergeCell ref="A125:A129"/>
    <mergeCell ref="A113:G113"/>
    <mergeCell ref="N31:N32"/>
    <mergeCell ref="A11:C11"/>
    <mergeCell ref="E14:F14"/>
    <mergeCell ref="G14:H14"/>
    <mergeCell ref="I14:J14"/>
    <mergeCell ref="K14:L14"/>
    <mergeCell ref="N14:N15"/>
    <mergeCell ref="A28:C28"/>
    <mergeCell ref="E31:F31"/>
    <mergeCell ref="G31:H31"/>
    <mergeCell ref="I31:J31"/>
    <mergeCell ref="K31:L31"/>
    <mergeCell ref="N65:N66"/>
    <mergeCell ref="A45:C45"/>
    <mergeCell ref="E48:F48"/>
    <mergeCell ref="G48:H48"/>
    <mergeCell ref="I48:J48"/>
    <mergeCell ref="K48:L48"/>
    <mergeCell ref="N48:N49"/>
    <mergeCell ref="A62:C62"/>
    <mergeCell ref="E65:F65"/>
    <mergeCell ref="G65:H65"/>
    <mergeCell ref="I65:J65"/>
    <mergeCell ref="K65:L65"/>
    <mergeCell ref="N99:N100"/>
    <mergeCell ref="A79:C79"/>
    <mergeCell ref="E82:F82"/>
    <mergeCell ref="G82:H82"/>
    <mergeCell ref="I82:J82"/>
    <mergeCell ref="K82:L82"/>
    <mergeCell ref="N82:N83"/>
    <mergeCell ref="A96:C96"/>
    <mergeCell ref="E99:F99"/>
    <mergeCell ref="G99:H99"/>
    <mergeCell ref="I99:J99"/>
    <mergeCell ref="K99:L99"/>
  </mergeCells>
  <pageMargins left="0.7" right="0.7" top="0.75" bottom="0.75" header="0.3" footer="0.3"/>
  <pageSetup paperSize="9"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00"/>
  <sheetViews>
    <sheetView zoomScale="75" zoomScaleNormal="75" workbookViewId="0">
      <selection activeCell="G7" sqref="G7"/>
    </sheetView>
  </sheetViews>
  <sheetFormatPr baseColWidth="10" defaultRowHeight="14.25" x14ac:dyDescent="0.2"/>
  <cols>
    <col min="1" max="1" width="31.5703125" style="9" customWidth="1"/>
    <col min="2" max="2" width="12" style="9" customWidth="1"/>
    <col min="3" max="3" width="12" style="52" customWidth="1"/>
    <col min="4" max="4" width="10.28515625" style="9" customWidth="1"/>
    <col min="5" max="5" width="7.140625" style="9" customWidth="1"/>
    <col min="6" max="14" width="7.5703125" style="9" customWidth="1"/>
    <col min="15" max="16384" width="11.42578125" style="9"/>
  </cols>
  <sheetData>
    <row r="1" spans="1:14" ht="15" x14ac:dyDescent="0.25">
      <c r="A1" s="8" t="s">
        <v>11</v>
      </c>
      <c r="C1" s="45" t="s">
        <v>0</v>
      </c>
      <c r="D1" s="10"/>
    </row>
    <row r="3" spans="1:14" x14ac:dyDescent="0.2">
      <c r="A3" s="11" t="s">
        <v>1</v>
      </c>
      <c r="B3" s="30" t="s">
        <v>12</v>
      </c>
      <c r="C3" s="46" t="s">
        <v>14</v>
      </c>
      <c r="D3" s="30" t="s">
        <v>15</v>
      </c>
      <c r="H3" s="2"/>
      <c r="I3" s="7"/>
      <c r="J3" s="15"/>
      <c r="K3" s="15"/>
      <c r="L3" s="15"/>
      <c r="M3" s="15"/>
      <c r="N3" s="15"/>
    </row>
    <row r="4" spans="1:14" x14ac:dyDescent="0.2">
      <c r="A4" s="3" t="s">
        <v>2</v>
      </c>
      <c r="B4" s="1">
        <v>18000</v>
      </c>
      <c r="C4" s="47">
        <v>40592</v>
      </c>
      <c r="D4" s="57">
        <v>40592</v>
      </c>
      <c r="F4" s="9" t="s">
        <v>8</v>
      </c>
      <c r="H4" s="2"/>
      <c r="I4" s="7"/>
      <c r="J4" s="15"/>
      <c r="K4" s="15"/>
      <c r="L4" s="15"/>
      <c r="M4" s="15"/>
      <c r="N4" s="15"/>
    </row>
    <row r="5" spans="1:14" x14ac:dyDescent="0.2">
      <c r="A5" s="3" t="s">
        <v>3</v>
      </c>
      <c r="B5" s="1">
        <v>18000</v>
      </c>
      <c r="C5" s="47" t="s">
        <v>16</v>
      </c>
      <c r="D5" s="58">
        <v>40817</v>
      </c>
      <c r="H5" s="7"/>
      <c r="I5" s="7"/>
      <c r="J5" s="15"/>
      <c r="K5" s="15"/>
      <c r="L5" s="15"/>
      <c r="M5" s="15"/>
      <c r="N5" s="15"/>
    </row>
    <row r="6" spans="1:14" x14ac:dyDescent="0.2">
      <c r="A6" s="3" t="s">
        <v>10</v>
      </c>
      <c r="B6" s="1">
        <v>9000</v>
      </c>
      <c r="C6" s="47">
        <v>40664</v>
      </c>
      <c r="D6" s="58">
        <v>40725</v>
      </c>
      <c r="H6" s="7"/>
      <c r="I6" s="7"/>
      <c r="J6" s="15"/>
      <c r="K6" s="15"/>
      <c r="L6" s="15"/>
      <c r="M6" s="15"/>
      <c r="N6" s="15"/>
    </row>
    <row r="7" spans="1:14" x14ac:dyDescent="0.2">
      <c r="A7" s="13" t="s">
        <v>9</v>
      </c>
      <c r="B7" s="14">
        <v>20000</v>
      </c>
      <c r="C7" s="43">
        <v>40685</v>
      </c>
      <c r="D7" s="58">
        <v>40791</v>
      </c>
      <c r="H7" s="7"/>
      <c r="I7" s="7"/>
      <c r="J7" s="15"/>
      <c r="K7" s="15"/>
      <c r="L7" s="15"/>
      <c r="M7" s="15"/>
      <c r="N7" s="15"/>
    </row>
    <row r="8" spans="1:14" x14ac:dyDescent="0.2">
      <c r="A8" s="13" t="s">
        <v>13</v>
      </c>
      <c r="B8" s="14">
        <v>8957</v>
      </c>
      <c r="C8" s="43" t="s">
        <v>16</v>
      </c>
      <c r="D8" s="59">
        <v>40664</v>
      </c>
      <c r="F8" s="15"/>
    </row>
    <row r="9" spans="1:14" ht="15" x14ac:dyDescent="0.25">
      <c r="A9" s="15"/>
      <c r="B9" s="41">
        <f>SUM(B4:B8)</f>
        <v>73957</v>
      </c>
      <c r="C9" s="48"/>
      <c r="D9" s="15"/>
      <c r="E9" s="15"/>
      <c r="F9" s="15"/>
    </row>
    <row r="10" spans="1:14" s="27" customFormat="1" x14ac:dyDescent="0.2">
      <c r="A10" s="28"/>
      <c r="B10" s="28"/>
      <c r="C10" s="49"/>
      <c r="D10" s="28"/>
      <c r="E10" s="28"/>
      <c r="F10" s="28"/>
      <c r="G10" s="29"/>
      <c r="H10" s="29"/>
      <c r="I10" s="29"/>
      <c r="J10" s="29"/>
      <c r="K10" s="29"/>
      <c r="L10" s="29"/>
      <c r="M10" s="29"/>
      <c r="N10" s="29"/>
    </row>
    <row r="11" spans="1:14" ht="15" customHeight="1" x14ac:dyDescent="0.2">
      <c r="A11" s="107" t="s">
        <v>34</v>
      </c>
      <c r="B11" s="108"/>
      <c r="C11" s="109"/>
      <c r="D11" s="5"/>
      <c r="E11" s="15"/>
      <c r="F11" s="15"/>
      <c r="G11" s="15"/>
      <c r="H11" s="15"/>
    </row>
    <row r="12" spans="1:14" ht="15" x14ac:dyDescent="0.2">
      <c r="A12" s="6" t="s">
        <v>17</v>
      </c>
      <c r="B12" s="4">
        <v>100</v>
      </c>
      <c r="C12" s="50">
        <f>B4</f>
        <v>18000</v>
      </c>
      <c r="D12" s="26"/>
      <c r="E12" s="15"/>
      <c r="F12" s="15"/>
      <c r="G12" s="15"/>
      <c r="H12" s="15"/>
    </row>
    <row r="13" spans="1:14" ht="15" x14ac:dyDescent="0.2">
      <c r="A13" s="6" t="s">
        <v>18</v>
      </c>
      <c r="B13" s="4" t="s">
        <v>19</v>
      </c>
      <c r="C13" s="50">
        <v>500</v>
      </c>
      <c r="D13" s="26"/>
      <c r="E13" s="15"/>
      <c r="F13" s="15"/>
      <c r="G13" s="15"/>
      <c r="H13" s="15"/>
    </row>
    <row r="14" spans="1:14" ht="15" x14ac:dyDescent="0.25">
      <c r="A14" s="6" t="s">
        <v>20</v>
      </c>
      <c r="B14" s="4" t="s">
        <v>41</v>
      </c>
      <c r="C14" s="43">
        <f>C12-C13</f>
        <v>17500</v>
      </c>
      <c r="D14" s="31"/>
      <c r="E14" s="117" t="s">
        <v>6</v>
      </c>
      <c r="F14" s="117"/>
      <c r="G14" s="117" t="s">
        <v>7</v>
      </c>
      <c r="H14" s="117"/>
      <c r="I14" s="117" t="s">
        <v>5</v>
      </c>
      <c r="J14" s="117"/>
      <c r="K14" s="117" t="s">
        <v>4</v>
      </c>
      <c r="L14" s="117"/>
      <c r="M14" s="20" t="s">
        <v>32</v>
      </c>
      <c r="N14" s="115" t="s">
        <v>33</v>
      </c>
    </row>
    <row r="15" spans="1:14" ht="15" x14ac:dyDescent="0.25">
      <c r="A15" s="16" t="s">
        <v>21</v>
      </c>
      <c r="B15" s="11">
        <v>15</v>
      </c>
      <c r="C15" s="43">
        <f>C14*B15/100</f>
        <v>2625</v>
      </c>
      <c r="D15" s="31"/>
      <c r="E15" s="20" t="s">
        <v>30</v>
      </c>
      <c r="F15" s="20" t="s">
        <v>31</v>
      </c>
      <c r="G15" s="20" t="s">
        <v>30</v>
      </c>
      <c r="H15" s="20" t="s">
        <v>31</v>
      </c>
      <c r="I15" s="20" t="s">
        <v>30</v>
      </c>
      <c r="J15" s="20" t="s">
        <v>31</v>
      </c>
      <c r="K15" s="20" t="s">
        <v>30</v>
      </c>
      <c r="L15" s="20" t="s">
        <v>31</v>
      </c>
      <c r="M15" s="19" t="s">
        <v>31</v>
      </c>
      <c r="N15" s="116"/>
    </row>
    <row r="16" spans="1:14" x14ac:dyDescent="0.2">
      <c r="A16" s="16" t="s">
        <v>22</v>
      </c>
      <c r="B16" s="11">
        <v>15</v>
      </c>
      <c r="C16" s="43">
        <f>C14*B16/100</f>
        <v>2625</v>
      </c>
      <c r="D16" s="31"/>
      <c r="E16" s="35">
        <v>25</v>
      </c>
      <c r="F16" s="18">
        <f>$C$16*E16/100</f>
        <v>656.25</v>
      </c>
      <c r="G16" s="35">
        <v>25</v>
      </c>
      <c r="H16" s="18">
        <f>$C$16*G16/100</f>
        <v>656.25</v>
      </c>
      <c r="I16" s="35">
        <v>25</v>
      </c>
      <c r="J16" s="18">
        <f>$C$16*I16/100</f>
        <v>656.25</v>
      </c>
      <c r="K16" s="35">
        <v>25</v>
      </c>
      <c r="L16" s="18">
        <f>$C$16*K16/100</f>
        <v>656.25</v>
      </c>
      <c r="M16" s="18">
        <f>F16+H16+J16+L16</f>
        <v>2625</v>
      </c>
      <c r="N16" s="18">
        <f>M16-C16</f>
        <v>0</v>
      </c>
    </row>
    <row r="17" spans="1:14" ht="15" x14ac:dyDescent="0.25">
      <c r="A17" s="17" t="s">
        <v>23</v>
      </c>
      <c r="B17" s="4">
        <v>100</v>
      </c>
      <c r="C17" s="44">
        <f>C14-C15-C16</f>
        <v>12250</v>
      </c>
      <c r="D17" s="32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x14ac:dyDescent="0.2">
      <c r="A18" s="12" t="s">
        <v>24</v>
      </c>
      <c r="B18" s="22">
        <v>15</v>
      </c>
      <c r="C18" s="43">
        <f>B18/100*C17</f>
        <v>1837.5</v>
      </c>
      <c r="D18" s="33"/>
      <c r="E18" s="35">
        <v>50</v>
      </c>
      <c r="F18" s="18">
        <f>E18*$C$18/100</f>
        <v>918.75</v>
      </c>
      <c r="G18" s="35"/>
      <c r="H18" s="18">
        <f>G18*$C$18/100</f>
        <v>0</v>
      </c>
      <c r="I18" s="35">
        <v>50</v>
      </c>
      <c r="J18" s="18">
        <f>I18*$C$18/100</f>
        <v>918.75</v>
      </c>
      <c r="K18" s="35"/>
      <c r="L18" s="18">
        <f>K18*$C$18/100</f>
        <v>0</v>
      </c>
      <c r="M18" s="18">
        <f t="shared" ref="M18:M24" si="0">L18+J18+H18+F18</f>
        <v>1837.5</v>
      </c>
      <c r="N18" s="18">
        <f t="shared" ref="N18:N24" si="1">M18-C18</f>
        <v>0</v>
      </c>
    </row>
    <row r="19" spans="1:14" x14ac:dyDescent="0.2">
      <c r="A19" s="12" t="s">
        <v>25</v>
      </c>
      <c r="B19" s="22">
        <v>15</v>
      </c>
      <c r="C19" s="43">
        <f>$C$17*B19/100</f>
        <v>1837.5</v>
      </c>
      <c r="D19" s="33"/>
      <c r="E19" s="35">
        <v>50</v>
      </c>
      <c r="F19" s="18">
        <f>E19*$C$19/100</f>
        <v>918.75</v>
      </c>
      <c r="G19" s="35"/>
      <c r="H19" s="18">
        <f>G19*$C$19/100</f>
        <v>0</v>
      </c>
      <c r="I19" s="35">
        <v>50</v>
      </c>
      <c r="J19" s="18">
        <f>I19*$C$19/100</f>
        <v>918.75</v>
      </c>
      <c r="K19" s="35"/>
      <c r="L19" s="18">
        <f>K19*$C$19/100</f>
        <v>0</v>
      </c>
      <c r="M19" s="18">
        <f t="shared" si="0"/>
        <v>1837.5</v>
      </c>
      <c r="N19" s="18">
        <f t="shared" si="1"/>
        <v>0</v>
      </c>
    </row>
    <row r="20" spans="1:14" x14ac:dyDescent="0.2">
      <c r="A20" s="12" t="s">
        <v>26</v>
      </c>
      <c r="B20" s="22">
        <v>50</v>
      </c>
      <c r="C20" s="43">
        <f t="shared" ref="C20:C22" si="2">$C$17*B20/100</f>
        <v>6125</v>
      </c>
      <c r="D20" s="33"/>
      <c r="E20" s="35">
        <v>50</v>
      </c>
      <c r="F20" s="18">
        <f>E20*$C$20/100</f>
        <v>3062.5</v>
      </c>
      <c r="G20" s="35"/>
      <c r="H20" s="18">
        <f>G20*$C$20/100</f>
        <v>0</v>
      </c>
      <c r="I20" s="35">
        <v>50</v>
      </c>
      <c r="J20" s="18">
        <f>I20*$C$20/100</f>
        <v>3062.5</v>
      </c>
      <c r="K20" s="35"/>
      <c r="L20" s="18">
        <f>K20*$C$20/100</f>
        <v>0</v>
      </c>
      <c r="M20" s="18">
        <f t="shared" si="0"/>
        <v>6125</v>
      </c>
      <c r="N20" s="18">
        <f t="shared" si="1"/>
        <v>0</v>
      </c>
    </row>
    <row r="21" spans="1:14" x14ac:dyDescent="0.2">
      <c r="A21" s="12" t="s">
        <v>27</v>
      </c>
      <c r="B21" s="22">
        <v>20</v>
      </c>
      <c r="C21" s="43">
        <f t="shared" si="2"/>
        <v>2450</v>
      </c>
      <c r="D21" s="33"/>
      <c r="E21" s="35">
        <v>10</v>
      </c>
      <c r="F21" s="18">
        <f>$C$21*E21/100</f>
        <v>245</v>
      </c>
      <c r="G21" s="35">
        <v>75</v>
      </c>
      <c r="H21" s="18">
        <f>$C$21*G21/100</f>
        <v>1837.5</v>
      </c>
      <c r="I21" s="35">
        <v>10</v>
      </c>
      <c r="J21" s="18">
        <f>$C$21*I21/100</f>
        <v>245</v>
      </c>
      <c r="K21" s="35">
        <v>5</v>
      </c>
      <c r="L21" s="18">
        <f>$C$21*K21/100</f>
        <v>122.5</v>
      </c>
      <c r="M21" s="18">
        <f t="shared" si="0"/>
        <v>2450</v>
      </c>
      <c r="N21" s="18">
        <f t="shared" si="1"/>
        <v>0</v>
      </c>
    </row>
    <row r="22" spans="1:14" x14ac:dyDescent="0.2">
      <c r="A22" s="12" t="s">
        <v>28</v>
      </c>
      <c r="B22" s="22">
        <v>0</v>
      </c>
      <c r="C22" s="43">
        <f t="shared" si="2"/>
        <v>0</v>
      </c>
      <c r="D22" s="33"/>
      <c r="E22" s="35"/>
      <c r="F22" s="18">
        <f>E22*$C$22/100</f>
        <v>0</v>
      </c>
      <c r="G22" s="35"/>
      <c r="H22" s="18">
        <f>G22*$C$22/100</f>
        <v>0</v>
      </c>
      <c r="I22" s="35"/>
      <c r="J22" s="18">
        <f>I22*$C$22/100</f>
        <v>0</v>
      </c>
      <c r="K22" s="35"/>
      <c r="L22" s="18">
        <f>K22*$C$22/100</f>
        <v>0</v>
      </c>
      <c r="M22" s="18">
        <f t="shared" si="0"/>
        <v>0</v>
      </c>
      <c r="N22" s="18">
        <f t="shared" si="1"/>
        <v>0</v>
      </c>
    </row>
    <row r="23" spans="1:14" ht="15" x14ac:dyDescent="0.25">
      <c r="A23" s="19" t="s">
        <v>29</v>
      </c>
      <c r="B23" s="20">
        <f>B18+B19+B20+B21+B22</f>
        <v>100</v>
      </c>
      <c r="C23" s="44">
        <f>SUM(C18:C22)</f>
        <v>12250</v>
      </c>
      <c r="D23" s="34"/>
      <c r="E23" s="37"/>
      <c r="F23" s="21">
        <f>SUM(F18:F22)</f>
        <v>5145</v>
      </c>
      <c r="G23" s="37"/>
      <c r="H23" s="21">
        <f>SUM(H18:H22)</f>
        <v>1837.5</v>
      </c>
      <c r="I23" s="37"/>
      <c r="J23" s="21">
        <f>SUM(J18:J22)</f>
        <v>5145</v>
      </c>
      <c r="K23" s="37"/>
      <c r="L23" s="21">
        <f>SUM(L18:L22)</f>
        <v>122.5</v>
      </c>
      <c r="M23" s="21">
        <f t="shared" si="0"/>
        <v>12250</v>
      </c>
      <c r="N23" s="21">
        <f t="shared" si="1"/>
        <v>0</v>
      </c>
    </row>
    <row r="24" spans="1:14" ht="15" x14ac:dyDescent="0.25">
      <c r="A24" s="19" t="s">
        <v>35</v>
      </c>
      <c r="B24" s="19"/>
      <c r="C24" s="44">
        <f>C23+C16</f>
        <v>14875</v>
      </c>
      <c r="D24" s="34"/>
      <c r="E24" s="37"/>
      <c r="F24" s="21">
        <f>F16+F23</f>
        <v>5801.25</v>
      </c>
      <c r="G24" s="37"/>
      <c r="H24" s="21">
        <f>H16+H23</f>
        <v>2493.75</v>
      </c>
      <c r="I24" s="37"/>
      <c r="J24" s="21">
        <f>J16+J23</f>
        <v>5801.25</v>
      </c>
      <c r="K24" s="37"/>
      <c r="L24" s="21">
        <f>L23+L16</f>
        <v>778.75</v>
      </c>
      <c r="M24" s="21">
        <f t="shared" si="0"/>
        <v>14875</v>
      </c>
      <c r="N24" s="21">
        <f t="shared" si="1"/>
        <v>0</v>
      </c>
    </row>
    <row r="25" spans="1:14" x14ac:dyDescent="0.2">
      <c r="A25" s="29"/>
      <c r="B25" s="29"/>
      <c r="C25" s="51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 ht="15" x14ac:dyDescent="0.2">
      <c r="A26" s="107" t="s">
        <v>36</v>
      </c>
      <c r="B26" s="108"/>
      <c r="C26" s="109"/>
      <c r="D26" s="5"/>
      <c r="E26" s="15"/>
      <c r="F26" s="15"/>
      <c r="G26" s="15"/>
      <c r="H26" s="15"/>
    </row>
    <row r="27" spans="1:14" ht="15" x14ac:dyDescent="0.2">
      <c r="A27" s="6" t="s">
        <v>17</v>
      </c>
      <c r="B27" s="4">
        <v>100</v>
      </c>
      <c r="C27" s="50">
        <f>B5</f>
        <v>18000</v>
      </c>
      <c r="D27" s="26"/>
      <c r="E27" s="15"/>
      <c r="F27" s="15"/>
      <c r="G27" s="15"/>
      <c r="H27" s="15"/>
    </row>
    <row r="28" spans="1:14" ht="15" x14ac:dyDescent="0.2">
      <c r="A28" s="6" t="s">
        <v>18</v>
      </c>
      <c r="B28" s="4" t="s">
        <v>19</v>
      </c>
      <c r="C28" s="50">
        <f>C27/4</f>
        <v>4500</v>
      </c>
      <c r="D28" s="26"/>
      <c r="E28" s="15"/>
      <c r="F28" s="15"/>
      <c r="G28" s="15"/>
      <c r="H28" s="15"/>
    </row>
    <row r="29" spans="1:14" ht="15" x14ac:dyDescent="0.25">
      <c r="A29" s="6" t="s">
        <v>20</v>
      </c>
      <c r="B29" s="4" t="s">
        <v>41</v>
      </c>
      <c r="C29" s="43">
        <f>C27-C28</f>
        <v>13500</v>
      </c>
      <c r="D29" s="31"/>
      <c r="E29" s="117" t="s">
        <v>6</v>
      </c>
      <c r="F29" s="117"/>
      <c r="G29" s="117" t="s">
        <v>7</v>
      </c>
      <c r="H29" s="117"/>
      <c r="I29" s="117" t="s">
        <v>5</v>
      </c>
      <c r="J29" s="117"/>
      <c r="K29" s="117" t="s">
        <v>4</v>
      </c>
      <c r="L29" s="117"/>
      <c r="M29" s="25" t="s">
        <v>32</v>
      </c>
      <c r="N29" s="115" t="s">
        <v>33</v>
      </c>
    </row>
    <row r="30" spans="1:14" ht="15" x14ac:dyDescent="0.25">
      <c r="A30" s="16" t="s">
        <v>21</v>
      </c>
      <c r="B30" s="11">
        <v>15</v>
      </c>
      <c r="C30" s="43">
        <f>C29*B30/100</f>
        <v>2025</v>
      </c>
      <c r="D30" s="31"/>
      <c r="E30" s="25" t="s">
        <v>30</v>
      </c>
      <c r="F30" s="25" t="s">
        <v>31</v>
      </c>
      <c r="G30" s="25" t="s">
        <v>30</v>
      </c>
      <c r="H30" s="25" t="s">
        <v>31</v>
      </c>
      <c r="I30" s="25" t="s">
        <v>30</v>
      </c>
      <c r="J30" s="25" t="s">
        <v>31</v>
      </c>
      <c r="K30" s="25" t="s">
        <v>30</v>
      </c>
      <c r="L30" s="25" t="s">
        <v>31</v>
      </c>
      <c r="M30" s="19" t="s">
        <v>31</v>
      </c>
      <c r="N30" s="116"/>
    </row>
    <row r="31" spans="1:14" x14ac:dyDescent="0.2">
      <c r="A31" s="16" t="s">
        <v>22</v>
      </c>
      <c r="B31" s="11">
        <v>15</v>
      </c>
      <c r="C31" s="43">
        <f>C29*B31/100</f>
        <v>2025</v>
      </c>
      <c r="D31" s="31"/>
      <c r="E31" s="35">
        <v>25</v>
      </c>
      <c r="F31" s="18">
        <f>$C$31*E31/100</f>
        <v>506.25</v>
      </c>
      <c r="G31" s="35">
        <v>25</v>
      </c>
      <c r="H31" s="18">
        <f>$C$31*G31/100</f>
        <v>506.25</v>
      </c>
      <c r="I31" s="35">
        <v>25</v>
      </c>
      <c r="J31" s="18">
        <f>$C$31*I31/100</f>
        <v>506.25</v>
      </c>
      <c r="K31" s="35">
        <v>25</v>
      </c>
      <c r="L31" s="18">
        <f>$C$31*K31/100</f>
        <v>506.25</v>
      </c>
      <c r="M31" s="18">
        <f>F31+H31+J31+L31</f>
        <v>2025</v>
      </c>
      <c r="N31" s="18">
        <f>M31-C31</f>
        <v>0</v>
      </c>
    </row>
    <row r="32" spans="1:14" ht="15" x14ac:dyDescent="0.25">
      <c r="A32" s="17" t="s">
        <v>23</v>
      </c>
      <c r="B32" s="4">
        <v>100</v>
      </c>
      <c r="C32" s="44">
        <f>C29-C30-C31</f>
        <v>9450</v>
      </c>
      <c r="D32" s="32"/>
      <c r="E32" s="36"/>
      <c r="F32" s="36"/>
      <c r="G32" s="36"/>
      <c r="H32" s="36"/>
      <c r="I32" s="36"/>
      <c r="J32" s="36"/>
      <c r="K32" s="36"/>
      <c r="L32" s="36"/>
      <c r="M32" s="36"/>
      <c r="N32" s="36"/>
    </row>
    <row r="33" spans="1:14" x14ac:dyDescent="0.2">
      <c r="A33" s="12" t="s">
        <v>24</v>
      </c>
      <c r="B33" s="22">
        <v>15</v>
      </c>
      <c r="C33" s="43">
        <f>B33/100*$C$32</f>
        <v>1417.5</v>
      </c>
      <c r="D33" s="33"/>
      <c r="E33" s="35"/>
      <c r="F33" s="18">
        <f>$C$33*E33/100</f>
        <v>0</v>
      </c>
      <c r="G33" s="35"/>
      <c r="H33" s="18">
        <f>$C$33*G33/100</f>
        <v>0</v>
      </c>
      <c r="I33" s="35"/>
      <c r="J33" s="18">
        <f>$C$33*I33/100</f>
        <v>0</v>
      </c>
      <c r="K33" s="35"/>
      <c r="L33" s="18">
        <f>$C$33*K33/100</f>
        <v>0</v>
      </c>
      <c r="M33" s="18">
        <f t="shared" ref="M33:M39" si="3">L33+J33+H33+F33</f>
        <v>0</v>
      </c>
      <c r="N33" s="18">
        <f t="shared" ref="N33:N39" si="4">M33-C33</f>
        <v>-1417.5</v>
      </c>
    </row>
    <row r="34" spans="1:14" x14ac:dyDescent="0.2">
      <c r="A34" s="12" t="s">
        <v>25</v>
      </c>
      <c r="B34" s="22">
        <v>10</v>
      </c>
      <c r="C34" s="43">
        <f t="shared" ref="C34:C37" si="5">B34/100*$C$32</f>
        <v>945</v>
      </c>
      <c r="D34" s="33"/>
      <c r="E34" s="35"/>
      <c r="F34" s="18">
        <f>$C$34*E34/100</f>
        <v>0</v>
      </c>
      <c r="G34" s="35"/>
      <c r="H34" s="18">
        <f>$C$34*G34/100</f>
        <v>0</v>
      </c>
      <c r="I34" s="35"/>
      <c r="J34" s="18">
        <f>$C$34*I34/100</f>
        <v>0</v>
      </c>
      <c r="K34" s="35"/>
      <c r="L34" s="18">
        <f>$C$34*K34/100</f>
        <v>0</v>
      </c>
      <c r="M34" s="18">
        <f t="shared" si="3"/>
        <v>0</v>
      </c>
      <c r="N34" s="18">
        <f t="shared" si="4"/>
        <v>-945</v>
      </c>
    </row>
    <row r="35" spans="1:14" x14ac:dyDescent="0.2">
      <c r="A35" s="12" t="s">
        <v>26</v>
      </c>
      <c r="B35" s="22">
        <v>45</v>
      </c>
      <c r="C35" s="43">
        <f t="shared" si="5"/>
        <v>4252.5</v>
      </c>
      <c r="D35" s="33"/>
      <c r="E35" s="35"/>
      <c r="F35" s="18">
        <f>$C$35*E35/100</f>
        <v>0</v>
      </c>
      <c r="G35" s="35"/>
      <c r="H35" s="18">
        <f>$C$35*G35/100</f>
        <v>0</v>
      </c>
      <c r="I35" s="35"/>
      <c r="J35" s="18">
        <f>$C$35*I35/100</f>
        <v>0</v>
      </c>
      <c r="K35" s="35"/>
      <c r="L35" s="18">
        <f>$C$35*K35/100</f>
        <v>0</v>
      </c>
      <c r="M35" s="18">
        <f t="shared" si="3"/>
        <v>0</v>
      </c>
      <c r="N35" s="18">
        <f t="shared" si="4"/>
        <v>-4252.5</v>
      </c>
    </row>
    <row r="36" spans="1:14" x14ac:dyDescent="0.2">
      <c r="A36" s="12" t="s">
        <v>27</v>
      </c>
      <c r="B36" s="22">
        <v>30</v>
      </c>
      <c r="C36" s="43">
        <f t="shared" si="5"/>
        <v>2835</v>
      </c>
      <c r="D36" s="33"/>
      <c r="E36" s="35"/>
      <c r="F36" s="18">
        <f>$C$36*E36/100</f>
        <v>0</v>
      </c>
      <c r="G36" s="35"/>
      <c r="H36" s="18">
        <f>$C$36*G36/100</f>
        <v>0</v>
      </c>
      <c r="I36" s="35"/>
      <c r="J36" s="18">
        <f>$C$36*I36/100</f>
        <v>0</v>
      </c>
      <c r="K36" s="35"/>
      <c r="L36" s="18">
        <f>$C$36*K36/100</f>
        <v>0</v>
      </c>
      <c r="M36" s="18">
        <f t="shared" si="3"/>
        <v>0</v>
      </c>
      <c r="N36" s="18">
        <f t="shared" si="4"/>
        <v>-2835</v>
      </c>
    </row>
    <row r="37" spans="1:14" x14ac:dyDescent="0.2">
      <c r="A37" s="12" t="s">
        <v>28</v>
      </c>
      <c r="B37" s="22">
        <v>0</v>
      </c>
      <c r="C37" s="43">
        <f t="shared" si="5"/>
        <v>0</v>
      </c>
      <c r="D37" s="33"/>
      <c r="E37" s="35"/>
      <c r="F37" s="18">
        <f>$C$37*E37/100</f>
        <v>0</v>
      </c>
      <c r="G37" s="35"/>
      <c r="H37" s="18">
        <f>$C$37*G37/100</f>
        <v>0</v>
      </c>
      <c r="I37" s="35"/>
      <c r="J37" s="18">
        <f>$C$37*I37/100</f>
        <v>0</v>
      </c>
      <c r="K37" s="35"/>
      <c r="L37" s="18">
        <f>$C$37*K37/100</f>
        <v>0</v>
      </c>
      <c r="M37" s="18">
        <f t="shared" si="3"/>
        <v>0</v>
      </c>
      <c r="N37" s="18">
        <f t="shared" si="4"/>
        <v>0</v>
      </c>
    </row>
    <row r="38" spans="1:14" ht="15" x14ac:dyDescent="0.25">
      <c r="A38" s="19" t="s">
        <v>29</v>
      </c>
      <c r="B38" s="25">
        <f>B33+B34+B35+B36+B37</f>
        <v>100</v>
      </c>
      <c r="C38" s="44">
        <f>SUM(C33:C37)</f>
        <v>9450</v>
      </c>
      <c r="D38" s="34"/>
      <c r="E38" s="37"/>
      <c r="F38" s="21">
        <f>SUM(F33:F37)</f>
        <v>0</v>
      </c>
      <c r="G38" s="37"/>
      <c r="H38" s="21">
        <f>SUM(H33:H37)</f>
        <v>0</v>
      </c>
      <c r="I38" s="37"/>
      <c r="J38" s="21">
        <f>SUM(J33:J37)</f>
        <v>0</v>
      </c>
      <c r="K38" s="37"/>
      <c r="L38" s="21">
        <f>SUM(L33:L37)</f>
        <v>0</v>
      </c>
      <c r="M38" s="21">
        <f t="shared" si="3"/>
        <v>0</v>
      </c>
      <c r="N38" s="21">
        <f t="shared" si="4"/>
        <v>-9450</v>
      </c>
    </row>
    <row r="39" spans="1:14" ht="15" x14ac:dyDescent="0.25">
      <c r="A39" s="19" t="s">
        <v>35</v>
      </c>
      <c r="B39" s="19"/>
      <c r="C39" s="44">
        <f>C38+C31</f>
        <v>11475</v>
      </c>
      <c r="D39" s="34"/>
      <c r="E39" s="37"/>
      <c r="F39" s="21">
        <f>F31+F38</f>
        <v>506.25</v>
      </c>
      <c r="G39" s="37"/>
      <c r="H39" s="21">
        <f>H31+H38</f>
        <v>506.25</v>
      </c>
      <c r="I39" s="37"/>
      <c r="J39" s="21">
        <f>J31+J38</f>
        <v>506.25</v>
      </c>
      <c r="K39" s="37"/>
      <c r="L39" s="21">
        <f>L38+L31</f>
        <v>506.25</v>
      </c>
      <c r="M39" s="21">
        <f t="shared" si="3"/>
        <v>2025</v>
      </c>
      <c r="N39" s="21">
        <f t="shared" si="4"/>
        <v>-9450</v>
      </c>
    </row>
    <row r="40" spans="1:14" x14ac:dyDescent="0.2">
      <c r="A40" s="29"/>
      <c r="B40" s="29"/>
      <c r="C40" s="51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</row>
    <row r="41" spans="1:14" ht="15" x14ac:dyDescent="0.2">
      <c r="A41" s="107" t="s">
        <v>37</v>
      </c>
      <c r="B41" s="108"/>
      <c r="C41" s="109"/>
      <c r="D41" s="5"/>
      <c r="E41" s="15"/>
      <c r="F41" s="15"/>
      <c r="G41" s="15"/>
      <c r="H41" s="15"/>
    </row>
    <row r="42" spans="1:14" ht="15" x14ac:dyDescent="0.2">
      <c r="A42" s="6" t="s">
        <v>17</v>
      </c>
      <c r="B42" s="4">
        <v>100</v>
      </c>
      <c r="C42" s="50">
        <f>B6</f>
        <v>9000</v>
      </c>
      <c r="D42" s="26"/>
      <c r="E42" s="15"/>
      <c r="F42" s="15"/>
      <c r="G42" s="15"/>
      <c r="H42" s="15"/>
    </row>
    <row r="43" spans="1:14" ht="15" x14ac:dyDescent="0.2">
      <c r="A43" s="6" t="s">
        <v>18</v>
      </c>
      <c r="B43" s="4" t="s">
        <v>19</v>
      </c>
      <c r="C43" s="50">
        <v>0</v>
      </c>
      <c r="D43" s="26"/>
      <c r="E43" s="15"/>
      <c r="F43" s="15"/>
      <c r="G43" s="15"/>
      <c r="H43" s="15"/>
    </row>
    <row r="44" spans="1:14" ht="15" x14ac:dyDescent="0.25">
      <c r="A44" s="6" t="s">
        <v>20</v>
      </c>
      <c r="B44" s="4" t="s">
        <v>41</v>
      </c>
      <c r="C44" s="43">
        <f>C42-C43</f>
        <v>9000</v>
      </c>
      <c r="D44" s="31"/>
      <c r="E44" s="117" t="s">
        <v>6</v>
      </c>
      <c r="F44" s="117"/>
      <c r="G44" s="117" t="s">
        <v>7</v>
      </c>
      <c r="H44" s="117"/>
      <c r="I44" s="117" t="s">
        <v>5</v>
      </c>
      <c r="J44" s="117"/>
      <c r="K44" s="117" t="s">
        <v>4</v>
      </c>
      <c r="L44" s="117"/>
      <c r="M44" s="25" t="s">
        <v>32</v>
      </c>
      <c r="N44" s="115" t="s">
        <v>33</v>
      </c>
    </row>
    <row r="45" spans="1:14" ht="15" x14ac:dyDescent="0.25">
      <c r="A45" s="16" t="s">
        <v>21</v>
      </c>
      <c r="B45" s="11">
        <v>15</v>
      </c>
      <c r="C45" s="43">
        <f>C44*B45/100</f>
        <v>1350</v>
      </c>
      <c r="D45" s="31"/>
      <c r="E45" s="25" t="s">
        <v>30</v>
      </c>
      <c r="F45" s="25" t="s">
        <v>31</v>
      </c>
      <c r="G45" s="25" t="s">
        <v>30</v>
      </c>
      <c r="H45" s="25" t="s">
        <v>31</v>
      </c>
      <c r="I45" s="25" t="s">
        <v>30</v>
      </c>
      <c r="J45" s="25" t="s">
        <v>31</v>
      </c>
      <c r="K45" s="25" t="s">
        <v>30</v>
      </c>
      <c r="L45" s="25" t="s">
        <v>31</v>
      </c>
      <c r="M45" s="19" t="s">
        <v>31</v>
      </c>
      <c r="N45" s="116"/>
    </row>
    <row r="46" spans="1:14" x14ac:dyDescent="0.2">
      <c r="A46" s="16" t="s">
        <v>22</v>
      </c>
      <c r="B46" s="11">
        <v>15</v>
      </c>
      <c r="C46" s="43">
        <f>C44*B46/100</f>
        <v>1350</v>
      </c>
      <c r="D46" s="31"/>
      <c r="E46" s="35">
        <v>25</v>
      </c>
      <c r="F46" s="18">
        <f>$C$46*E46/100</f>
        <v>337.5</v>
      </c>
      <c r="G46" s="35">
        <v>25</v>
      </c>
      <c r="H46" s="18">
        <f>$C$46*G46/100</f>
        <v>337.5</v>
      </c>
      <c r="I46" s="35">
        <v>25</v>
      </c>
      <c r="J46" s="18">
        <f>$C$46*I46/100</f>
        <v>337.5</v>
      </c>
      <c r="K46" s="35">
        <v>25</v>
      </c>
      <c r="L46" s="18">
        <f>$C$46*K46/100</f>
        <v>337.5</v>
      </c>
      <c r="M46" s="18">
        <f>F46+H46+J46+L46</f>
        <v>1350</v>
      </c>
      <c r="N46" s="18">
        <f>M46-C46</f>
        <v>0</v>
      </c>
    </row>
    <row r="47" spans="1:14" ht="15" x14ac:dyDescent="0.25">
      <c r="A47" s="17" t="s">
        <v>23</v>
      </c>
      <c r="B47" s="4">
        <v>100</v>
      </c>
      <c r="C47" s="44">
        <f>C44-C45-C46</f>
        <v>6300</v>
      </c>
      <c r="D47" s="32"/>
      <c r="E47" s="36"/>
      <c r="F47" s="36"/>
      <c r="G47" s="36"/>
      <c r="H47" s="36"/>
      <c r="I47" s="36"/>
      <c r="J47" s="36"/>
      <c r="K47" s="36"/>
      <c r="L47" s="36"/>
      <c r="M47" s="36"/>
      <c r="N47" s="36"/>
    </row>
    <row r="48" spans="1:14" x14ac:dyDescent="0.2">
      <c r="A48" s="12" t="s">
        <v>24</v>
      </c>
      <c r="B48" s="22">
        <v>15</v>
      </c>
      <c r="C48" s="43">
        <f>B48/100*$C$47</f>
        <v>945</v>
      </c>
      <c r="D48" s="33"/>
      <c r="E48" s="35"/>
      <c r="F48" s="18">
        <f>E48*$C$48/100</f>
        <v>0</v>
      </c>
      <c r="G48" s="35"/>
      <c r="H48" s="18">
        <f>G48*$C$48/100</f>
        <v>0</v>
      </c>
      <c r="I48" s="35"/>
      <c r="J48" s="18">
        <f>I48*$C$48/100</f>
        <v>0</v>
      </c>
      <c r="K48" s="35"/>
      <c r="L48" s="18">
        <f>K48*$C$48/100</f>
        <v>0</v>
      </c>
      <c r="M48" s="18">
        <f t="shared" ref="M48:M54" si="6">L48+J48+H48+F48</f>
        <v>0</v>
      </c>
      <c r="N48" s="18">
        <f t="shared" ref="N48:N54" si="7">M48-C48</f>
        <v>-945</v>
      </c>
    </row>
    <row r="49" spans="1:14" x14ac:dyDescent="0.2">
      <c r="A49" s="12" t="s">
        <v>25</v>
      </c>
      <c r="B49" s="22">
        <v>10</v>
      </c>
      <c r="C49" s="43">
        <f t="shared" ref="C49:C52" si="8">B49/100*$C$47</f>
        <v>630</v>
      </c>
      <c r="D49" s="33"/>
      <c r="E49" s="35"/>
      <c r="F49" s="18">
        <f>E49*$C$49/100</f>
        <v>0</v>
      </c>
      <c r="G49" s="35"/>
      <c r="H49" s="18">
        <f>G49*$C$49/100</f>
        <v>0</v>
      </c>
      <c r="I49" s="35"/>
      <c r="J49" s="18">
        <f>I49*$C$49/100</f>
        <v>0</v>
      </c>
      <c r="K49" s="35"/>
      <c r="L49" s="18">
        <f>K49*$C$49/100</f>
        <v>0</v>
      </c>
      <c r="M49" s="18">
        <f t="shared" si="6"/>
        <v>0</v>
      </c>
      <c r="N49" s="18">
        <f t="shared" si="7"/>
        <v>-630</v>
      </c>
    </row>
    <row r="50" spans="1:14" x14ac:dyDescent="0.2">
      <c r="A50" s="12" t="s">
        <v>26</v>
      </c>
      <c r="B50" s="22">
        <v>45</v>
      </c>
      <c r="C50" s="43">
        <f t="shared" si="8"/>
        <v>2835</v>
      </c>
      <c r="D50" s="33"/>
      <c r="E50" s="35"/>
      <c r="F50" s="18">
        <f>E50*$C$50/100</f>
        <v>0</v>
      </c>
      <c r="G50" s="35"/>
      <c r="H50" s="18">
        <f>G50*$C$50/100</f>
        <v>0</v>
      </c>
      <c r="I50" s="35"/>
      <c r="J50" s="18">
        <f>I50*$C$50/100</f>
        <v>0</v>
      </c>
      <c r="K50" s="35"/>
      <c r="L50" s="18">
        <f>K50*$C$50/100</f>
        <v>0</v>
      </c>
      <c r="M50" s="18">
        <f t="shared" si="6"/>
        <v>0</v>
      </c>
      <c r="N50" s="18">
        <f t="shared" si="7"/>
        <v>-2835</v>
      </c>
    </row>
    <row r="51" spans="1:14" x14ac:dyDescent="0.2">
      <c r="A51" s="12" t="s">
        <v>27</v>
      </c>
      <c r="B51" s="22">
        <v>30</v>
      </c>
      <c r="C51" s="43">
        <f t="shared" si="8"/>
        <v>1890</v>
      </c>
      <c r="D51" s="33"/>
      <c r="E51" s="35"/>
      <c r="F51" s="18">
        <f>$C$51*E51/100</f>
        <v>0</v>
      </c>
      <c r="G51" s="35"/>
      <c r="H51" s="18">
        <f>$C$51*G51/100</f>
        <v>0</v>
      </c>
      <c r="I51" s="35"/>
      <c r="J51" s="18">
        <f>$C$51*I51/100</f>
        <v>0</v>
      </c>
      <c r="K51" s="35"/>
      <c r="L51" s="18">
        <f>$C$51*K51/100</f>
        <v>0</v>
      </c>
      <c r="M51" s="18">
        <f t="shared" si="6"/>
        <v>0</v>
      </c>
      <c r="N51" s="18">
        <f t="shared" si="7"/>
        <v>-1890</v>
      </c>
    </row>
    <row r="52" spans="1:14" x14ac:dyDescent="0.2">
      <c r="A52" s="12" t="s">
        <v>28</v>
      </c>
      <c r="B52" s="22">
        <v>0</v>
      </c>
      <c r="C52" s="43">
        <f t="shared" si="8"/>
        <v>0</v>
      </c>
      <c r="D52" s="33"/>
      <c r="E52" s="35"/>
      <c r="F52" s="18">
        <f>E52*$C$52/100</f>
        <v>0</v>
      </c>
      <c r="G52" s="35"/>
      <c r="H52" s="18">
        <f>G52*$C$52/100</f>
        <v>0</v>
      </c>
      <c r="I52" s="35"/>
      <c r="J52" s="18">
        <f>I52*$C$52/100</f>
        <v>0</v>
      </c>
      <c r="K52" s="35"/>
      <c r="L52" s="18">
        <f>K52*$C$52/100</f>
        <v>0</v>
      </c>
      <c r="M52" s="18">
        <f t="shared" si="6"/>
        <v>0</v>
      </c>
      <c r="N52" s="18">
        <f t="shared" si="7"/>
        <v>0</v>
      </c>
    </row>
    <row r="53" spans="1:14" ht="15" x14ac:dyDescent="0.25">
      <c r="A53" s="19" t="s">
        <v>29</v>
      </c>
      <c r="B53" s="25">
        <f>B48+B49+B50+B51+B52</f>
        <v>100</v>
      </c>
      <c r="C53" s="44">
        <f>SUM(C48:C52)</f>
        <v>6300</v>
      </c>
      <c r="D53" s="34"/>
      <c r="E53" s="37"/>
      <c r="F53" s="21">
        <f>SUM(F48:F52)</f>
        <v>0</v>
      </c>
      <c r="G53" s="37"/>
      <c r="H53" s="21">
        <f>SUM(H48:H52)</f>
        <v>0</v>
      </c>
      <c r="I53" s="37"/>
      <c r="J53" s="21">
        <f>SUM(J48:J52)</f>
        <v>0</v>
      </c>
      <c r="K53" s="37"/>
      <c r="L53" s="21">
        <f>SUM(L48:L52)</f>
        <v>0</v>
      </c>
      <c r="M53" s="21">
        <f t="shared" si="6"/>
        <v>0</v>
      </c>
      <c r="N53" s="21">
        <f t="shared" si="7"/>
        <v>-6300</v>
      </c>
    </row>
    <row r="54" spans="1:14" ht="15" x14ac:dyDescent="0.25">
      <c r="A54" s="19" t="s">
        <v>35</v>
      </c>
      <c r="B54" s="19"/>
      <c r="C54" s="44">
        <f>C53+C46</f>
        <v>7650</v>
      </c>
      <c r="D54" s="34"/>
      <c r="E54" s="37"/>
      <c r="F54" s="21">
        <f>F46+F53</f>
        <v>337.5</v>
      </c>
      <c r="G54" s="37"/>
      <c r="H54" s="21">
        <f>H46+H53</f>
        <v>337.5</v>
      </c>
      <c r="I54" s="37"/>
      <c r="J54" s="21">
        <f>J46+J53</f>
        <v>337.5</v>
      </c>
      <c r="K54" s="37"/>
      <c r="L54" s="21">
        <f>L53+L46</f>
        <v>337.5</v>
      </c>
      <c r="M54" s="21">
        <f t="shared" si="6"/>
        <v>1350</v>
      </c>
      <c r="N54" s="21">
        <f t="shared" si="7"/>
        <v>-6300</v>
      </c>
    </row>
    <row r="55" spans="1:14" x14ac:dyDescent="0.2">
      <c r="A55" s="29"/>
      <c r="B55" s="29"/>
      <c r="C55" s="51"/>
      <c r="D55" s="29"/>
      <c r="E55" s="38"/>
      <c r="F55" s="38"/>
      <c r="G55" s="38"/>
      <c r="H55" s="38"/>
      <c r="I55" s="38"/>
      <c r="J55" s="38"/>
      <c r="K55" s="38"/>
      <c r="L55" s="38"/>
      <c r="M55" s="38"/>
      <c r="N55" s="38"/>
    </row>
    <row r="56" spans="1:14" ht="15" x14ac:dyDescent="0.2">
      <c r="A56" s="107" t="s">
        <v>38</v>
      </c>
      <c r="B56" s="108"/>
      <c r="C56" s="109"/>
      <c r="D56" s="5"/>
      <c r="E56" s="39"/>
      <c r="F56" s="39"/>
      <c r="G56" s="39"/>
      <c r="H56" s="39"/>
      <c r="I56" s="40"/>
      <c r="J56" s="40"/>
      <c r="K56" s="40"/>
      <c r="L56" s="40"/>
      <c r="M56" s="40"/>
      <c r="N56" s="40"/>
    </row>
    <row r="57" spans="1:14" ht="15" x14ac:dyDescent="0.2">
      <c r="A57" s="6" t="s">
        <v>17</v>
      </c>
      <c r="B57" s="4">
        <v>100</v>
      </c>
      <c r="C57" s="50">
        <f>B7</f>
        <v>20000</v>
      </c>
      <c r="D57" s="26"/>
      <c r="E57" s="39"/>
      <c r="F57" s="39"/>
      <c r="G57" s="39"/>
      <c r="H57" s="39"/>
      <c r="I57" s="40"/>
      <c r="J57" s="40"/>
      <c r="K57" s="40"/>
      <c r="L57" s="40"/>
      <c r="M57" s="40"/>
      <c r="N57" s="40"/>
    </row>
    <row r="58" spans="1:14" ht="15" x14ac:dyDescent="0.2">
      <c r="A58" s="6" t="s">
        <v>18</v>
      </c>
      <c r="B58" s="4" t="s">
        <v>19</v>
      </c>
      <c r="C58" s="50">
        <v>4500</v>
      </c>
      <c r="D58" s="26"/>
      <c r="E58" s="15"/>
      <c r="F58" s="15"/>
      <c r="G58" s="15"/>
      <c r="H58" s="15"/>
    </row>
    <row r="59" spans="1:14" ht="15" x14ac:dyDescent="0.25">
      <c r="A59" s="6" t="s">
        <v>20</v>
      </c>
      <c r="B59" s="4" t="s">
        <v>41</v>
      </c>
      <c r="C59" s="43">
        <f>C57-C58</f>
        <v>15500</v>
      </c>
      <c r="D59" s="31"/>
      <c r="E59" s="117" t="s">
        <v>6</v>
      </c>
      <c r="F59" s="117"/>
      <c r="G59" s="117" t="s">
        <v>7</v>
      </c>
      <c r="H59" s="117"/>
      <c r="I59" s="117" t="s">
        <v>5</v>
      </c>
      <c r="J59" s="117"/>
      <c r="K59" s="117" t="s">
        <v>4</v>
      </c>
      <c r="L59" s="117"/>
      <c r="M59" s="25" t="s">
        <v>32</v>
      </c>
      <c r="N59" s="115" t="s">
        <v>33</v>
      </c>
    </row>
    <row r="60" spans="1:14" ht="15" x14ac:dyDescent="0.25">
      <c r="A60" s="16" t="s">
        <v>21</v>
      </c>
      <c r="B60" s="11">
        <v>15</v>
      </c>
      <c r="C60" s="43">
        <f>C59*B60/100</f>
        <v>2325</v>
      </c>
      <c r="D60" s="31"/>
      <c r="E60" s="25" t="s">
        <v>30</v>
      </c>
      <c r="F60" s="25" t="s">
        <v>31</v>
      </c>
      <c r="G60" s="25" t="s">
        <v>30</v>
      </c>
      <c r="H60" s="25" t="s">
        <v>31</v>
      </c>
      <c r="I60" s="25" t="s">
        <v>30</v>
      </c>
      <c r="J60" s="25" t="s">
        <v>31</v>
      </c>
      <c r="K60" s="25" t="s">
        <v>30</v>
      </c>
      <c r="L60" s="25" t="s">
        <v>31</v>
      </c>
      <c r="M60" s="19" t="s">
        <v>31</v>
      </c>
      <c r="N60" s="116"/>
    </row>
    <row r="61" spans="1:14" x14ac:dyDescent="0.2">
      <c r="A61" s="16" t="s">
        <v>22</v>
      </c>
      <c r="B61" s="11">
        <v>15</v>
      </c>
      <c r="C61" s="43">
        <f>C59*B61/100</f>
        <v>2325</v>
      </c>
      <c r="D61" s="31"/>
      <c r="E61" s="35">
        <v>25</v>
      </c>
      <c r="F61" s="18">
        <f>$C$61*E61/100</f>
        <v>581.25</v>
      </c>
      <c r="G61" s="35">
        <v>25</v>
      </c>
      <c r="H61" s="18">
        <f>$C$61*G61/100</f>
        <v>581.25</v>
      </c>
      <c r="I61" s="35">
        <v>25</v>
      </c>
      <c r="J61" s="18">
        <f>$C$61*I61/100</f>
        <v>581.25</v>
      </c>
      <c r="K61" s="35">
        <v>25</v>
      </c>
      <c r="L61" s="18">
        <f>$C$61*K61/100</f>
        <v>581.25</v>
      </c>
      <c r="M61" s="12">
        <f>F61+H61+J61+L61</f>
        <v>2325</v>
      </c>
      <c r="N61" s="18">
        <f>M61-C61</f>
        <v>0</v>
      </c>
    </row>
    <row r="62" spans="1:14" ht="15" x14ac:dyDescent="0.25">
      <c r="A62" s="17" t="s">
        <v>23</v>
      </c>
      <c r="B62" s="4">
        <v>100</v>
      </c>
      <c r="C62" s="44">
        <f>C59-C60-C61</f>
        <v>10850</v>
      </c>
      <c r="D62" s="32"/>
      <c r="E62" s="36"/>
      <c r="F62" s="36"/>
      <c r="G62" s="36"/>
      <c r="H62" s="36"/>
      <c r="I62" s="36"/>
      <c r="J62" s="36"/>
      <c r="K62" s="36"/>
      <c r="L62" s="36"/>
      <c r="M62" s="23"/>
      <c r="N62" s="23"/>
    </row>
    <row r="63" spans="1:14" x14ac:dyDescent="0.2">
      <c r="A63" s="12" t="s">
        <v>24</v>
      </c>
      <c r="B63" s="22">
        <v>20</v>
      </c>
      <c r="C63" s="43">
        <f>B63/100*$C$62</f>
        <v>2170</v>
      </c>
      <c r="D63" s="33"/>
      <c r="E63" s="35">
        <v>0</v>
      </c>
      <c r="F63" s="18">
        <f>E63*$C$63/100</f>
        <v>0</v>
      </c>
      <c r="G63" s="35"/>
      <c r="H63" s="18">
        <f>G63*$C$63/100</f>
        <v>0</v>
      </c>
      <c r="I63" s="35">
        <v>0</v>
      </c>
      <c r="J63" s="18">
        <f>I63*$C$63/100</f>
        <v>0</v>
      </c>
      <c r="K63" s="35">
        <v>100</v>
      </c>
      <c r="L63" s="18">
        <f>K63*$C$63/100</f>
        <v>2170</v>
      </c>
      <c r="M63" s="12">
        <f t="shared" ref="M63:M69" si="9">L63+J63+H63+F63</f>
        <v>2170</v>
      </c>
      <c r="N63" s="18">
        <f t="shared" ref="N63:N69" si="10">M63-C63</f>
        <v>0</v>
      </c>
    </row>
    <row r="64" spans="1:14" x14ac:dyDescent="0.2">
      <c r="A64" s="12" t="s">
        <v>25</v>
      </c>
      <c r="B64" s="22">
        <v>10</v>
      </c>
      <c r="C64" s="43">
        <f t="shared" ref="C64:C67" si="11">B64/100*$C$62</f>
        <v>1085</v>
      </c>
      <c r="D64" s="33"/>
      <c r="E64" s="35">
        <v>0</v>
      </c>
      <c r="F64" s="18">
        <f>E64*$C$64/100</f>
        <v>0</v>
      </c>
      <c r="G64" s="35"/>
      <c r="H64" s="18">
        <f>G64*$C$64/100</f>
        <v>0</v>
      </c>
      <c r="I64" s="35">
        <v>66.599999999999994</v>
      </c>
      <c r="J64" s="18">
        <f>I64*$C$64/100</f>
        <v>722.61</v>
      </c>
      <c r="K64" s="35">
        <v>33.299999999999997</v>
      </c>
      <c r="L64" s="18">
        <f>K64*$C$64/100</f>
        <v>361.30500000000001</v>
      </c>
      <c r="M64" s="12">
        <f t="shared" si="9"/>
        <v>1083.915</v>
      </c>
      <c r="N64" s="18">
        <f t="shared" si="10"/>
        <v>-1.0850000000000364</v>
      </c>
    </row>
    <row r="65" spans="1:14" x14ac:dyDescent="0.2">
      <c r="A65" s="12" t="s">
        <v>26</v>
      </c>
      <c r="B65" s="22">
        <v>70</v>
      </c>
      <c r="C65" s="43">
        <f t="shared" si="11"/>
        <v>7594.9999999999991</v>
      </c>
      <c r="D65" s="33"/>
      <c r="E65" s="35">
        <v>45</v>
      </c>
      <c r="F65" s="18">
        <f>E65*$C$65/100</f>
        <v>3417.7499999999995</v>
      </c>
      <c r="G65" s="35"/>
      <c r="H65" s="18">
        <f>G65*$C$65/100</f>
        <v>0</v>
      </c>
      <c r="I65" s="35">
        <v>45</v>
      </c>
      <c r="J65" s="18">
        <f>I65*$C$65/100</f>
        <v>3417.7499999999995</v>
      </c>
      <c r="K65" s="35">
        <v>10</v>
      </c>
      <c r="L65" s="18">
        <f>K65*$C$65/100</f>
        <v>759.49999999999989</v>
      </c>
      <c r="M65" s="12">
        <f t="shared" si="9"/>
        <v>7594.9999999999982</v>
      </c>
      <c r="N65" s="18">
        <f t="shared" si="10"/>
        <v>0</v>
      </c>
    </row>
    <row r="66" spans="1:14" x14ac:dyDescent="0.2">
      <c r="A66" s="12" t="s">
        <v>27</v>
      </c>
      <c r="B66" s="22"/>
      <c r="C66" s="43">
        <f t="shared" si="11"/>
        <v>0</v>
      </c>
      <c r="D66" s="33"/>
      <c r="E66" s="35"/>
      <c r="F66" s="18">
        <f>$C$66*E66/100</f>
        <v>0</v>
      </c>
      <c r="G66" s="35"/>
      <c r="H66" s="18">
        <f>$C$66*G66/100</f>
        <v>0</v>
      </c>
      <c r="I66" s="35"/>
      <c r="J66" s="18">
        <f>$C$66*I66/100</f>
        <v>0</v>
      </c>
      <c r="K66" s="35"/>
      <c r="L66" s="18">
        <f>$C$66*K66/100</f>
        <v>0</v>
      </c>
      <c r="M66" s="12">
        <f t="shared" si="9"/>
        <v>0</v>
      </c>
      <c r="N66" s="18">
        <f t="shared" si="10"/>
        <v>0</v>
      </c>
    </row>
    <row r="67" spans="1:14" x14ac:dyDescent="0.2">
      <c r="A67" s="12" t="s">
        <v>28</v>
      </c>
      <c r="B67" s="22">
        <v>0</v>
      </c>
      <c r="C67" s="43">
        <f t="shared" si="11"/>
        <v>0</v>
      </c>
      <c r="D67" s="33"/>
      <c r="E67" s="35"/>
      <c r="F67" s="18">
        <f>E67*$C$67/100</f>
        <v>0</v>
      </c>
      <c r="G67" s="35"/>
      <c r="H67" s="18">
        <f>G67*$C$67/100</f>
        <v>0</v>
      </c>
      <c r="I67" s="35"/>
      <c r="J67" s="18">
        <f>I67*$C$67/100</f>
        <v>0</v>
      </c>
      <c r="K67" s="35"/>
      <c r="L67" s="18">
        <f>K67*$C$67/100</f>
        <v>0</v>
      </c>
      <c r="M67" s="12">
        <f t="shared" si="9"/>
        <v>0</v>
      </c>
      <c r="N67" s="18">
        <f t="shared" si="10"/>
        <v>0</v>
      </c>
    </row>
    <row r="68" spans="1:14" ht="15" x14ac:dyDescent="0.25">
      <c r="A68" s="19" t="s">
        <v>29</v>
      </c>
      <c r="B68" s="25">
        <f>B63+B64+B65+B66+B67</f>
        <v>100</v>
      </c>
      <c r="C68" s="44">
        <f>SUM(C63:C67)</f>
        <v>10850</v>
      </c>
      <c r="D68" s="34"/>
      <c r="E68" s="37"/>
      <c r="F68" s="21">
        <f>SUM(F63:F67)</f>
        <v>3417.7499999999995</v>
      </c>
      <c r="G68" s="37"/>
      <c r="H68" s="21">
        <f>SUM(H63:H67)</f>
        <v>0</v>
      </c>
      <c r="I68" s="37"/>
      <c r="J68" s="21">
        <f>SUM(J63:J67)</f>
        <v>4140.3599999999997</v>
      </c>
      <c r="K68" s="37"/>
      <c r="L68" s="21">
        <f>SUM(L63:L67)</f>
        <v>3290.8049999999998</v>
      </c>
      <c r="M68" s="19">
        <f t="shared" si="9"/>
        <v>10848.914999999999</v>
      </c>
      <c r="N68" s="21">
        <f t="shared" si="10"/>
        <v>-1.0850000000009459</v>
      </c>
    </row>
    <row r="69" spans="1:14" ht="15" x14ac:dyDescent="0.25">
      <c r="A69" s="19" t="s">
        <v>35</v>
      </c>
      <c r="B69" s="19"/>
      <c r="C69" s="44">
        <f>C68+C61</f>
        <v>13175</v>
      </c>
      <c r="D69" s="34"/>
      <c r="E69" s="37"/>
      <c r="F69" s="21">
        <f>F61+F68</f>
        <v>3998.9999999999995</v>
      </c>
      <c r="G69" s="37"/>
      <c r="H69" s="21">
        <f>H61+H68</f>
        <v>581.25</v>
      </c>
      <c r="I69" s="37"/>
      <c r="J69" s="21">
        <f>J61+J68</f>
        <v>4721.6099999999997</v>
      </c>
      <c r="K69" s="37"/>
      <c r="L69" s="21">
        <f>L68+L61</f>
        <v>3872.0549999999998</v>
      </c>
      <c r="M69" s="19">
        <f t="shared" si="9"/>
        <v>13173.914999999999</v>
      </c>
      <c r="N69" s="21">
        <f t="shared" si="10"/>
        <v>-1.0850000000009459</v>
      </c>
    </row>
    <row r="70" spans="1:14" x14ac:dyDescent="0.2">
      <c r="A70" s="29"/>
      <c r="B70" s="29"/>
      <c r="C70" s="51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</row>
    <row r="71" spans="1:14" ht="15" x14ac:dyDescent="0.2">
      <c r="A71" s="107" t="s">
        <v>39</v>
      </c>
      <c r="B71" s="108"/>
      <c r="C71" s="109"/>
      <c r="D71" s="5"/>
      <c r="E71" s="15"/>
      <c r="F71" s="15"/>
      <c r="G71" s="15"/>
      <c r="H71" s="15"/>
    </row>
    <row r="72" spans="1:14" ht="15" x14ac:dyDescent="0.2">
      <c r="A72" s="6" t="s">
        <v>17</v>
      </c>
      <c r="B72" s="4">
        <v>100</v>
      </c>
      <c r="C72" s="50">
        <f>B8</f>
        <v>8957</v>
      </c>
      <c r="D72" s="26"/>
      <c r="E72" s="15"/>
      <c r="F72" s="15"/>
      <c r="G72" s="15"/>
      <c r="H72" s="15"/>
    </row>
    <row r="73" spans="1:14" ht="15" x14ac:dyDescent="0.2">
      <c r="A73" s="6" t="s">
        <v>18</v>
      </c>
      <c r="B73" s="4" t="s">
        <v>19</v>
      </c>
      <c r="C73" s="50"/>
      <c r="D73" s="26"/>
      <c r="E73" s="15"/>
      <c r="F73" s="15"/>
      <c r="G73" s="15"/>
      <c r="H73" s="15"/>
    </row>
    <row r="74" spans="1:14" ht="15" x14ac:dyDescent="0.25">
      <c r="A74" s="6" t="s">
        <v>20</v>
      </c>
      <c r="B74" s="4" t="s">
        <v>41</v>
      </c>
      <c r="C74" s="43">
        <f>C72-C73</f>
        <v>8957</v>
      </c>
      <c r="D74" s="31"/>
      <c r="E74" s="117" t="s">
        <v>6</v>
      </c>
      <c r="F74" s="117"/>
      <c r="G74" s="117" t="s">
        <v>7</v>
      </c>
      <c r="H74" s="117"/>
      <c r="I74" s="117" t="s">
        <v>5</v>
      </c>
      <c r="J74" s="117"/>
      <c r="K74" s="117" t="s">
        <v>4</v>
      </c>
      <c r="L74" s="117"/>
      <c r="M74" s="25" t="s">
        <v>32</v>
      </c>
      <c r="N74" s="115" t="s">
        <v>33</v>
      </c>
    </row>
    <row r="75" spans="1:14" ht="15" x14ac:dyDescent="0.25">
      <c r="A75" s="16" t="s">
        <v>21</v>
      </c>
      <c r="B75" s="11">
        <v>15</v>
      </c>
      <c r="C75" s="43">
        <f>C74*B75/100</f>
        <v>1343.55</v>
      </c>
      <c r="D75" s="31"/>
      <c r="E75" s="25" t="s">
        <v>30</v>
      </c>
      <c r="F75" s="25" t="s">
        <v>31</v>
      </c>
      <c r="G75" s="25" t="s">
        <v>30</v>
      </c>
      <c r="H75" s="25" t="s">
        <v>31</v>
      </c>
      <c r="I75" s="25" t="s">
        <v>30</v>
      </c>
      <c r="J75" s="25" t="s">
        <v>31</v>
      </c>
      <c r="K75" s="25" t="s">
        <v>30</v>
      </c>
      <c r="L75" s="25" t="s">
        <v>31</v>
      </c>
      <c r="M75" s="19" t="s">
        <v>31</v>
      </c>
      <c r="N75" s="116"/>
    </row>
    <row r="76" spans="1:14" x14ac:dyDescent="0.2">
      <c r="A76" s="16" t="s">
        <v>22</v>
      </c>
      <c r="B76" s="11">
        <v>15</v>
      </c>
      <c r="C76" s="43">
        <f>C74*B76/100</f>
        <v>1343.55</v>
      </c>
      <c r="D76" s="31"/>
      <c r="E76" s="35">
        <v>25</v>
      </c>
      <c r="F76" s="18">
        <f>$C$16*E76/100</f>
        <v>656.25</v>
      </c>
      <c r="G76" s="35">
        <v>25</v>
      </c>
      <c r="H76" s="18">
        <f>$C$16*G76/100</f>
        <v>656.25</v>
      </c>
      <c r="I76" s="35">
        <v>25</v>
      </c>
      <c r="J76" s="18">
        <f>$C$16*I76/100</f>
        <v>656.25</v>
      </c>
      <c r="K76" s="35">
        <v>25</v>
      </c>
      <c r="L76" s="18">
        <f>$C$16*K76/100</f>
        <v>656.25</v>
      </c>
      <c r="M76" s="18">
        <f>F76+H76+J76+L76</f>
        <v>2625</v>
      </c>
      <c r="N76" s="18">
        <f>M76-C76</f>
        <v>1281.45</v>
      </c>
    </row>
    <row r="77" spans="1:14" ht="15" x14ac:dyDescent="0.25">
      <c r="A77" s="17" t="s">
        <v>23</v>
      </c>
      <c r="B77" s="4">
        <v>100</v>
      </c>
      <c r="C77" s="44">
        <f>C74-C75-C76</f>
        <v>6269.9</v>
      </c>
      <c r="D77" s="32"/>
      <c r="E77" s="36"/>
      <c r="F77" s="36"/>
      <c r="G77" s="36"/>
      <c r="H77" s="36"/>
      <c r="I77" s="36"/>
      <c r="J77" s="36"/>
      <c r="K77" s="36"/>
      <c r="L77" s="36"/>
      <c r="M77" s="36"/>
      <c r="N77" s="36"/>
    </row>
    <row r="78" spans="1:14" x14ac:dyDescent="0.2">
      <c r="A78" s="12" t="s">
        <v>24</v>
      </c>
      <c r="B78" s="22">
        <v>15</v>
      </c>
      <c r="C78" s="43">
        <f>B78/100*$C$77</f>
        <v>940.4849999999999</v>
      </c>
      <c r="D78" s="33"/>
      <c r="E78" s="35"/>
      <c r="F78" s="18">
        <f>E78*$C$18/100</f>
        <v>0</v>
      </c>
      <c r="G78" s="35"/>
      <c r="H78" s="18">
        <f>G78*$C$18/100</f>
        <v>0</v>
      </c>
      <c r="I78" s="35"/>
      <c r="J78" s="18">
        <f>I78*$C$18/100</f>
        <v>0</v>
      </c>
      <c r="K78" s="35"/>
      <c r="L78" s="18">
        <f>K78*$C$18/100</f>
        <v>0</v>
      </c>
      <c r="M78" s="18">
        <f t="shared" ref="M78:M84" si="12">L78+J78+H78+F78</f>
        <v>0</v>
      </c>
      <c r="N78" s="18">
        <f t="shared" ref="N78:N84" si="13">M78-C78</f>
        <v>-940.4849999999999</v>
      </c>
    </row>
    <row r="79" spans="1:14" x14ac:dyDescent="0.2">
      <c r="A79" s="12" t="s">
        <v>25</v>
      </c>
      <c r="B79" s="22">
        <v>10</v>
      </c>
      <c r="C79" s="43">
        <f t="shared" ref="C79:C82" si="14">B79/100*$C$77</f>
        <v>626.99</v>
      </c>
      <c r="D79" s="33"/>
      <c r="E79" s="35"/>
      <c r="F79" s="18">
        <f>E79*$C$19/100</f>
        <v>0</v>
      </c>
      <c r="G79" s="35"/>
      <c r="H79" s="18">
        <f>G79*$C$19/100</f>
        <v>0</v>
      </c>
      <c r="I79" s="35"/>
      <c r="J79" s="18">
        <f>I79*$C$19/100</f>
        <v>0</v>
      </c>
      <c r="K79" s="35"/>
      <c r="L79" s="18">
        <f>K79*$C$19/100</f>
        <v>0</v>
      </c>
      <c r="M79" s="18">
        <f t="shared" si="12"/>
        <v>0</v>
      </c>
      <c r="N79" s="18">
        <f t="shared" si="13"/>
        <v>-626.99</v>
      </c>
    </row>
    <row r="80" spans="1:14" x14ac:dyDescent="0.2">
      <c r="A80" s="12" t="s">
        <v>26</v>
      </c>
      <c r="B80" s="22">
        <v>45</v>
      </c>
      <c r="C80" s="43">
        <f t="shared" si="14"/>
        <v>2821.4549999999999</v>
      </c>
      <c r="D80" s="33"/>
      <c r="E80" s="35"/>
      <c r="F80" s="18">
        <f>E80*$C$20/100</f>
        <v>0</v>
      </c>
      <c r="G80" s="35"/>
      <c r="H80" s="18">
        <f>G80*$C$20/100</f>
        <v>0</v>
      </c>
      <c r="I80" s="35"/>
      <c r="J80" s="18">
        <f>I80*$C$20/100</f>
        <v>0</v>
      </c>
      <c r="K80" s="35"/>
      <c r="L80" s="18">
        <f>K80*$C$20/100</f>
        <v>0</v>
      </c>
      <c r="M80" s="18">
        <f t="shared" si="12"/>
        <v>0</v>
      </c>
      <c r="N80" s="18">
        <f t="shared" si="13"/>
        <v>-2821.4549999999999</v>
      </c>
    </row>
    <row r="81" spans="1:14" x14ac:dyDescent="0.2">
      <c r="A81" s="12" t="s">
        <v>27</v>
      </c>
      <c r="B81" s="22">
        <v>30</v>
      </c>
      <c r="C81" s="43">
        <f t="shared" si="14"/>
        <v>1880.9699999999998</v>
      </c>
      <c r="D81" s="33"/>
      <c r="E81" s="35"/>
      <c r="F81" s="18">
        <f>$C$21*E81/100</f>
        <v>0</v>
      </c>
      <c r="G81" s="35"/>
      <c r="H81" s="18">
        <f>$C$21*G81/100</f>
        <v>0</v>
      </c>
      <c r="I81" s="35"/>
      <c r="J81" s="18">
        <f>$C$21*I81/100</f>
        <v>0</v>
      </c>
      <c r="K81" s="35"/>
      <c r="L81" s="18">
        <f>$C$21*K81/100</f>
        <v>0</v>
      </c>
      <c r="M81" s="18">
        <f t="shared" si="12"/>
        <v>0</v>
      </c>
      <c r="N81" s="18">
        <f t="shared" si="13"/>
        <v>-1880.9699999999998</v>
      </c>
    </row>
    <row r="82" spans="1:14" x14ac:dyDescent="0.2">
      <c r="A82" s="12" t="s">
        <v>28</v>
      </c>
      <c r="B82" s="22">
        <v>0</v>
      </c>
      <c r="C82" s="43">
        <f t="shared" si="14"/>
        <v>0</v>
      </c>
      <c r="D82" s="33"/>
      <c r="E82" s="35"/>
      <c r="F82" s="18">
        <f>E82*$C$22/100</f>
        <v>0</v>
      </c>
      <c r="G82" s="35"/>
      <c r="H82" s="18">
        <f>G82*$C$22/100</f>
        <v>0</v>
      </c>
      <c r="I82" s="35"/>
      <c r="J82" s="18">
        <f>I82*$C$22/100</f>
        <v>0</v>
      </c>
      <c r="K82" s="35"/>
      <c r="L82" s="18">
        <f>K82*$C$22/100</f>
        <v>0</v>
      </c>
      <c r="M82" s="18">
        <f t="shared" si="12"/>
        <v>0</v>
      </c>
      <c r="N82" s="18">
        <f t="shared" si="13"/>
        <v>0</v>
      </c>
    </row>
    <row r="83" spans="1:14" ht="15" x14ac:dyDescent="0.25">
      <c r="A83" s="19" t="s">
        <v>29</v>
      </c>
      <c r="B83" s="25">
        <f>B78+B79+B80+B81+B82</f>
        <v>100</v>
      </c>
      <c r="C83" s="44">
        <f>SUM(C78:C82)</f>
        <v>6269.9</v>
      </c>
      <c r="D83" s="34"/>
      <c r="E83" s="37"/>
      <c r="F83" s="21">
        <f>SUM(F78:F82)</f>
        <v>0</v>
      </c>
      <c r="G83" s="37"/>
      <c r="H83" s="21">
        <f>SUM(H78:H82)</f>
        <v>0</v>
      </c>
      <c r="I83" s="37"/>
      <c r="J83" s="21">
        <f>SUM(J78:J82)</f>
        <v>0</v>
      </c>
      <c r="K83" s="37"/>
      <c r="L83" s="21">
        <f>SUM(L78:L82)</f>
        <v>0</v>
      </c>
      <c r="M83" s="21">
        <f t="shared" si="12"/>
        <v>0</v>
      </c>
      <c r="N83" s="21">
        <f t="shared" si="13"/>
        <v>-6269.9</v>
      </c>
    </row>
    <row r="84" spans="1:14" ht="15" x14ac:dyDescent="0.25">
      <c r="A84" s="19" t="s">
        <v>35</v>
      </c>
      <c r="B84" s="19"/>
      <c r="C84" s="44">
        <f>C83+C76</f>
        <v>7613.45</v>
      </c>
      <c r="D84" s="34"/>
      <c r="E84" s="37"/>
      <c r="F84" s="21">
        <f>F76+F83</f>
        <v>656.25</v>
      </c>
      <c r="G84" s="37"/>
      <c r="H84" s="21">
        <f>H76+H83</f>
        <v>656.25</v>
      </c>
      <c r="I84" s="37"/>
      <c r="J84" s="21">
        <f>J76+J83</f>
        <v>656.25</v>
      </c>
      <c r="K84" s="37"/>
      <c r="L84" s="21">
        <f>L83+L76</f>
        <v>656.25</v>
      </c>
      <c r="M84" s="21">
        <f t="shared" si="12"/>
        <v>2625</v>
      </c>
      <c r="N84" s="21">
        <f t="shared" si="13"/>
        <v>-4988.45</v>
      </c>
    </row>
    <row r="85" spans="1:14" x14ac:dyDescent="0.2">
      <c r="A85" s="29"/>
      <c r="B85" s="29"/>
      <c r="C85" s="51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</row>
    <row r="86" spans="1:14" ht="15" x14ac:dyDescent="0.2">
      <c r="A86" s="107" t="s">
        <v>40</v>
      </c>
      <c r="B86" s="108"/>
      <c r="C86" s="109"/>
      <c r="D86" s="5"/>
      <c r="E86" s="15"/>
      <c r="F86" s="15"/>
      <c r="G86" s="15"/>
      <c r="H86" s="15"/>
    </row>
    <row r="87" spans="1:14" ht="15" x14ac:dyDescent="0.2">
      <c r="A87" s="6" t="s">
        <v>17</v>
      </c>
      <c r="B87" s="4">
        <v>100</v>
      </c>
      <c r="C87" s="53">
        <f>C12+C27+C42+C57+C72+C111</f>
        <v>73957</v>
      </c>
      <c r="D87" s="26"/>
      <c r="E87" s="15"/>
      <c r="F87" s="15"/>
      <c r="G87" s="15"/>
      <c r="H87" s="15"/>
    </row>
    <row r="88" spans="1:14" ht="15" x14ac:dyDescent="0.2">
      <c r="A88" s="6" t="s">
        <v>18</v>
      </c>
      <c r="B88" s="4" t="s">
        <v>19</v>
      </c>
      <c r="C88" s="53">
        <f t="shared" ref="C88:C97" si="15">C13+C28+C43+C58+C73+C112</f>
        <v>9500</v>
      </c>
      <c r="D88" s="26"/>
      <c r="E88" s="15"/>
      <c r="F88" s="15"/>
      <c r="G88" s="15"/>
      <c r="H88" s="15"/>
    </row>
    <row r="89" spans="1:14" ht="15" x14ac:dyDescent="0.25">
      <c r="A89" s="6" t="s">
        <v>20</v>
      </c>
      <c r="B89" s="4" t="s">
        <v>41</v>
      </c>
      <c r="C89" s="53">
        <f t="shared" si="15"/>
        <v>64457</v>
      </c>
      <c r="D89" s="31"/>
      <c r="E89" s="117" t="s">
        <v>6</v>
      </c>
      <c r="F89" s="117"/>
      <c r="G89" s="117" t="s">
        <v>7</v>
      </c>
      <c r="H89" s="117"/>
      <c r="I89" s="117" t="s">
        <v>5</v>
      </c>
      <c r="J89" s="117"/>
      <c r="K89" s="117" t="s">
        <v>4</v>
      </c>
      <c r="L89" s="117"/>
      <c r="M89" s="25" t="s">
        <v>32</v>
      </c>
      <c r="N89" s="115" t="s">
        <v>33</v>
      </c>
    </row>
    <row r="90" spans="1:14" ht="15" x14ac:dyDescent="0.25">
      <c r="A90" s="16" t="s">
        <v>21</v>
      </c>
      <c r="B90" s="13">
        <v>15</v>
      </c>
      <c r="C90" s="53">
        <f t="shared" si="15"/>
        <v>9668.5499999999993</v>
      </c>
      <c r="D90" s="31"/>
      <c r="E90" s="25" t="s">
        <v>30</v>
      </c>
      <c r="F90" s="25" t="s">
        <v>31</v>
      </c>
      <c r="G90" s="25" t="s">
        <v>30</v>
      </c>
      <c r="H90" s="25" t="s">
        <v>31</v>
      </c>
      <c r="I90" s="25" t="s">
        <v>30</v>
      </c>
      <c r="J90" s="25" t="s">
        <v>31</v>
      </c>
      <c r="K90" s="25" t="s">
        <v>30</v>
      </c>
      <c r="L90" s="25" t="s">
        <v>31</v>
      </c>
      <c r="M90" s="19" t="s">
        <v>31</v>
      </c>
      <c r="N90" s="116"/>
    </row>
    <row r="91" spans="1:14" x14ac:dyDescent="0.2">
      <c r="A91" s="16" t="s">
        <v>22</v>
      </c>
      <c r="B91" s="13">
        <v>15</v>
      </c>
      <c r="C91" s="53">
        <f t="shared" si="15"/>
        <v>9668.5499999999993</v>
      </c>
      <c r="D91" s="31"/>
      <c r="E91" s="56"/>
      <c r="F91" s="53">
        <f t="shared" ref="F91" si="16">F16+F31+F46+F61+F76+F115</f>
        <v>2737.5</v>
      </c>
      <c r="G91" s="56"/>
      <c r="H91" s="53">
        <f t="shared" ref="H91" si="17">H16+H31+H46+H61+H76+H115</f>
        <v>2737.5</v>
      </c>
      <c r="I91" s="56"/>
      <c r="J91" s="53">
        <f t="shared" ref="J91" si="18">J16+J31+J46+J61+J76+J115</f>
        <v>2737.5</v>
      </c>
      <c r="K91" s="56"/>
      <c r="L91" s="53">
        <f t="shared" ref="L91" si="19">L16+L31+L46+L61+L76+L115</f>
        <v>2737.5</v>
      </c>
      <c r="M91" s="18">
        <f>F91+H91+J91+L91</f>
        <v>10950</v>
      </c>
      <c r="N91" s="18">
        <f>M91-C91</f>
        <v>1281.4500000000007</v>
      </c>
    </row>
    <row r="92" spans="1:14" ht="15" x14ac:dyDescent="0.25">
      <c r="A92" s="17" t="s">
        <v>23</v>
      </c>
      <c r="B92" s="54">
        <v>100</v>
      </c>
      <c r="C92" s="53">
        <f t="shared" si="15"/>
        <v>45119.9</v>
      </c>
      <c r="D92" s="32"/>
      <c r="E92" s="23"/>
      <c r="F92" s="23"/>
      <c r="G92" s="23"/>
      <c r="H92" s="23"/>
      <c r="I92" s="23"/>
      <c r="J92" s="23"/>
      <c r="K92" s="23"/>
      <c r="L92" s="23"/>
      <c r="M92" s="36"/>
      <c r="N92" s="36"/>
    </row>
    <row r="93" spans="1:14" x14ac:dyDescent="0.2">
      <c r="A93" s="12" t="s">
        <v>24</v>
      </c>
      <c r="B93" s="55"/>
      <c r="C93" s="53">
        <f t="shared" si="15"/>
        <v>7310.4849999999997</v>
      </c>
      <c r="D93" s="33"/>
      <c r="E93" s="56"/>
      <c r="F93" s="53">
        <f t="shared" ref="F93:H97" si="20">F18+F33+F48+F63+F78+F117</f>
        <v>918.75</v>
      </c>
      <c r="G93" s="56"/>
      <c r="H93" s="53">
        <f t="shared" si="20"/>
        <v>0</v>
      </c>
      <c r="I93" s="56"/>
      <c r="J93" s="53">
        <f t="shared" ref="J93" si="21">J18+J33+J48+J63+J78+J117</f>
        <v>918.75</v>
      </c>
      <c r="K93" s="56"/>
      <c r="L93" s="53">
        <f t="shared" ref="L93" si="22">L18+L33+L48+L63+L78+L117</f>
        <v>2170</v>
      </c>
      <c r="M93" s="18">
        <f t="shared" ref="M93:M97" si="23">L93+J93+H93+F93</f>
        <v>4007.5</v>
      </c>
      <c r="N93" s="18">
        <f t="shared" ref="N93:N97" si="24">M93-C93</f>
        <v>-3302.9849999999997</v>
      </c>
    </row>
    <row r="94" spans="1:14" x14ac:dyDescent="0.2">
      <c r="A94" s="12" t="s">
        <v>25</v>
      </c>
      <c r="B94" s="55"/>
      <c r="C94" s="53">
        <f t="shared" si="15"/>
        <v>5124.49</v>
      </c>
      <c r="D94" s="33"/>
      <c r="E94" s="56"/>
      <c r="F94" s="53">
        <f t="shared" si="20"/>
        <v>918.75</v>
      </c>
      <c r="G94" s="56"/>
      <c r="H94" s="53">
        <f t="shared" si="20"/>
        <v>0</v>
      </c>
      <c r="I94" s="56"/>
      <c r="J94" s="53">
        <f t="shared" ref="J94" si="25">J19+J34+J49+J64+J79+J118</f>
        <v>1641.3600000000001</v>
      </c>
      <c r="K94" s="56"/>
      <c r="L94" s="53">
        <f t="shared" ref="L94" si="26">L19+L34+L49+L64+L79+L118</f>
        <v>361.30500000000001</v>
      </c>
      <c r="M94" s="18">
        <f t="shared" si="23"/>
        <v>2921.415</v>
      </c>
      <c r="N94" s="18">
        <f t="shared" si="24"/>
        <v>-2203.0749999999998</v>
      </c>
    </row>
    <row r="95" spans="1:14" x14ac:dyDescent="0.2">
      <c r="A95" s="12" t="s">
        <v>26</v>
      </c>
      <c r="B95" s="55"/>
      <c r="C95" s="53">
        <f t="shared" si="15"/>
        <v>23628.955000000002</v>
      </c>
      <c r="D95" s="33"/>
      <c r="E95" s="56"/>
      <c r="F95" s="53">
        <f t="shared" si="20"/>
        <v>6480.25</v>
      </c>
      <c r="G95" s="56"/>
      <c r="H95" s="53">
        <f t="shared" si="20"/>
        <v>0</v>
      </c>
      <c r="I95" s="56"/>
      <c r="J95" s="53">
        <f t="shared" ref="J95" si="27">J20+J35+J50+J65+J80+J119</f>
        <v>6480.25</v>
      </c>
      <c r="K95" s="56"/>
      <c r="L95" s="53">
        <f t="shared" ref="L95" si="28">L20+L35+L50+L65+L80+L119</f>
        <v>759.49999999999989</v>
      </c>
      <c r="M95" s="18">
        <f t="shared" si="23"/>
        <v>13720</v>
      </c>
      <c r="N95" s="18">
        <f t="shared" si="24"/>
        <v>-9908.9550000000017</v>
      </c>
    </row>
    <row r="96" spans="1:14" x14ac:dyDescent="0.2">
      <c r="A96" s="12" t="s">
        <v>27</v>
      </c>
      <c r="B96" s="55"/>
      <c r="C96" s="53">
        <f t="shared" si="15"/>
        <v>9055.9699999999993</v>
      </c>
      <c r="D96" s="33"/>
      <c r="E96" s="56"/>
      <c r="F96" s="53">
        <f t="shared" si="20"/>
        <v>245</v>
      </c>
      <c r="G96" s="56"/>
      <c r="H96" s="53">
        <f t="shared" si="20"/>
        <v>1837.5</v>
      </c>
      <c r="I96" s="56"/>
      <c r="J96" s="53">
        <f t="shared" ref="J96" si="29">J21+J36+J51+J66+J81+J120</f>
        <v>245</v>
      </c>
      <c r="K96" s="56"/>
      <c r="L96" s="53">
        <f t="shared" ref="L96" si="30">L21+L36+L51+L66+L81+L120</f>
        <v>122.5</v>
      </c>
      <c r="M96" s="18">
        <f t="shared" si="23"/>
        <v>2450</v>
      </c>
      <c r="N96" s="18">
        <f t="shared" si="24"/>
        <v>-6605.9699999999993</v>
      </c>
    </row>
    <row r="97" spans="1:14" x14ac:dyDescent="0.2">
      <c r="A97" s="12" t="s">
        <v>28</v>
      </c>
      <c r="B97" s="55"/>
      <c r="C97" s="53">
        <f t="shared" si="15"/>
        <v>0</v>
      </c>
      <c r="D97" s="33"/>
      <c r="E97" s="56"/>
      <c r="F97" s="53">
        <f t="shared" si="20"/>
        <v>0</v>
      </c>
      <c r="G97" s="56"/>
      <c r="H97" s="53">
        <f t="shared" si="20"/>
        <v>0</v>
      </c>
      <c r="I97" s="56"/>
      <c r="J97" s="53">
        <f t="shared" ref="J97" si="31">J22+J37+J52+J67+J82+J121</f>
        <v>0</v>
      </c>
      <c r="K97" s="56"/>
      <c r="L97" s="53">
        <f t="shared" ref="L97" si="32">L22+L37+L52+L67+L82+L121</f>
        <v>0</v>
      </c>
      <c r="M97" s="18">
        <f t="shared" si="23"/>
        <v>0</v>
      </c>
      <c r="N97" s="18">
        <f t="shared" si="24"/>
        <v>0</v>
      </c>
    </row>
    <row r="98" spans="1:14" ht="15" x14ac:dyDescent="0.25">
      <c r="A98" s="19" t="s">
        <v>29</v>
      </c>
      <c r="B98" s="25">
        <f>B93+B94+B95+B96+B97</f>
        <v>0</v>
      </c>
      <c r="C98" s="44">
        <f>SUM(C93:C97)</f>
        <v>45119.9</v>
      </c>
      <c r="D98" s="34"/>
      <c r="E98" s="24"/>
      <c r="F98" s="19">
        <f>SUM(F93:F97)</f>
        <v>8562.75</v>
      </c>
      <c r="G98" s="24"/>
      <c r="H98" s="19">
        <f>SUM(H93:H97)</f>
        <v>1837.5</v>
      </c>
      <c r="I98" s="24"/>
      <c r="J98" s="19">
        <f>SUM(J93:J97)</f>
        <v>9285.36</v>
      </c>
      <c r="K98" s="24"/>
      <c r="L98" s="19">
        <f>SUM(L93:L97)</f>
        <v>3413.3049999999998</v>
      </c>
      <c r="M98" s="19">
        <f t="shared" ref="M98" si="33">L98+J98+H98+F98</f>
        <v>23098.915000000001</v>
      </c>
      <c r="N98" s="21">
        <f t="shared" ref="N98" si="34">M98-C98</f>
        <v>-22020.985000000001</v>
      </c>
    </row>
    <row r="99" spans="1:14" ht="15" x14ac:dyDescent="0.25">
      <c r="A99" s="19" t="s">
        <v>35</v>
      </c>
      <c r="B99" s="19"/>
      <c r="C99" s="44">
        <f>C98+C91</f>
        <v>54788.45</v>
      </c>
      <c r="D99" s="34"/>
      <c r="E99" s="24"/>
      <c r="F99" s="19">
        <f>F91+F98</f>
        <v>11300.25</v>
      </c>
      <c r="G99" s="24"/>
      <c r="H99" s="19">
        <f>H91+H98</f>
        <v>4575</v>
      </c>
      <c r="I99" s="24"/>
      <c r="J99" s="19">
        <f>J91+J98</f>
        <v>12022.86</v>
      </c>
      <c r="K99" s="24"/>
      <c r="L99" s="19">
        <f>L98+L91</f>
        <v>6150.8050000000003</v>
      </c>
      <c r="M99" s="19">
        <f t="shared" ref="M99" si="35">L99+J99+H99+F99</f>
        <v>34048.915000000001</v>
      </c>
      <c r="N99" s="21">
        <f t="shared" ref="N99" si="36">M99-C99</f>
        <v>-20739.534999999996</v>
      </c>
    </row>
    <row r="100" spans="1:14" x14ac:dyDescent="0.2">
      <c r="A100" s="29"/>
      <c r="B100" s="29"/>
      <c r="C100" s="51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</row>
  </sheetData>
  <mergeCells count="36">
    <mergeCell ref="N89:N90"/>
    <mergeCell ref="A86:C86"/>
    <mergeCell ref="E89:F89"/>
    <mergeCell ref="G89:H89"/>
    <mergeCell ref="I89:J89"/>
    <mergeCell ref="K89:L89"/>
    <mergeCell ref="N59:N60"/>
    <mergeCell ref="A71:C71"/>
    <mergeCell ref="E74:F74"/>
    <mergeCell ref="G74:H74"/>
    <mergeCell ref="I74:J74"/>
    <mergeCell ref="K74:L74"/>
    <mergeCell ref="N74:N75"/>
    <mergeCell ref="A56:C56"/>
    <mergeCell ref="E59:F59"/>
    <mergeCell ref="G59:H59"/>
    <mergeCell ref="I59:J59"/>
    <mergeCell ref="K59:L59"/>
    <mergeCell ref="N29:N30"/>
    <mergeCell ref="A41:C41"/>
    <mergeCell ref="E44:F44"/>
    <mergeCell ref="G44:H44"/>
    <mergeCell ref="I44:J44"/>
    <mergeCell ref="K44:L44"/>
    <mergeCell ref="N44:N45"/>
    <mergeCell ref="A26:C26"/>
    <mergeCell ref="E29:F29"/>
    <mergeCell ref="G29:H29"/>
    <mergeCell ref="I29:J29"/>
    <mergeCell ref="K29:L29"/>
    <mergeCell ref="A11:C11"/>
    <mergeCell ref="N14:N15"/>
    <mergeCell ref="E14:F14"/>
    <mergeCell ref="G14:H14"/>
    <mergeCell ref="I14:J14"/>
    <mergeCell ref="K14:L14"/>
  </mergeCells>
  <pageMargins left="0.7" right="0.7" top="0.75" bottom="0.75" header="0.3" footer="0.3"/>
  <pageSetup paperSize="9" orientation="portrait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Recap1 (2)</vt:lpstr>
      <vt:lpstr>Recap1</vt:lpstr>
      <vt:lpstr>Feuil1</vt:lpstr>
    </vt:vector>
  </TitlesOfParts>
  <Company>Perso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</dc:creator>
  <cp:lastModifiedBy>Jean SAINT-CRICQ</cp:lastModifiedBy>
  <dcterms:created xsi:type="dcterms:W3CDTF">2011-11-15T09:20:23Z</dcterms:created>
  <dcterms:modified xsi:type="dcterms:W3CDTF">2011-12-01T10:39:37Z</dcterms:modified>
</cp:coreProperties>
</file>