
<file path=[Content_Types].xml><?xml version="1.0" encoding="utf-8"?>
<Types xmlns="http://schemas.openxmlformats.org/package/2006/content-types">
  <Override PartName="/xl/activeX/activeX2.bin" ContentType="application/vnd.ms-office.activeX"/>
  <Override PartName="/xl/activeX/activeX4.bin" ContentType="application/vnd.ms-office.activeX"/>
  <Override PartName="/xl/activeX/activeX9.xml" ContentType="application/vnd.ms-office.activeX+xml"/>
  <Override PartName="/xl/activeX/activeX16.bin" ContentType="application/vnd.ms-office.activeX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7.xml" ContentType="application/vnd.ms-office.activeX+xml"/>
  <Override PartName="/xl/activeX/activeX14.bin" ContentType="application/vnd.ms-office.activeX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activeX/activeX5.xml" ContentType="application/vnd.ms-office.activeX+xml"/>
  <Override PartName="/xl/activeX/activeX6.xml" ContentType="application/vnd.ms-office.activeX+xml"/>
  <Override PartName="/xl/activeX/activeX11.bin" ContentType="application/vnd.ms-office.activeX"/>
  <Override PartName="/xl/activeX/activeX12.bin" ContentType="application/vnd.ms-office.activeX"/>
  <Override PartName="/xl/activeX/activeX17.xml" ContentType="application/vnd.ms-office.activeX+xml"/>
  <Override PartName="/xl/activeX/activeX18.xml" ContentType="application/vnd.ms-office.activeX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activeX/activeX2.xml" ContentType="application/vnd.ms-office.activeX+xml"/>
  <Override PartName="/xl/activeX/activeX3.xml" ContentType="application/vnd.ms-office.activeX+xml"/>
  <Override PartName="/xl/activeX/activeX4.xml" ContentType="application/vnd.ms-office.activeX+xml"/>
  <Override PartName="/xl/activeX/activeX10.bin" ContentType="application/vnd.ms-office.activeX"/>
  <Override PartName="/xl/activeX/activeX15.xml" ContentType="application/vnd.ms-office.activeX+xml"/>
  <Override PartName="/xl/activeX/activeX16.xml" ContentType="application/vnd.ms-office.activeX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activeX/activeX1.xml" ContentType="application/vnd.ms-office.activeX+xml"/>
  <Override PartName="/xl/activeX/activeX13.xml" ContentType="application/vnd.ms-office.activeX+xml"/>
  <Override PartName="/xl/activeX/activeX14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activeX/activeX9.bin" ContentType="application/vnd.ms-office.activeX"/>
  <Override PartName="/xl/activeX/activeX11.xml" ContentType="application/vnd.ms-office.activeX+xml"/>
  <Override PartName="/xl/activeX/activeX12.xml" ContentType="application/vnd.ms-office.activeX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activeX/activeX7.bin" ContentType="application/vnd.ms-office.activeX"/>
  <Override PartName="/xl/activeX/activeX8.bin" ContentType="application/vnd.ms-office.activeX"/>
  <Override PartName="/xl/activeX/activeX10.xml" ContentType="application/vnd.ms-office.activeX+xml"/>
  <Override PartName="/xl/activeX/activeX5.bin" ContentType="application/vnd.ms-office.activeX"/>
  <Override PartName="/xl/activeX/activeX6.bin" ContentType="application/vnd.ms-office.activeX"/>
  <Override PartName="/xl/activeX/activeX17.bin" ContentType="application/vnd.ms-office.activeX"/>
  <Override PartName="/xl/activeX/activeX18.bin" ContentType="application/vnd.ms-office.activeX"/>
  <Override PartName="/docProps/core.xml" ContentType="application/vnd.openxmlformats-package.core-properties+xml"/>
  <Default Extension="bin" ContentType="application/vnd.openxmlformats-officedocument.spreadsheetml.printerSettings"/>
  <Override PartName="/xl/activeX/activeX3.bin" ContentType="application/vnd.ms-office.activeX"/>
  <Override PartName="/xl/activeX/activeX15.bin" ContentType="application/vnd.ms-office.activeX"/>
  <Default Extension="png" ContentType="image/png"/>
  <Override PartName="/xl/activeX/activeX1.bin" ContentType="application/vnd.ms-office.activeX"/>
  <Override PartName="/xl/activeX/activeX8.xml" ContentType="application/vnd.ms-office.activeX+xml"/>
  <Override PartName="/xl/activeX/activeX13.bin" ContentType="application/vnd.ms-office.activeX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660" yWindow="105" windowWidth="13620" windowHeight="8205" tabRatio="385"/>
  </bookViews>
  <sheets>
    <sheet name="ISF" sheetId="1" r:id="rId1"/>
    <sheet name="Etats Banques" sheetId="3" r:id="rId2"/>
    <sheet name="Bilan Pat." sheetId="4" r:id="rId3"/>
    <sheet name="Scénario" sheetId="5" r:id="rId4"/>
    <sheet name="Revenus" sheetId="6" r:id="rId5"/>
    <sheet name="Location" sheetId="7" r:id="rId6"/>
    <sheet name="Empruntis" sheetId="8" r:id="rId7"/>
  </sheets>
  <definedNames>
    <definedName name="_xlnm.Print_Area" localSheetId="2">'Bilan Pat.'!$A$1:$G$22</definedName>
    <definedName name="_xlnm.Print_Area" localSheetId="0">ISF!$A$1:$O$46</definedName>
  </definedNames>
  <calcPr calcId="125725"/>
</workbook>
</file>

<file path=xl/calcChain.xml><?xml version="1.0" encoding="utf-8"?>
<calcChain xmlns="http://schemas.openxmlformats.org/spreadsheetml/2006/main">
  <c r="D6" i="8"/>
  <c r="D8" s="1"/>
  <c r="B4"/>
  <c r="B8" s="1"/>
  <c r="B11" s="1"/>
  <c r="D3"/>
  <c r="B6" s="1"/>
  <c r="F2"/>
  <c r="D19" i="5"/>
  <c r="D21" s="1"/>
  <c r="F11"/>
  <c r="D16"/>
  <c r="D17" s="1"/>
  <c r="F15"/>
  <c r="B17"/>
  <c r="D4" i="8" l="1"/>
  <c r="D11" s="1"/>
  <c r="D24" i="5"/>
  <c r="B19"/>
  <c r="B21" s="1"/>
  <c r="B24" s="1"/>
  <c r="N13" i="6"/>
  <c r="G13"/>
  <c r="C29" i="7"/>
  <c r="D29"/>
  <c r="E29"/>
  <c r="F29"/>
  <c r="B29"/>
  <c r="H31" i="4"/>
  <c r="H13"/>
  <c r="I27" i="7"/>
  <c r="J27"/>
  <c r="K27"/>
  <c r="L27"/>
  <c r="B15"/>
  <c r="B18" s="1"/>
  <c r="B14"/>
  <c r="H27"/>
  <c r="B17"/>
  <c r="B9"/>
  <c r="B10" s="1"/>
  <c r="B11" s="1"/>
  <c r="H57" i="5"/>
  <c r="G57"/>
  <c r="F57"/>
  <c r="B51"/>
  <c r="B53" s="1"/>
  <c r="B54" s="1"/>
  <c r="M41"/>
  <c r="L41"/>
  <c r="K41"/>
  <c r="G35"/>
  <c r="G37" s="1"/>
  <c r="D13" i="6"/>
  <c r="B13"/>
  <c r="B39" i="5"/>
  <c r="B41" s="1"/>
  <c r="D35"/>
  <c r="D37" s="1"/>
  <c r="B35"/>
  <c r="B37" s="1"/>
  <c r="K12" i="4"/>
  <c r="F31"/>
  <c r="B31"/>
  <c r="E17"/>
  <c r="F20"/>
  <c r="F21" s="1"/>
  <c r="E12"/>
  <c r="E13" s="1"/>
  <c r="E19" s="1"/>
  <c r="E22" s="1"/>
  <c r="T8" i="1"/>
  <c r="U8"/>
  <c r="U5"/>
  <c r="U6"/>
  <c r="U7"/>
  <c r="U4"/>
  <c r="S8"/>
  <c r="R8"/>
  <c r="Q26"/>
  <c r="Q24"/>
  <c r="Q21"/>
  <c r="Q33"/>
  <c r="E4"/>
  <c r="K4"/>
  <c r="N4"/>
  <c r="E5"/>
  <c r="K5"/>
  <c r="N5"/>
  <c r="E6"/>
  <c r="K6"/>
  <c r="N6"/>
  <c r="E7"/>
  <c r="G7"/>
  <c r="K7"/>
  <c r="N7"/>
  <c r="C8"/>
  <c r="E8"/>
  <c r="I8"/>
  <c r="K8"/>
  <c r="N8"/>
  <c r="O8"/>
  <c r="Q8"/>
  <c r="E14"/>
  <c r="K14"/>
  <c r="N14"/>
  <c r="E15"/>
  <c r="K15"/>
  <c r="N15"/>
  <c r="C16"/>
  <c r="E16"/>
  <c r="K16"/>
  <c r="N16"/>
  <c r="E17"/>
  <c r="K17"/>
  <c r="N17"/>
  <c r="E18"/>
  <c r="K18"/>
  <c r="N18"/>
  <c r="C19"/>
  <c r="E19"/>
  <c r="K19"/>
  <c r="N19"/>
  <c r="C20"/>
  <c r="E20"/>
  <c r="K20"/>
  <c r="N20"/>
  <c r="C21"/>
  <c r="E21"/>
  <c r="K21"/>
  <c r="N21"/>
  <c r="E22"/>
  <c r="E23"/>
  <c r="K23"/>
  <c r="C24"/>
  <c r="E24"/>
  <c r="E26"/>
  <c r="K26"/>
  <c r="N26"/>
  <c r="O26"/>
  <c r="E33"/>
  <c r="K33"/>
  <c r="N33"/>
  <c r="E36"/>
  <c r="E37"/>
  <c r="E38"/>
  <c r="E39"/>
  <c r="E40"/>
  <c r="E41"/>
  <c r="E42"/>
  <c r="E43"/>
  <c r="E44"/>
  <c r="E45"/>
  <c r="E46"/>
  <c r="E55"/>
  <c r="K55"/>
  <c r="N55"/>
  <c r="E56"/>
  <c r="K56"/>
  <c r="N56"/>
  <c r="E57"/>
  <c r="K57"/>
  <c r="N57"/>
  <c r="E58"/>
  <c r="K58"/>
  <c r="N58"/>
  <c r="E61"/>
  <c r="K61"/>
  <c r="N61"/>
  <c r="B19" i="7" l="1"/>
  <c r="B24" s="1"/>
  <c r="B26" s="1"/>
  <c r="C13" s="1"/>
  <c r="G38" i="5"/>
  <c r="G40" s="1"/>
  <c r="G41" s="1"/>
  <c r="H37" s="1"/>
  <c r="H38" s="1"/>
  <c r="H40" s="1"/>
  <c r="H41" s="1"/>
  <c r="I37" s="1"/>
  <c r="I38" s="1"/>
  <c r="I40" s="1"/>
  <c r="I41" s="1"/>
  <c r="B56"/>
  <c r="B57" s="1"/>
  <c r="C53" s="1"/>
  <c r="C14" i="7" l="1"/>
  <c r="C17" s="1"/>
  <c r="C15"/>
  <c r="C18" s="1"/>
  <c r="C54" i="5"/>
  <c r="C56" s="1"/>
  <c r="C57" s="1"/>
  <c r="D53" s="1"/>
  <c r="C19" i="7" l="1"/>
  <c r="D54" i="5"/>
  <c r="D56" s="1"/>
  <c r="D57" s="1"/>
  <c r="C24" i="7" l="1"/>
  <c r="C26" s="1"/>
  <c r="D13" s="1"/>
  <c r="D15" l="1"/>
  <c r="D18" s="1"/>
  <c r="D14"/>
  <c r="D17" s="1"/>
  <c r="D19"/>
  <c r="D24" l="1"/>
  <c r="D26" s="1"/>
  <c r="E13" s="1"/>
  <c r="E14" l="1"/>
  <c r="E17" s="1"/>
  <c r="E15"/>
  <c r="E18" s="1"/>
  <c r="E19" l="1"/>
  <c r="E24" s="1"/>
  <c r="E26" l="1"/>
  <c r="F13" s="1"/>
  <c r="F14" l="1"/>
  <c r="F17" s="1"/>
  <c r="F15"/>
  <c r="F18" s="1"/>
  <c r="F19" s="1"/>
  <c r="F24" s="1"/>
  <c r="F26" l="1"/>
</calcChain>
</file>

<file path=xl/sharedStrings.xml><?xml version="1.0" encoding="utf-8"?>
<sst xmlns="http://schemas.openxmlformats.org/spreadsheetml/2006/main" count="370" uniqueCount="246">
  <si>
    <t>Maison principale</t>
  </si>
  <si>
    <t>Véhicule</t>
  </si>
  <si>
    <t>Immobilier</t>
  </si>
  <si>
    <t>Sous total</t>
  </si>
  <si>
    <t>Mobilier d'habitation</t>
  </si>
  <si>
    <t>impot sur revenu</t>
  </si>
  <si>
    <t>ISF</t>
  </si>
  <si>
    <t>Total</t>
  </si>
  <si>
    <t>au 04/01/2009</t>
  </si>
  <si>
    <t> Montants exprimés en euros </t>
  </si>
  <si>
    <t>SOLDE</t>
  </si>
  <si>
    <t>A VENIR</t>
  </si>
  <si>
    <t>Compte de chèques</t>
  </si>
  <si>
    <t>18.942,80</t>
  </si>
  <si>
    <t>-1.235,70</t>
  </si>
  <si>
    <t>CEL</t>
  </si>
  <si>
    <t>15.552,28</t>
  </si>
  <si>
    <t>Livret Dév. Durable</t>
  </si>
  <si>
    <t>6.168,28</t>
  </si>
  <si>
    <t>40.663,36</t>
  </si>
  <si>
    <t>Convertissez vos montants</t>
  </si>
  <si>
    <t>Les montants convertis sont fournis à titre indicatif</t>
  </si>
  <si>
    <t>Vos comptes titulaires</t>
  </si>
  <si>
    <t>     Compte Courant</t>
  </si>
  <si>
    <t>Solde</t>
  </si>
  <si>
    <t>CPT DEPOT PART.</t>
  </si>
  <si>
    <t>740,33 EUR</t>
  </si>
  <si>
    <t>     Epargne liquide</t>
  </si>
  <si>
    <t>LIVRET A</t>
  </si>
  <si>
    <t>15 849,59 EUR</t>
  </si>
  <si>
    <t>LIVRET ECUREUIL +</t>
  </si>
  <si>
    <t>4 830,55 EUR</t>
  </si>
  <si>
    <t>LIVRET DEV. DURABLE</t>
  </si>
  <si>
    <t>6 389,68 EUR</t>
  </si>
  <si>
    <t>Vos autres comptes</t>
  </si>
  <si>
    <t>LIVRET JEUNE</t>
  </si>
  <si>
    <t>PEL 16</t>
  </si>
  <si>
    <t>Caisse d'épargne     -    Synthèse  - au 04 janvier 2009 10h17</t>
  </si>
  <si>
    <t>decote</t>
  </si>
  <si>
    <t>valeur au 01/01/2009</t>
  </si>
  <si>
    <t>la londe monlinvieux</t>
  </si>
  <si>
    <t>valeur au 01/01/2010</t>
  </si>
  <si>
    <t>laguna</t>
  </si>
  <si>
    <t>scenic</t>
  </si>
  <si>
    <t>Moto honda varadero</t>
  </si>
  <si>
    <t>compte courant LCL4800X</t>
  </si>
  <si>
    <t>codevie philippe 967447X LCL</t>
  </si>
  <si>
    <t>c assu vie swisslife 9988244001</t>
  </si>
  <si>
    <t>codevie evelyne 967480V LCL</t>
  </si>
  <si>
    <t>compte cerise 52689S</t>
  </si>
  <si>
    <t>CEL N° 56190N</t>
  </si>
  <si>
    <t>valeurs mobilieres LCL</t>
  </si>
  <si>
    <t>N° de document</t>
  </si>
  <si>
    <t>COMPTE AXEL bred017026038</t>
  </si>
  <si>
    <t>COMPTE Flavien bred 817026033</t>
  </si>
  <si>
    <t>Liquidités</t>
  </si>
  <si>
    <t>total liquidité</t>
  </si>
  <si>
    <t>emprunts en cours</t>
  </si>
  <si>
    <t>solendi</t>
  </si>
  <si>
    <t xml:space="preserve"> LCL N° 4007650A4LYN11AA</t>
  </si>
  <si>
    <t>besson brunoy</t>
  </si>
  <si>
    <t>robien pleurtuys</t>
  </si>
  <si>
    <t>bnp N°L0005681001 (pleurtuys)</t>
  </si>
  <si>
    <t>boursorama (brunoy)</t>
  </si>
  <si>
    <t>total emprunts en cours</t>
  </si>
  <si>
    <t>12 12bis</t>
  </si>
  <si>
    <t>impots foncier Brunoy</t>
  </si>
  <si>
    <t>impots foncier bry sur marne</t>
  </si>
  <si>
    <t>impots foncier r al daudet</t>
  </si>
  <si>
    <t>csg jeanine strop</t>
  </si>
  <si>
    <t>impots locaux&amp;audiovisuel ibiscus</t>
  </si>
  <si>
    <t>impots locaux&amp;audiovisuel bry sur marne</t>
  </si>
  <si>
    <t>total déductions</t>
  </si>
  <si>
    <t>total liquidités +immobilier</t>
  </si>
  <si>
    <t>total immobilier</t>
  </si>
  <si>
    <t>montant</t>
  </si>
  <si>
    <t>impots payés</t>
  </si>
  <si>
    <t>total impots payés</t>
  </si>
  <si>
    <t>biens meublants bijoux et vehicules</t>
  </si>
  <si>
    <t>bijoux</t>
  </si>
  <si>
    <t>AC</t>
  </si>
  <si>
    <t>31-2012</t>
  </si>
  <si>
    <t>Actif</t>
  </si>
  <si>
    <t>impots foncier Ibiscus</t>
  </si>
  <si>
    <t>impots foncier pleurtuis</t>
  </si>
  <si>
    <t>TOTAL VAL MOBILIERES+liquidites</t>
  </si>
  <si>
    <t>rev mensuel</t>
  </si>
  <si>
    <t>t. fonciers/mois</t>
  </si>
  <si>
    <t>bal mensuelle</t>
  </si>
  <si>
    <t>prix estimatif</t>
  </si>
  <si>
    <t>BILAN PATRIMONIAL 2014</t>
  </si>
  <si>
    <t>Désignation</t>
  </si>
  <si>
    <t>Date acquisition</t>
  </si>
  <si>
    <t>Mode détention</t>
  </si>
  <si>
    <t>Désignation du bien</t>
  </si>
  <si>
    <t>Date fin échéance</t>
  </si>
  <si>
    <t>Emprunt restant dû</t>
  </si>
  <si>
    <t>Bry-sur-Marne</t>
  </si>
  <si>
    <t>Besson Brunoy</t>
  </si>
  <si>
    <t>Robien Pleurtuys</t>
  </si>
  <si>
    <t>PP</t>
  </si>
  <si>
    <t>Valeur estimée</t>
  </si>
  <si>
    <t>Contrat Ass-Vie</t>
  </si>
  <si>
    <t>PP Rés. Principale</t>
  </si>
  <si>
    <t>Résidence Principale</t>
  </si>
  <si>
    <t>Immobilier de rapport</t>
  </si>
  <si>
    <t>TOTAL immobilier</t>
  </si>
  <si>
    <t>Liquidités comptes</t>
  </si>
  <si>
    <t>Total Actif</t>
  </si>
  <si>
    <t>Total liquidité</t>
  </si>
  <si>
    <t xml:space="preserve">TOTAL Passif </t>
  </si>
  <si>
    <t>LES FLUX Revenus et charges annuelles</t>
  </si>
  <si>
    <t>COMPOSITION DE L'ACTIF</t>
  </si>
  <si>
    <t>REVENUS</t>
  </si>
  <si>
    <t>Revenus Professionnels</t>
  </si>
  <si>
    <t>Revenus Fonciers</t>
  </si>
  <si>
    <t>Revenus Mobiliers</t>
  </si>
  <si>
    <t>CHARGES</t>
  </si>
  <si>
    <t>Emprunts</t>
  </si>
  <si>
    <t>Etudes Enfants</t>
  </si>
  <si>
    <t>Impôts fonciers</t>
  </si>
  <si>
    <t>Impôts Revenus</t>
  </si>
  <si>
    <t>Dépenses Foyer</t>
  </si>
  <si>
    <t>BALANCE ACTIF</t>
  </si>
  <si>
    <t>BALANCE FLUX</t>
  </si>
  <si>
    <t>Travaux Rés. Princ.</t>
  </si>
  <si>
    <t>IMMOBILIER</t>
  </si>
  <si>
    <t>LIQUIDITES</t>
  </si>
  <si>
    <t>ACTIF</t>
  </si>
  <si>
    <t>Indivision 57 %</t>
  </si>
  <si>
    <t>Détenteur</t>
  </si>
  <si>
    <t>Mme</t>
  </si>
  <si>
    <t>Enfants</t>
  </si>
  <si>
    <t>Indivision 43 %</t>
  </si>
  <si>
    <t>Commun</t>
  </si>
  <si>
    <t>Indivision</t>
  </si>
  <si>
    <t>Mère</t>
  </si>
  <si>
    <t>Flavien</t>
  </si>
  <si>
    <t>Axel</t>
  </si>
  <si>
    <t>Plus value</t>
  </si>
  <si>
    <t>La Londe</t>
  </si>
  <si>
    <t>La Londe Moulin Vieux</t>
  </si>
  <si>
    <t xml:space="preserve">PV Mère </t>
  </si>
  <si>
    <t>Détention</t>
  </si>
  <si>
    <t>Durée</t>
  </si>
  <si>
    <t>6 ans</t>
  </si>
  <si>
    <t>10 ans</t>
  </si>
  <si>
    <t>La Londe Valeur initiale</t>
  </si>
  <si>
    <t>Répartition</t>
  </si>
  <si>
    <t>Compte</t>
  </si>
  <si>
    <t>Scénario réorganisation patrimoniale</t>
  </si>
  <si>
    <t>ACTIONS</t>
  </si>
  <si>
    <t>* Exonération après 22 ans de détention</t>
  </si>
  <si>
    <t>Vente de Rés. Principale</t>
  </si>
  <si>
    <t>Vente La Londe</t>
  </si>
  <si>
    <t>Ventilation de la vente :</t>
  </si>
  <si>
    <t>Vente</t>
  </si>
  <si>
    <t>Résultat</t>
  </si>
  <si>
    <t>Rachat R.P.</t>
  </si>
  <si>
    <t xml:space="preserve">Frais notaire </t>
  </si>
  <si>
    <t>Ventre Brunoy</t>
  </si>
  <si>
    <t>Vente Dinard</t>
  </si>
  <si>
    <t>Rembt emprunt en cours</t>
  </si>
  <si>
    <t>Garantie</t>
  </si>
  <si>
    <t>Nouvel investissement</t>
  </si>
  <si>
    <t>Emprunt In Finé</t>
  </si>
  <si>
    <t>Capital</t>
  </si>
  <si>
    <t>Remb. Emp. En cours</t>
  </si>
  <si>
    <t>Placement</t>
  </si>
  <si>
    <t>Apport</t>
  </si>
  <si>
    <t>Plus Value</t>
  </si>
  <si>
    <t>Frais notaire</t>
  </si>
  <si>
    <t>Epargne Ass. Vie</t>
  </si>
  <si>
    <t>Garantie Ass. Vie</t>
  </si>
  <si>
    <t>Emprunt en cours</t>
  </si>
  <si>
    <t>Epargne en fin d'opération</t>
  </si>
  <si>
    <t>Epargne après remb 92k€</t>
  </si>
  <si>
    <t>Rachat Résidence Principale</t>
  </si>
  <si>
    <t>Vente R.P. de BRY</t>
  </si>
  <si>
    <t>Location Résidence Principale</t>
  </si>
  <si>
    <t>Caution</t>
  </si>
  <si>
    <t>Caution (3 mois de loyer)</t>
  </si>
  <si>
    <t>Loyers annuel</t>
  </si>
  <si>
    <t>Loyer professionnel</t>
  </si>
  <si>
    <t xml:space="preserve">Revenus mobiliers à %3 </t>
  </si>
  <si>
    <t xml:space="preserve">Capitalisation </t>
  </si>
  <si>
    <t>Total Dépenses</t>
  </si>
  <si>
    <t>Année 1</t>
  </si>
  <si>
    <t xml:space="preserve">Année 1 </t>
  </si>
  <si>
    <t>Année 2</t>
  </si>
  <si>
    <t>Hypothèse sans les revenus professionnels</t>
  </si>
  <si>
    <t>Capital issu de la vente maison</t>
  </si>
  <si>
    <t>Résultat en fin de période</t>
  </si>
  <si>
    <t>Année 3</t>
  </si>
  <si>
    <t>Revenues mobiliers à 6 %</t>
  </si>
  <si>
    <t>Placement à 6%</t>
  </si>
  <si>
    <t>Placement à 3%</t>
  </si>
  <si>
    <t>500k€ à 6%</t>
  </si>
  <si>
    <t>218k€ à 3 %</t>
  </si>
  <si>
    <t>Année 4</t>
  </si>
  <si>
    <t>Année 5</t>
  </si>
  <si>
    <t>Hypothèse A</t>
  </si>
  <si>
    <t>Hypothèse B</t>
  </si>
  <si>
    <t>Capitalisation A</t>
  </si>
  <si>
    <t>Capitalisation B</t>
  </si>
  <si>
    <t>Résultat en fin de période A</t>
  </si>
  <si>
    <t>Résultat en fin de période B</t>
  </si>
  <si>
    <t>Ventilation de l'épargne</t>
  </si>
  <si>
    <t>Solde charges enlevées A</t>
  </si>
  <si>
    <t>Solde charges enlevées B</t>
  </si>
  <si>
    <t>Solde Ep.après frais installation</t>
  </si>
  <si>
    <t xml:space="preserve">Compte </t>
  </si>
  <si>
    <t xml:space="preserve">300 k€ à %3 </t>
  </si>
  <si>
    <t>300k€ à 6 %</t>
  </si>
  <si>
    <t>Rev. Locatifs 2019</t>
  </si>
  <si>
    <t>Loyers perso.</t>
  </si>
  <si>
    <t>Revenus fonciers</t>
  </si>
  <si>
    <t xml:space="preserve">Revenus mob &amp; fonciers - Charges </t>
  </si>
  <si>
    <t>Brunoy</t>
  </si>
  <si>
    <t>Pleurtuit</t>
  </si>
  <si>
    <t>Revenus Prof. M.</t>
  </si>
  <si>
    <t>Revenus Prof. Mme</t>
  </si>
  <si>
    <t>Emprunt</t>
  </si>
  <si>
    <t>Contrat ass.Vie</t>
  </si>
  <si>
    <t>Solde Ep. Après opération</t>
  </si>
  <si>
    <t>rembourt emprunt en cours</t>
  </si>
  <si>
    <t>Résultat vente</t>
  </si>
  <si>
    <t>Total projet</t>
  </si>
  <si>
    <t>Reg Fr. Notaire</t>
  </si>
  <si>
    <t>Rembourst SCI</t>
  </si>
  <si>
    <t>Loyer Khepri</t>
  </si>
  <si>
    <t>Plus value dégagée</t>
  </si>
  <si>
    <t>Après opération</t>
  </si>
  <si>
    <t>Résultat épargne</t>
  </si>
  <si>
    <t>Total Invest Revellat</t>
  </si>
  <si>
    <t>Opération Nelle Maison</t>
  </si>
  <si>
    <t xml:space="preserve">Prix mise en vente de la maison actuelle : 680 000 € </t>
  </si>
  <si>
    <t>Loyer Famille Revellat</t>
  </si>
  <si>
    <t>Emprunt maximum 300 k€ - Minimum 225 k€</t>
  </si>
  <si>
    <t>notaire Nelle maison</t>
  </si>
  <si>
    <t>Opération Vente Maison</t>
  </si>
  <si>
    <t>Notaire Nelle maison</t>
  </si>
  <si>
    <t>Emprunt maximum souhaité 300 k€ - Minimum 225 k€</t>
  </si>
  <si>
    <t>TOTAL Emprunt en cours</t>
  </si>
  <si>
    <t>Emprunt mens</t>
  </si>
  <si>
    <t>Bilan patrimonial</t>
  </si>
</sst>
</file>

<file path=xl/styles.xml><?xml version="1.0" encoding="utf-8"?>
<styleSheet xmlns="http://schemas.openxmlformats.org/spreadsheetml/2006/main">
  <numFmts count="3">
    <numFmt numFmtId="8" formatCode="#,##0.00\ &quot;€&quot;;[Red]\-#,##0.00\ &quot;€&quot;"/>
    <numFmt numFmtId="164" formatCode="0.00_ ;[Red]\-0.00\ "/>
    <numFmt numFmtId="165" formatCode="0_ ;[Red]\-0\ "/>
  </numFmts>
  <fonts count="17">
    <font>
      <sz val="10"/>
      <name val="Arial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8"/>
      <name val="Verdana"/>
      <family val="2"/>
    </font>
    <font>
      <sz val="8"/>
      <color indexed="8"/>
      <name val="Arial"/>
      <family val="2"/>
    </font>
    <font>
      <b/>
      <sz val="8"/>
      <color indexed="8"/>
      <name val="Verdana"/>
      <family val="2"/>
    </font>
    <font>
      <u/>
      <sz val="10"/>
      <color indexed="12"/>
      <name val="Arial"/>
    </font>
    <font>
      <sz val="10"/>
      <color indexed="8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b/>
      <sz val="10"/>
      <color theme="3" tint="-0.249977111117893"/>
      <name val="Arial"/>
      <family val="2"/>
    </font>
    <font>
      <b/>
      <sz val="9"/>
      <color theme="3" tint="-0.249977111117893"/>
      <name val="Arial"/>
      <family val="2"/>
    </font>
    <font>
      <b/>
      <sz val="10"/>
      <color rgb="FFC00000"/>
      <name val="Arial"/>
      <family val="2"/>
    </font>
    <font>
      <b/>
      <sz val="10"/>
      <color rgb="FF002060"/>
      <name val="Arial"/>
      <family val="2"/>
    </font>
    <font>
      <b/>
      <sz val="14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3F59D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12">
    <xf numFmtId="0" fontId="0" fillId="0" borderId="0" xfId="0"/>
    <xf numFmtId="0" fontId="2" fillId="2" borderId="1" xfId="0" applyFont="1" applyFill="1" applyBorder="1"/>
    <xf numFmtId="0" fontId="5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6" fillId="3" borderId="0" xfId="0" applyFont="1" applyFill="1" applyAlignment="1">
      <alignment horizontal="center" wrapText="1"/>
    </xf>
    <xf numFmtId="0" fontId="7" fillId="4" borderId="0" xfId="1" applyFill="1" applyAlignment="1" applyProtection="1">
      <alignment wrapText="1"/>
    </xf>
    <xf numFmtId="0" fontId="6" fillId="4" borderId="0" xfId="0" applyFont="1" applyFill="1" applyAlignment="1">
      <alignment wrapText="1"/>
    </xf>
    <xf numFmtId="0" fontId="7" fillId="4" borderId="0" xfId="1" applyFill="1" applyAlignment="1" applyProtection="1">
      <alignment horizontal="right" wrapText="1"/>
    </xf>
    <xf numFmtId="0" fontId="6" fillId="4" borderId="0" xfId="0" applyFont="1" applyFill="1" applyAlignment="1">
      <alignment horizontal="right" wrapText="1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right" wrapText="1"/>
    </xf>
    <xf numFmtId="0" fontId="7" fillId="0" borderId="0" xfId="1" applyAlignment="1" applyProtection="1">
      <alignment horizontal="right" wrapText="1"/>
    </xf>
    <xf numFmtId="0" fontId="0" fillId="0" borderId="0" xfId="0" applyAlignment="1">
      <alignment horizontal="left" wrapText="1"/>
    </xf>
    <xf numFmtId="0" fontId="7" fillId="0" borderId="0" xfId="1" applyAlignment="1" applyProtection="1">
      <alignment wrapText="1"/>
    </xf>
    <xf numFmtId="0" fontId="1" fillId="0" borderId="1" xfId="0" applyFont="1" applyFill="1" applyBorder="1"/>
    <xf numFmtId="0" fontId="2" fillId="0" borderId="1" xfId="0" applyFont="1" applyFill="1" applyBorder="1"/>
    <xf numFmtId="3" fontId="2" fillId="0" borderId="1" xfId="0" applyNumberFormat="1" applyFont="1" applyFill="1" applyBorder="1"/>
    <xf numFmtId="3" fontId="1" fillId="0" borderId="1" xfId="0" applyNumberFormat="1" applyFont="1" applyFill="1" applyBorder="1"/>
    <xf numFmtId="3" fontId="1" fillId="2" borderId="1" xfId="0" applyNumberFormat="1" applyFont="1" applyFill="1" applyBorder="1"/>
    <xf numFmtId="3" fontId="2" fillId="5" borderId="1" xfId="0" applyNumberFormat="1" applyFont="1" applyFill="1" applyBorder="1"/>
    <xf numFmtId="3" fontId="2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wrapText="1"/>
    </xf>
    <xf numFmtId="3" fontId="1" fillId="0" borderId="1" xfId="0" applyNumberFormat="1" applyFont="1" applyFill="1" applyBorder="1" applyAlignment="1">
      <alignment wrapText="1"/>
    </xf>
    <xf numFmtId="14" fontId="3" fillId="0" borderId="1" xfId="0" applyNumberFormat="1" applyFont="1" applyFill="1" applyBorder="1" applyAlignment="1">
      <alignment wrapText="1"/>
    </xf>
    <xf numFmtId="0" fontId="1" fillId="5" borderId="1" xfId="0" applyFont="1" applyFill="1" applyBorder="1"/>
    <xf numFmtId="0" fontId="2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vertical="center" wrapText="1"/>
    </xf>
    <xf numFmtId="0" fontId="2" fillId="5" borderId="1" xfId="0" applyFont="1" applyFill="1" applyBorder="1"/>
    <xf numFmtId="3" fontId="2" fillId="2" borderId="1" xfId="0" applyNumberFormat="1" applyFont="1" applyFill="1" applyBorder="1"/>
    <xf numFmtId="9" fontId="2" fillId="2" borderId="1" xfId="0" applyNumberFormat="1" applyFont="1" applyFill="1" applyBorder="1"/>
    <xf numFmtId="0" fontId="1" fillId="2" borderId="1" xfId="0" applyFont="1" applyFill="1" applyBorder="1"/>
    <xf numFmtId="3" fontId="1" fillId="5" borderId="1" xfId="0" applyNumberFormat="1" applyFont="1" applyFill="1" applyBorder="1"/>
    <xf numFmtId="0" fontId="2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3" fontId="1" fillId="2" borderId="1" xfId="0" applyNumberFormat="1" applyFont="1" applyFill="1" applyBorder="1" applyAlignment="1">
      <alignment vertical="center" wrapText="1"/>
    </xf>
    <xf numFmtId="0" fontId="1" fillId="4" borderId="1" xfId="0" applyFont="1" applyFill="1" applyBorder="1" applyAlignment="1">
      <alignment wrapText="1"/>
    </xf>
    <xf numFmtId="0" fontId="2" fillId="4" borderId="1" xfId="0" applyFont="1" applyFill="1" applyBorder="1"/>
    <xf numFmtId="3" fontId="2" fillId="4" borderId="1" xfId="0" applyNumberFormat="1" applyFont="1" applyFill="1" applyBorder="1"/>
    <xf numFmtId="3" fontId="1" fillId="4" borderId="1" xfId="0" applyNumberFormat="1" applyFont="1" applyFill="1" applyBorder="1"/>
    <xf numFmtId="2" fontId="1" fillId="0" borderId="1" xfId="0" applyNumberFormat="1" applyFont="1" applyFill="1" applyBorder="1" applyAlignment="1">
      <alignment wrapText="1"/>
    </xf>
    <xf numFmtId="2" fontId="2" fillId="2" borderId="1" xfId="0" applyNumberFormat="1" applyFont="1" applyFill="1" applyBorder="1"/>
    <xf numFmtId="2" fontId="1" fillId="2" borderId="1" xfId="0" applyNumberFormat="1" applyFont="1" applyFill="1" applyBorder="1"/>
    <xf numFmtId="2" fontId="2" fillId="0" borderId="1" xfId="0" applyNumberFormat="1" applyFont="1" applyFill="1" applyBorder="1"/>
    <xf numFmtId="2" fontId="2" fillId="5" borderId="1" xfId="0" applyNumberFormat="1" applyFont="1" applyFill="1" applyBorder="1"/>
    <xf numFmtId="2" fontId="1" fillId="5" borderId="1" xfId="0" applyNumberFormat="1" applyFont="1" applyFill="1" applyBorder="1"/>
    <xf numFmtId="2" fontId="2" fillId="2" borderId="1" xfId="0" applyNumberFormat="1" applyFont="1" applyFill="1" applyBorder="1" applyAlignment="1">
      <alignment vertical="center"/>
    </xf>
    <xf numFmtId="2" fontId="1" fillId="2" borderId="1" xfId="0" applyNumberFormat="1" applyFont="1" applyFill="1" applyBorder="1" applyAlignment="1">
      <alignment vertical="center" wrapText="1"/>
    </xf>
    <xf numFmtId="2" fontId="1" fillId="0" borderId="1" xfId="0" applyNumberFormat="1" applyFont="1" applyFill="1" applyBorder="1"/>
    <xf numFmtId="0" fontId="2" fillId="6" borderId="1" xfId="0" applyFont="1" applyFill="1" applyBorder="1"/>
    <xf numFmtId="3" fontId="2" fillId="6" borderId="1" xfId="0" applyNumberFormat="1" applyFont="1" applyFill="1" applyBorder="1"/>
    <xf numFmtId="2" fontId="2" fillId="6" borderId="1" xfId="0" applyNumberFormat="1" applyFont="1" applyFill="1" applyBorder="1"/>
    <xf numFmtId="3" fontId="1" fillId="6" borderId="1" xfId="0" applyNumberFormat="1" applyFont="1" applyFill="1" applyBorder="1"/>
    <xf numFmtId="2" fontId="2" fillId="4" borderId="1" xfId="0" applyNumberFormat="1" applyFont="1" applyFill="1" applyBorder="1"/>
    <xf numFmtId="0" fontId="1" fillId="6" borderId="1" xfId="0" applyFont="1" applyFill="1" applyBorder="1"/>
    <xf numFmtId="0" fontId="1" fillId="6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right" wrapText="1"/>
    </xf>
    <xf numFmtId="0" fontId="2" fillId="4" borderId="1" xfId="0" applyFont="1" applyFill="1" applyBorder="1" applyAlignment="1">
      <alignment horizontal="right"/>
    </xf>
    <xf numFmtId="3" fontId="2" fillId="2" borderId="1" xfId="0" applyNumberFormat="1" applyFont="1" applyFill="1" applyBorder="1" applyAlignment="1">
      <alignment horizontal="right"/>
    </xf>
    <xf numFmtId="3" fontId="1" fillId="2" borderId="1" xfId="0" applyNumberFormat="1" applyFont="1" applyFill="1" applyBorder="1" applyAlignment="1">
      <alignment horizontal="right"/>
    </xf>
    <xf numFmtId="3" fontId="2" fillId="0" borderId="1" xfId="0" applyNumberFormat="1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1" fillId="5" borderId="1" xfId="0" applyFont="1" applyFill="1" applyBorder="1" applyAlignment="1">
      <alignment horizontal="right"/>
    </xf>
    <xf numFmtId="3" fontId="1" fillId="6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/>
    </xf>
    <xf numFmtId="3" fontId="1" fillId="0" borderId="1" xfId="0" applyNumberFormat="1" applyFont="1" applyFill="1" applyBorder="1" applyAlignment="1">
      <alignment horizontal="right"/>
    </xf>
    <xf numFmtId="3" fontId="2" fillId="7" borderId="1" xfId="0" applyNumberFormat="1" applyFont="1" applyFill="1" applyBorder="1" applyAlignment="1">
      <alignment horizontal="right"/>
    </xf>
    <xf numFmtId="3" fontId="2" fillId="7" borderId="1" xfId="0" applyNumberFormat="1" applyFont="1" applyFill="1" applyBorder="1"/>
    <xf numFmtId="0" fontId="1" fillId="0" borderId="1" xfId="0" applyFont="1" applyFill="1" applyBorder="1" applyAlignment="1">
      <alignment horizontal="center"/>
    </xf>
    <xf numFmtId="10" fontId="2" fillId="2" borderId="1" xfId="0" applyNumberFormat="1" applyFont="1" applyFill="1" applyBorder="1"/>
    <xf numFmtId="9" fontId="2" fillId="2" borderId="1" xfId="0" applyNumberFormat="1" applyFont="1" applyFill="1" applyBorder="1" applyAlignment="1">
      <alignment vertical="center"/>
    </xf>
    <xf numFmtId="0" fontId="0" fillId="0" borderId="0" xfId="0" applyAlignment="1">
      <alignment wrapText="1"/>
    </xf>
    <xf numFmtId="164" fontId="2" fillId="0" borderId="1" xfId="0" applyNumberFormat="1" applyFont="1" applyFill="1" applyBorder="1"/>
    <xf numFmtId="164" fontId="1" fillId="0" borderId="1" xfId="0" applyNumberFormat="1" applyFont="1" applyFill="1" applyBorder="1" applyAlignment="1">
      <alignment wrapText="1"/>
    </xf>
    <xf numFmtId="164" fontId="2" fillId="4" borderId="1" xfId="0" applyNumberFormat="1" applyFont="1" applyFill="1" applyBorder="1"/>
    <xf numFmtId="164" fontId="2" fillId="2" borderId="1" xfId="0" applyNumberFormat="1" applyFont="1" applyFill="1" applyBorder="1"/>
    <xf numFmtId="164" fontId="1" fillId="2" borderId="1" xfId="0" applyNumberFormat="1" applyFont="1" applyFill="1" applyBorder="1"/>
    <xf numFmtId="164" fontId="2" fillId="5" borderId="1" xfId="0" applyNumberFormat="1" applyFont="1" applyFill="1" applyBorder="1"/>
    <xf numFmtId="164" fontId="1" fillId="5" borderId="1" xfId="0" applyNumberFormat="1" applyFont="1" applyFill="1" applyBorder="1"/>
    <xf numFmtId="164" fontId="2" fillId="6" borderId="1" xfId="0" applyNumberFormat="1" applyFont="1" applyFill="1" applyBorder="1"/>
    <xf numFmtId="164" fontId="2" fillId="2" borderId="1" xfId="0" applyNumberFormat="1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vertical="center" wrapText="1"/>
    </xf>
    <xf numFmtId="164" fontId="1" fillId="0" borderId="1" xfId="0" applyNumberFormat="1" applyFont="1" applyFill="1" applyBorder="1"/>
    <xf numFmtId="0" fontId="9" fillId="0" borderId="0" xfId="0" applyFont="1"/>
    <xf numFmtId="0" fontId="10" fillId="0" borderId="0" xfId="0" applyFont="1"/>
    <xf numFmtId="3" fontId="0" fillId="0" borderId="0" xfId="0" applyNumberFormat="1"/>
    <xf numFmtId="0" fontId="2" fillId="0" borderId="0" xfId="0" applyFont="1" applyFill="1" applyBorder="1"/>
    <xf numFmtId="0" fontId="11" fillId="0" borderId="0" xfId="0" applyFont="1"/>
    <xf numFmtId="164" fontId="2" fillId="0" borderId="0" xfId="0" applyNumberFormat="1" applyFont="1" applyFill="1" applyBorder="1"/>
    <xf numFmtId="164" fontId="1" fillId="0" borderId="0" xfId="0" applyNumberFormat="1" applyFont="1" applyFill="1" applyBorder="1"/>
    <xf numFmtId="0" fontId="11" fillId="0" borderId="5" xfId="0" applyFont="1" applyBorder="1" applyAlignment="1">
      <alignment horizontal="center" vertical="center" wrapText="1"/>
    </xf>
    <xf numFmtId="14" fontId="0" fillId="0" borderId="5" xfId="0" applyNumberFormat="1" applyBorder="1" applyAlignment="1">
      <alignment horizontal="center"/>
    </xf>
    <xf numFmtId="0" fontId="10" fillId="0" borderId="5" xfId="0" applyFont="1" applyBorder="1"/>
    <xf numFmtId="3" fontId="0" fillId="0" borderId="5" xfId="0" applyNumberFormat="1" applyBorder="1"/>
    <xf numFmtId="0" fontId="0" fillId="0" borderId="5" xfId="0" applyBorder="1"/>
    <xf numFmtId="0" fontId="2" fillId="0" borderId="5" xfId="0" applyFont="1" applyFill="1" applyBorder="1"/>
    <xf numFmtId="3" fontId="9" fillId="0" borderId="5" xfId="0" applyNumberFormat="1" applyFont="1" applyBorder="1"/>
    <xf numFmtId="0" fontId="9" fillId="0" borderId="5" xfId="0" applyFont="1" applyBorder="1"/>
    <xf numFmtId="0" fontId="1" fillId="0" borderId="5" xfId="0" applyFont="1" applyFill="1" applyBorder="1" applyAlignment="1">
      <alignment horizontal="center"/>
    </xf>
    <xf numFmtId="0" fontId="11" fillId="8" borderId="5" xfId="0" applyFont="1" applyFill="1" applyBorder="1" applyAlignment="1">
      <alignment horizontal="center" vertical="center" wrapText="1"/>
    </xf>
    <xf numFmtId="0" fontId="9" fillId="8" borderId="5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left" vertical="center" wrapText="1"/>
    </xf>
    <xf numFmtId="14" fontId="0" fillId="8" borderId="5" xfId="0" applyNumberFormat="1" applyFill="1" applyBorder="1" applyAlignment="1">
      <alignment horizontal="center" vertical="center" wrapText="1"/>
    </xf>
    <xf numFmtId="0" fontId="10" fillId="8" borderId="5" xfId="0" applyFont="1" applyFill="1" applyBorder="1" applyAlignment="1">
      <alignment horizontal="center" vertical="center" wrapText="1"/>
    </xf>
    <xf numFmtId="3" fontId="10" fillId="8" borderId="5" xfId="0" applyNumberFormat="1" applyFont="1" applyFill="1" applyBorder="1" applyAlignment="1">
      <alignment horizontal="right" vertical="center" wrapText="1"/>
    </xf>
    <xf numFmtId="3" fontId="0" fillId="8" borderId="5" xfId="0" applyNumberFormat="1" applyFill="1" applyBorder="1" applyAlignment="1">
      <alignment horizontal="right" vertical="center" wrapText="1"/>
    </xf>
    <xf numFmtId="0" fontId="1" fillId="8" borderId="5" xfId="0" applyFont="1" applyFill="1" applyBorder="1"/>
    <xf numFmtId="14" fontId="0" fillId="8" borderId="5" xfId="0" applyNumberFormat="1" applyFill="1" applyBorder="1" applyAlignment="1">
      <alignment horizontal="center"/>
    </xf>
    <xf numFmtId="0" fontId="10" fillId="8" borderId="5" xfId="0" applyFont="1" applyFill="1" applyBorder="1"/>
    <xf numFmtId="3" fontId="10" fillId="8" borderId="5" xfId="0" applyNumberFormat="1" applyFont="1" applyFill="1" applyBorder="1" applyAlignment="1">
      <alignment horizontal="right"/>
    </xf>
    <xf numFmtId="3" fontId="0" fillId="8" borderId="5" xfId="0" applyNumberFormat="1" applyFill="1" applyBorder="1"/>
    <xf numFmtId="0" fontId="0" fillId="8" borderId="5" xfId="0" applyFill="1" applyBorder="1"/>
    <xf numFmtId="0" fontId="2" fillId="8" borderId="5" xfId="0" applyFont="1" applyFill="1" applyBorder="1"/>
    <xf numFmtId="3" fontId="2" fillId="8" borderId="5" xfId="0" applyNumberFormat="1" applyFont="1" applyFill="1" applyBorder="1"/>
    <xf numFmtId="14" fontId="0" fillId="8" borderId="5" xfId="0" applyNumberFormat="1" applyFill="1" applyBorder="1"/>
    <xf numFmtId="3" fontId="2" fillId="8" borderId="5" xfId="0" applyNumberFormat="1" applyFont="1" applyFill="1" applyBorder="1" applyAlignment="1">
      <alignment vertical="center"/>
    </xf>
    <xf numFmtId="0" fontId="13" fillId="8" borderId="5" xfId="0" applyFont="1" applyFill="1" applyBorder="1"/>
    <xf numFmtId="3" fontId="14" fillId="8" borderId="5" xfId="0" applyNumberFormat="1" applyFont="1" applyFill="1" applyBorder="1"/>
    <xf numFmtId="0" fontId="11" fillId="9" borderId="5" xfId="0" applyFont="1" applyFill="1" applyBorder="1" applyAlignment="1">
      <alignment horizontal="center" vertical="center" wrapText="1"/>
    </xf>
    <xf numFmtId="0" fontId="10" fillId="9" borderId="5" xfId="0" applyFont="1" applyFill="1" applyBorder="1"/>
    <xf numFmtId="3" fontId="0" fillId="9" borderId="5" xfId="0" applyNumberFormat="1" applyFill="1" applyBorder="1"/>
    <xf numFmtId="0" fontId="0" fillId="9" borderId="5" xfId="0" applyFill="1" applyBorder="1"/>
    <xf numFmtId="3" fontId="14" fillId="9" borderId="5" xfId="0" applyNumberFormat="1" applyFont="1" applyFill="1" applyBorder="1"/>
    <xf numFmtId="0" fontId="10" fillId="10" borderId="5" xfId="0" applyFont="1" applyFill="1" applyBorder="1"/>
    <xf numFmtId="3" fontId="9" fillId="10" borderId="5" xfId="0" applyNumberFormat="1" applyFont="1" applyFill="1" applyBorder="1"/>
    <xf numFmtId="3" fontId="10" fillId="10" borderId="5" xfId="0" applyNumberFormat="1" applyFont="1" applyFill="1" applyBorder="1"/>
    <xf numFmtId="0" fontId="9" fillId="10" borderId="5" xfId="0" applyFont="1" applyFill="1" applyBorder="1"/>
    <xf numFmtId="0" fontId="10" fillId="11" borderId="5" xfId="0" applyFont="1" applyFill="1" applyBorder="1"/>
    <xf numFmtId="3" fontId="9" fillId="11" borderId="5" xfId="0" applyNumberFormat="1" applyFont="1" applyFill="1" applyBorder="1"/>
    <xf numFmtId="0" fontId="2" fillId="11" borderId="5" xfId="0" applyFont="1" applyFill="1" applyBorder="1"/>
    <xf numFmtId="3" fontId="10" fillId="11" borderId="5" xfId="0" applyNumberFormat="1" applyFont="1" applyFill="1" applyBorder="1"/>
    <xf numFmtId="14" fontId="10" fillId="11" borderId="5" xfId="0" applyNumberFormat="1" applyFont="1" applyFill="1" applyBorder="1" applyAlignment="1">
      <alignment horizontal="center"/>
    </xf>
    <xf numFmtId="0" fontId="0" fillId="10" borderId="5" xfId="0" applyFill="1" applyBorder="1"/>
    <xf numFmtId="0" fontId="12" fillId="10" borderId="5" xfId="0" applyFont="1" applyFill="1" applyBorder="1"/>
    <xf numFmtId="3" fontId="0" fillId="10" borderId="5" xfId="0" applyNumberFormat="1" applyFill="1" applyBorder="1"/>
    <xf numFmtId="0" fontId="14" fillId="10" borderId="5" xfId="0" applyFont="1" applyFill="1" applyBorder="1"/>
    <xf numFmtId="3" fontId="14" fillId="10" borderId="5" xfId="0" applyNumberFormat="1" applyFont="1" applyFill="1" applyBorder="1"/>
    <xf numFmtId="0" fontId="10" fillId="11" borderId="5" xfId="0" applyFont="1" applyFill="1" applyBorder="1" applyAlignment="1">
      <alignment horizontal="center"/>
    </xf>
    <xf numFmtId="0" fontId="9" fillId="8" borderId="5" xfId="0" applyFont="1" applyFill="1" applyBorder="1"/>
    <xf numFmtId="3" fontId="9" fillId="8" borderId="5" xfId="0" applyNumberFormat="1" applyFont="1" applyFill="1" applyBorder="1"/>
    <xf numFmtId="0" fontId="9" fillId="9" borderId="5" xfId="0" applyFont="1" applyFill="1" applyBorder="1"/>
    <xf numFmtId="3" fontId="9" fillId="9" borderId="5" xfId="0" applyNumberFormat="1" applyFont="1" applyFill="1" applyBorder="1"/>
    <xf numFmtId="0" fontId="15" fillId="0" borderId="5" xfId="0" applyFont="1" applyFill="1" applyBorder="1" applyAlignment="1">
      <alignment horizontal="center"/>
    </xf>
    <xf numFmtId="0" fontId="10" fillId="0" borderId="5" xfId="0" applyFont="1" applyFill="1" applyBorder="1"/>
    <xf numFmtId="3" fontId="9" fillId="0" borderId="5" xfId="0" applyNumberFormat="1" applyFont="1" applyFill="1" applyBorder="1"/>
    <xf numFmtId="0" fontId="10" fillId="12" borderId="5" xfId="0" applyFont="1" applyFill="1" applyBorder="1"/>
    <xf numFmtId="0" fontId="9" fillId="12" borderId="5" xfId="0" applyFont="1" applyFill="1" applyBorder="1"/>
    <xf numFmtId="3" fontId="9" fillId="12" borderId="5" xfId="0" applyNumberFormat="1" applyFont="1" applyFill="1" applyBorder="1"/>
    <xf numFmtId="3" fontId="10" fillId="12" borderId="5" xfId="0" applyNumberFormat="1" applyFont="1" applyFill="1" applyBorder="1"/>
    <xf numFmtId="3" fontId="14" fillId="12" borderId="5" xfId="0" applyNumberFormat="1" applyFont="1" applyFill="1" applyBorder="1"/>
    <xf numFmtId="0" fontId="14" fillId="12" borderId="5" xfId="0" applyFont="1" applyFill="1" applyBorder="1"/>
    <xf numFmtId="0" fontId="15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/>
    <xf numFmtId="0" fontId="0" fillId="0" borderId="5" xfId="0" applyFill="1" applyBorder="1"/>
    <xf numFmtId="0" fontId="16" fillId="0" borderId="0" xfId="0" applyFont="1"/>
    <xf numFmtId="0" fontId="10" fillId="8" borderId="5" xfId="0" applyFont="1" applyFill="1" applyBorder="1" applyAlignment="1">
      <alignment horizontal="center"/>
    </xf>
    <xf numFmtId="0" fontId="10" fillId="0" borderId="0" xfId="0" applyFont="1" applyFill="1" applyBorder="1"/>
    <xf numFmtId="14" fontId="0" fillId="0" borderId="5" xfId="0" applyNumberFormat="1" applyFill="1" applyBorder="1" applyAlignment="1">
      <alignment horizontal="center"/>
    </xf>
    <xf numFmtId="8" fontId="10" fillId="0" borderId="5" xfId="0" applyNumberFormat="1" applyFont="1" applyBorder="1"/>
    <xf numFmtId="0" fontId="10" fillId="0" borderId="5" xfId="0" applyFont="1" applyBorder="1" applyAlignment="1">
      <alignment wrapText="1"/>
    </xf>
    <xf numFmtId="0" fontId="0" fillId="0" borderId="0" xfId="0" applyBorder="1"/>
    <xf numFmtId="0" fontId="10" fillId="0" borderId="6" xfId="0" applyFont="1" applyFill="1" applyBorder="1"/>
    <xf numFmtId="0" fontId="0" fillId="0" borderId="7" xfId="0" applyBorder="1"/>
    <xf numFmtId="0" fontId="0" fillId="0" borderId="8" xfId="0" applyBorder="1"/>
    <xf numFmtId="3" fontId="0" fillId="0" borderId="0" xfId="0" applyNumberFormat="1" applyBorder="1"/>
    <xf numFmtId="0" fontId="9" fillId="0" borderId="0" xfId="0" applyFont="1" applyAlignment="1">
      <alignment horizontal="center"/>
    </xf>
    <xf numFmtId="0" fontId="10" fillId="0" borderId="5" xfId="0" applyFont="1" applyBorder="1" applyAlignment="1">
      <alignment horizontal="center"/>
    </xf>
    <xf numFmtId="0" fontId="9" fillId="10" borderId="5" xfId="0" applyFont="1" applyFill="1" applyBorder="1" applyAlignment="1">
      <alignment horizontal="center" vertical="center" wrapText="1"/>
    </xf>
    <xf numFmtId="0" fontId="9" fillId="0" borderId="0" xfId="0" applyFont="1" applyFill="1" applyBorder="1"/>
    <xf numFmtId="0" fontId="9" fillId="11" borderId="5" xfId="0" applyFont="1" applyFill="1" applyBorder="1" applyAlignment="1">
      <alignment horizontal="center" vertical="center" wrapText="1"/>
    </xf>
    <xf numFmtId="0" fontId="9" fillId="11" borderId="5" xfId="0" applyFont="1" applyFill="1" applyBorder="1" applyAlignment="1">
      <alignment horizontal="center" wrapText="1"/>
    </xf>
    <xf numFmtId="0" fontId="9" fillId="10" borderId="5" xfId="0" applyFont="1" applyFill="1" applyBorder="1" applyAlignment="1">
      <alignment horizontal="center"/>
    </xf>
    <xf numFmtId="3" fontId="10" fillId="10" borderId="5" xfId="0" applyNumberFormat="1" applyFont="1" applyFill="1" applyBorder="1" applyAlignment="1">
      <alignment horizontal="right"/>
    </xf>
    <xf numFmtId="0" fontId="10" fillId="10" borderId="5" xfId="0" applyFont="1" applyFill="1" applyBorder="1" applyAlignment="1">
      <alignment wrapText="1"/>
    </xf>
    <xf numFmtId="3" fontId="0" fillId="10" borderId="5" xfId="0" applyNumberFormat="1" applyFill="1" applyBorder="1" applyAlignment="1">
      <alignment wrapText="1"/>
    </xf>
    <xf numFmtId="0" fontId="0" fillId="10" borderId="5" xfId="0" applyFill="1" applyBorder="1" applyAlignment="1">
      <alignment wrapText="1"/>
    </xf>
    <xf numFmtId="0" fontId="10" fillId="10" borderId="5" xfId="0" applyFont="1" applyFill="1" applyBorder="1" applyAlignment="1">
      <alignment horizontal="center" wrapText="1"/>
    </xf>
    <xf numFmtId="0" fontId="10" fillId="10" borderId="5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165" fontId="2" fillId="9" borderId="5" xfId="0" applyNumberFormat="1" applyFont="1" applyFill="1" applyBorder="1"/>
    <xf numFmtId="164" fontId="2" fillId="9" borderId="5" xfId="0" applyNumberFormat="1" applyFont="1" applyFill="1" applyBorder="1"/>
    <xf numFmtId="165" fontId="10" fillId="9" borderId="5" xfId="0" applyNumberFormat="1" applyFont="1" applyFill="1" applyBorder="1"/>
    <xf numFmtId="3" fontId="0" fillId="10" borderId="5" xfId="0" applyNumberFormat="1" applyFill="1" applyBorder="1" applyAlignment="1">
      <alignment horizontal="center" wrapText="1"/>
    </xf>
    <xf numFmtId="0" fontId="0" fillId="10" borderId="5" xfId="0" applyFill="1" applyBorder="1" applyAlignment="1">
      <alignment horizontal="center" wrapText="1"/>
    </xf>
    <xf numFmtId="3" fontId="0" fillId="10" borderId="5" xfId="0" applyNumberFormat="1" applyFill="1" applyBorder="1" applyAlignment="1">
      <alignment horizontal="right" wrapText="1"/>
    </xf>
    <xf numFmtId="0" fontId="0" fillId="10" borderId="5" xfId="0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9" fillId="0" borderId="9" xfId="0" applyFont="1" applyBorder="1"/>
    <xf numFmtId="0" fontId="10" fillId="0" borderId="5" xfId="0" applyFont="1" applyBorder="1" applyAlignment="1">
      <alignment horizontal="left"/>
    </xf>
    <xf numFmtId="0" fontId="9" fillId="0" borderId="5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center"/>
    </xf>
    <xf numFmtId="0" fontId="0" fillId="2" borderId="4" xfId="0" applyNumberFormat="1" applyFill="1" applyBorder="1" applyAlignment="1">
      <alignment horizontal="center"/>
    </xf>
    <xf numFmtId="0" fontId="0" fillId="2" borderId="2" xfId="0" applyNumberFormat="1" applyFill="1" applyBorder="1" applyAlignment="1">
      <alignment horizontal="center"/>
    </xf>
    <xf numFmtId="0" fontId="0" fillId="0" borderId="0" xfId="0" applyAlignment="1">
      <alignment wrapText="1"/>
    </xf>
    <xf numFmtId="0" fontId="7" fillId="0" borderId="0" xfId="1" applyAlignment="1" applyProtection="1">
      <alignment horizontal="right" wrapText="1"/>
    </xf>
    <xf numFmtId="0" fontId="0" fillId="0" borderId="0" xfId="0" applyAlignment="1">
      <alignment horizontal="right" wrapText="1"/>
    </xf>
    <xf numFmtId="0" fontId="7" fillId="0" borderId="0" xfId="1" applyAlignment="1" applyProtection="1">
      <alignment wrapText="1"/>
    </xf>
    <xf numFmtId="0" fontId="8" fillId="0" borderId="0" xfId="0" applyFont="1" applyAlignment="1">
      <alignment horizontal="center" vertical="top" wrapText="1"/>
    </xf>
    <xf numFmtId="0" fontId="4" fillId="0" borderId="0" xfId="0" applyFont="1" applyAlignment="1">
      <alignment horizontal="right" vertical="top" wrapText="1"/>
    </xf>
    <xf numFmtId="0" fontId="5" fillId="0" borderId="0" xfId="0" applyFont="1" applyAlignment="1">
      <alignment horizontal="justify" wrapText="1"/>
    </xf>
    <xf numFmtId="0" fontId="6" fillId="3" borderId="0" xfId="0" applyFont="1" applyFill="1" applyAlignment="1">
      <alignment wrapText="1"/>
    </xf>
    <xf numFmtId="0" fontId="6" fillId="4" borderId="0" xfId="0" applyFont="1" applyFill="1" applyAlignment="1">
      <alignment horizontal="right" wrapText="1"/>
    </xf>
    <xf numFmtId="0" fontId="0" fillId="0" borderId="0" xfId="0" applyAlignment="1">
      <alignment horizontal="center" vertical="top" wrapText="1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colors>
    <mruColors>
      <color rgb="FFF3F59D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0.emf"/><Relationship Id="rId13" Type="http://schemas.openxmlformats.org/officeDocument/2006/relationships/image" Target="../media/image15.emf"/><Relationship Id="rId3" Type="http://schemas.openxmlformats.org/officeDocument/2006/relationships/image" Target="../media/image5.emf"/><Relationship Id="rId7" Type="http://schemas.openxmlformats.org/officeDocument/2006/relationships/image" Target="../media/image9.emf"/><Relationship Id="rId12" Type="http://schemas.openxmlformats.org/officeDocument/2006/relationships/image" Target="../media/image14.emf"/><Relationship Id="rId2" Type="http://schemas.openxmlformats.org/officeDocument/2006/relationships/image" Target="../media/image4.emf"/><Relationship Id="rId1" Type="http://schemas.openxmlformats.org/officeDocument/2006/relationships/image" Target="../media/image3.emf"/><Relationship Id="rId6" Type="http://schemas.openxmlformats.org/officeDocument/2006/relationships/image" Target="../media/image8.emf"/><Relationship Id="rId11" Type="http://schemas.openxmlformats.org/officeDocument/2006/relationships/image" Target="../media/image13.emf"/><Relationship Id="rId5" Type="http://schemas.openxmlformats.org/officeDocument/2006/relationships/image" Target="../media/image7.emf"/><Relationship Id="rId10" Type="http://schemas.openxmlformats.org/officeDocument/2006/relationships/image" Target="../media/image12.emf"/><Relationship Id="rId4" Type="http://schemas.openxmlformats.org/officeDocument/2006/relationships/image" Target="../media/image6.emf"/><Relationship Id="rId9" Type="http://schemas.openxmlformats.org/officeDocument/2006/relationships/image" Target="../media/image1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20</xdr:row>
      <xdr:rowOff>0</xdr:rowOff>
    </xdr:from>
    <xdr:to>
      <xdr:col>0</xdr:col>
      <xdr:colOff>171450</xdr:colOff>
      <xdr:row>20</xdr:row>
      <xdr:rowOff>133350</xdr:rowOff>
    </xdr:to>
    <xdr:pic>
      <xdr:nvPicPr>
        <xdr:cNvPr id="1156" name="Picture 7" descr="htm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448050"/>
          <a:ext cx="1714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9525</xdr:colOff>
      <xdr:row>20</xdr:row>
      <xdr:rowOff>9525</xdr:rowOff>
    </xdr:to>
    <xdr:pic>
      <xdr:nvPicPr>
        <xdr:cNvPr id="1157" name="Picture 8" descr="dot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14525" y="34480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21</xdr:row>
      <xdr:rowOff>66675</xdr:rowOff>
    </xdr:to>
    <xdr:pic>
      <xdr:nvPicPr>
        <xdr:cNvPr id="1158" name="Picture 9" descr="dot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14525" y="3609975"/>
          <a:ext cx="7620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9525</xdr:rowOff>
    </xdr:to>
    <xdr:pic>
      <xdr:nvPicPr>
        <xdr:cNvPr id="1159" name="Picture 10" descr="dot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781675" y="36099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1160" name="Picture 11" descr="dot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14525" y="3771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171450</xdr:colOff>
      <xdr:row>38</xdr:row>
      <xdr:rowOff>133350</xdr:rowOff>
    </xdr:to>
    <xdr:pic>
      <xdr:nvPicPr>
        <xdr:cNvPr id="1161" name="Picture 20" descr="htm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362700"/>
          <a:ext cx="1714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9525</xdr:colOff>
      <xdr:row>38</xdr:row>
      <xdr:rowOff>9525</xdr:rowOff>
    </xdr:to>
    <xdr:pic>
      <xdr:nvPicPr>
        <xdr:cNvPr id="1162" name="Picture 21" descr="dot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14525" y="6362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76200</xdr:colOff>
      <xdr:row>39</xdr:row>
      <xdr:rowOff>66675</xdr:rowOff>
    </xdr:to>
    <xdr:pic>
      <xdr:nvPicPr>
        <xdr:cNvPr id="1163" name="Picture 22" descr="dot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14525" y="6524625"/>
          <a:ext cx="7620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39</xdr:row>
      <xdr:rowOff>9525</xdr:rowOff>
    </xdr:to>
    <xdr:pic>
      <xdr:nvPicPr>
        <xdr:cNvPr id="1164" name="Picture 23" descr="dot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781675" y="6524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9525</xdr:colOff>
      <xdr:row>40</xdr:row>
      <xdr:rowOff>9525</xdr:rowOff>
    </xdr:to>
    <xdr:pic>
      <xdr:nvPicPr>
        <xdr:cNvPr id="1165" name="Picture 24" descr="dot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145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javascript:__doPostBack('MM$TABLEAU_BORD$oTableauBordTheme$_rli0$m_oUC0','HISTORIQUE_COMPTE&amp;17515900000461654938997')" TargetMode="External"/><Relationship Id="rId18" Type="http://schemas.openxmlformats.org/officeDocument/2006/relationships/hyperlink" Target="javascript:__doPostBack('MM$TABLEAU_BORD$oTableauBordTheme$_rli0$m_oUC0','HISTORIQUE_COMPTE&amp;17515900000112100202140')" TargetMode="External"/><Relationship Id="rId26" Type="http://schemas.openxmlformats.org/officeDocument/2006/relationships/hyperlink" Target="javascript:__doPostBack('MM$TABLEAU_BORD$oTableauBordTheme$_rli0$m_oUC0','HISTORIQUE_COMPTE&amp;17515900000007152496858')" TargetMode="External"/><Relationship Id="rId39" Type="http://schemas.openxmlformats.org/officeDocument/2006/relationships/control" Target="../activeX/activeX6.xml"/><Relationship Id="rId3" Type="http://schemas.openxmlformats.org/officeDocument/2006/relationships/hyperlink" Target="https://www.secure.bnpparibas.net/NSFR?Action=DSP_ET&amp;ch4=FR7630004000860000010953168&amp;stp=20090104101242" TargetMode="External"/><Relationship Id="rId21" Type="http://schemas.openxmlformats.org/officeDocument/2006/relationships/hyperlink" Target="javascript:__doPostBack('MM$TABLEAU_BORD$oTableauBordTheme$_rli0$m_oUC0','HISTORIQUE_COMPTE&amp;17515900000613184438724')" TargetMode="External"/><Relationship Id="rId34" Type="http://schemas.openxmlformats.org/officeDocument/2006/relationships/control" Target="../activeX/activeX1.xml"/><Relationship Id="rId42" Type="http://schemas.openxmlformats.org/officeDocument/2006/relationships/control" Target="../activeX/activeX9.xml"/><Relationship Id="rId47" Type="http://schemas.openxmlformats.org/officeDocument/2006/relationships/control" Target="../activeX/activeX14.xml"/><Relationship Id="rId50" Type="http://schemas.openxmlformats.org/officeDocument/2006/relationships/control" Target="../activeX/activeX17.xml"/><Relationship Id="rId7" Type="http://schemas.openxmlformats.org/officeDocument/2006/relationships/hyperlink" Target="https://www.secure.bnpparibas.net/NSFR?Action=DSP_HISTOCPT&amp;ch4=FR7630004000860007549269368&amp;stp=20090104101242" TargetMode="External"/><Relationship Id="rId12" Type="http://schemas.openxmlformats.org/officeDocument/2006/relationships/hyperlink" Target="javascript:__doPostBack('MM$TABLEAU_BORD$oTableauBordTheme$_rli0$m_oUC0','HISTORIQUE_COMPTE&amp;17515900000461654938997')" TargetMode="External"/><Relationship Id="rId17" Type="http://schemas.openxmlformats.org/officeDocument/2006/relationships/hyperlink" Target="javascript:__doPostBack('MM$TABLEAU_BORD$oTableauBordTheme$_rli0$m_oUC0','HISTORIQUE_COMPTE&amp;17515900000112100202140')" TargetMode="External"/><Relationship Id="rId25" Type="http://schemas.openxmlformats.org/officeDocument/2006/relationships/hyperlink" Target="javascript:__doPostBack('MM$TABLEAU_BORD$oTableauBordTheme$_rli0$m_oUC0','HISTORIQUE_COMPTE&amp;17515900000003347045432')" TargetMode="External"/><Relationship Id="rId33" Type="http://schemas.openxmlformats.org/officeDocument/2006/relationships/vmlDrawing" Target="../drawings/vmlDrawing1.vml"/><Relationship Id="rId38" Type="http://schemas.openxmlformats.org/officeDocument/2006/relationships/control" Target="../activeX/activeX5.xml"/><Relationship Id="rId46" Type="http://schemas.openxmlformats.org/officeDocument/2006/relationships/control" Target="../activeX/activeX13.xml"/><Relationship Id="rId2" Type="http://schemas.openxmlformats.org/officeDocument/2006/relationships/hyperlink" Target="https://www.secure.bnpparibas.net/NSFR?Action=DSP_HISTOCPT&amp;ch4=FR7630004000860000010953168&amp;stp=20090104101242" TargetMode="External"/><Relationship Id="rId16" Type="http://schemas.openxmlformats.org/officeDocument/2006/relationships/hyperlink" Target="javascript:__doPostBack('MM$TABLEAU_BORD$oTableauBordTheme$_rli0$m_oUC0','HISTORIQUE_COMPTE&amp;17515900000003346752589')" TargetMode="External"/><Relationship Id="rId20" Type="http://schemas.openxmlformats.org/officeDocument/2006/relationships/hyperlink" Target="javascript:__doPostBack('MM$TABLEAU_BORD$oTableauBordTheme$_rli0$m_oUC0','HISTORIQUE_COMPTE&amp;17515900000613184438724')" TargetMode="External"/><Relationship Id="rId29" Type="http://schemas.openxmlformats.org/officeDocument/2006/relationships/hyperlink" Target="javascript:__doPostBack('MM$TABLEAU_BORD$oTableauBordTheme$_rli0$m_oUC0','HISTORIQUE_COMPTE&amp;17515900001629733981251')" TargetMode="External"/><Relationship Id="rId41" Type="http://schemas.openxmlformats.org/officeDocument/2006/relationships/control" Target="../activeX/activeX8.xml"/><Relationship Id="rId1" Type="http://schemas.openxmlformats.org/officeDocument/2006/relationships/hyperlink" Target="https://www.secure.bnpparibas.net/NSFR?Action=DSP_HISTOCPT&amp;ch4=FR7630004000860000010953168&amp;stp=20090104101242" TargetMode="External"/><Relationship Id="rId6" Type="http://schemas.openxmlformats.org/officeDocument/2006/relationships/hyperlink" Target="https://www.secure.bnpparibas.net/NSFR?Action=DSP_ET&amp;ch4=FR7630004000860009037317268&amp;stp=20090104101242" TargetMode="External"/><Relationship Id="rId11" Type="http://schemas.openxmlformats.org/officeDocument/2006/relationships/hyperlink" Target="javascript:__doPostBack('MM$TABLEAU_BORD$oTableauBordTheme$_rli0$m_oUC0','HISTORIQUE_COMPTE&amp;17515900000461654938997')" TargetMode="External"/><Relationship Id="rId24" Type="http://schemas.openxmlformats.org/officeDocument/2006/relationships/hyperlink" Target="javascript:__doPostBack('MM$TABLEAU_BORD$oTableauBordTheme$_rli0$m_oUC0','HISTORIQUE_COMPTE&amp;17515900000003346893918')" TargetMode="External"/><Relationship Id="rId32" Type="http://schemas.openxmlformats.org/officeDocument/2006/relationships/drawing" Target="../drawings/drawing1.xml"/><Relationship Id="rId37" Type="http://schemas.openxmlformats.org/officeDocument/2006/relationships/control" Target="../activeX/activeX4.xml"/><Relationship Id="rId40" Type="http://schemas.openxmlformats.org/officeDocument/2006/relationships/control" Target="../activeX/activeX7.xml"/><Relationship Id="rId45" Type="http://schemas.openxmlformats.org/officeDocument/2006/relationships/control" Target="../activeX/activeX12.xml"/><Relationship Id="rId5" Type="http://schemas.openxmlformats.org/officeDocument/2006/relationships/hyperlink" Target="https://www.secure.bnpparibas.net/NSFR?Action=DSP_HISTOCPT&amp;ch4=FR7630004000860009037317268&amp;stp=20090104101242" TargetMode="External"/><Relationship Id="rId15" Type="http://schemas.openxmlformats.org/officeDocument/2006/relationships/hyperlink" Target="javascript:__doPostBack('MM$TABLEAU_BORD$oTableauBordTheme$_rli0$m_oUC0','HISTORIQUE_COMPTE&amp;17515900000003346752589')" TargetMode="External"/><Relationship Id="rId23" Type="http://schemas.openxmlformats.org/officeDocument/2006/relationships/hyperlink" Target="javascript:__doPostBack('MM$TABLEAU_BORD$oTableauBordTheme$_rli0$m_oUC0','HISTORIQUE_COMPTE&amp;17515900000409639770450')" TargetMode="External"/><Relationship Id="rId28" Type="http://schemas.openxmlformats.org/officeDocument/2006/relationships/hyperlink" Target="javascript:__doPostBack('MM$TABLEAU_BORD$oTableauBordTheme$_rli0$m_oUC0','HISTORIQUE_COMPTE&amp;17515900001003223712404')" TargetMode="External"/><Relationship Id="rId36" Type="http://schemas.openxmlformats.org/officeDocument/2006/relationships/control" Target="../activeX/activeX3.xml"/><Relationship Id="rId49" Type="http://schemas.openxmlformats.org/officeDocument/2006/relationships/control" Target="../activeX/activeX16.xml"/><Relationship Id="rId10" Type="http://schemas.openxmlformats.org/officeDocument/2006/relationships/hyperlink" Target="javascript:WebForm_DoPostBackWithOptions(new%20WebForm_PostBackOptions(%22MM$TABLEAU_BORD$oTableauBordTheme$_rli0$m_oUC0$m_oConvertisseur$m_Convertisseur%22,%20%22%22,%20true,%20%22%22,%20%22%22,%20false,%20true))" TargetMode="External"/><Relationship Id="rId19" Type="http://schemas.openxmlformats.org/officeDocument/2006/relationships/hyperlink" Target="javascript:__doPostBack('MM$TABLEAU_BORD$oTableauBordTheme$_rli0$m_oUC0','HISTORIQUE_COMPTE&amp;17515900000112100202140')" TargetMode="External"/><Relationship Id="rId31" Type="http://schemas.openxmlformats.org/officeDocument/2006/relationships/printerSettings" Target="../printerSettings/printerSettings2.bin"/><Relationship Id="rId44" Type="http://schemas.openxmlformats.org/officeDocument/2006/relationships/control" Target="../activeX/activeX11.xml"/><Relationship Id="rId4" Type="http://schemas.openxmlformats.org/officeDocument/2006/relationships/hyperlink" Target="https://www.secure.bnpparibas.net/NSFR?Action=DSP_HISTOCPT&amp;ch4=FR7630004000860009037317268&amp;stp=20090104101242" TargetMode="External"/><Relationship Id="rId9" Type="http://schemas.openxmlformats.org/officeDocument/2006/relationships/hyperlink" Target="https://www.secure.bnpparibas.net/NSFR?Action=DSP_ET&amp;ch4=FR7630004000860007549269368&amp;stp=20090104101242" TargetMode="External"/><Relationship Id="rId14" Type="http://schemas.openxmlformats.org/officeDocument/2006/relationships/hyperlink" Target="javascript:__doPostBack('MM$TABLEAU_BORD$oTableauBordTheme$_rli0$m_oUC0','HISTORIQUE_COMPTE&amp;17515900000003346752589')" TargetMode="External"/><Relationship Id="rId22" Type="http://schemas.openxmlformats.org/officeDocument/2006/relationships/hyperlink" Target="javascript:__doPostBack('MM$TABLEAU_BORD$oTableauBordTheme$_rli0$m_oUC0','HISTORIQUE_COMPTE&amp;17515900000613184438724')" TargetMode="External"/><Relationship Id="rId27" Type="http://schemas.openxmlformats.org/officeDocument/2006/relationships/hyperlink" Target="javascript:__doPostBack('MM$TABLEAU_BORD$oTableauBordTheme$_rli0$m_oUC0','HISTORIQUE_COMPTE&amp;17515900001002655544992')" TargetMode="External"/><Relationship Id="rId30" Type="http://schemas.openxmlformats.org/officeDocument/2006/relationships/hyperlink" Target="javascript:__doPostBack('MM$TABLEAU_BORD$oTableauBordTheme$_rli0$m_oUC0','HISTORIQUE_COMPTE&amp;17515900001629737689173')" TargetMode="External"/><Relationship Id="rId35" Type="http://schemas.openxmlformats.org/officeDocument/2006/relationships/control" Target="../activeX/activeX2.xml"/><Relationship Id="rId43" Type="http://schemas.openxmlformats.org/officeDocument/2006/relationships/control" Target="../activeX/activeX10.xml"/><Relationship Id="rId48" Type="http://schemas.openxmlformats.org/officeDocument/2006/relationships/control" Target="../activeX/activeX15.xml"/><Relationship Id="rId8" Type="http://schemas.openxmlformats.org/officeDocument/2006/relationships/hyperlink" Target="https://www.secure.bnpparibas.net/NSFR?Action=DSP_HISTOCPT&amp;ch4=FR7630004000860007549269368&amp;stp=20090104101242" TargetMode="External"/><Relationship Id="rId51" Type="http://schemas.openxmlformats.org/officeDocument/2006/relationships/control" Target="../activeX/activeX1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61"/>
  <sheetViews>
    <sheetView tabSelected="1" workbookViewId="0">
      <pane xSplit="1" ySplit="2" topLeftCell="F3" activePane="bottomRight" state="frozenSplit"/>
      <selection pane="topRight" activeCell="B1" sqref="B1"/>
      <selection pane="bottomLeft" activeCell="A25" sqref="A25"/>
      <selection pane="bottomRight" activeCell="A2" sqref="A2:U8"/>
    </sheetView>
  </sheetViews>
  <sheetFormatPr baseColWidth="10" defaultRowHeight="12"/>
  <cols>
    <col min="1" max="1" width="33.28515625" style="16" customWidth="1"/>
    <col min="2" max="2" width="5.5703125" style="16" customWidth="1"/>
    <col min="3" max="3" width="9" style="16" customWidth="1"/>
    <col min="4" max="4" width="6.140625" style="16" customWidth="1"/>
    <col min="5" max="5" width="10.140625" style="16" customWidth="1"/>
    <col min="6" max="6" width="5.28515625" style="69" customWidth="1"/>
    <col min="7" max="7" width="8" style="38" customWidth="1"/>
    <col min="8" max="8" width="6" style="44" customWidth="1"/>
    <col min="9" max="9" width="8.42578125" style="16" customWidth="1"/>
    <col min="10" max="10" width="7.140625" style="16" customWidth="1"/>
    <col min="11" max="11" width="8.7109375" style="16" customWidth="1"/>
    <col min="12" max="12" width="5.5703125" style="17" customWidth="1"/>
    <col min="13" max="13" width="5.85546875" style="16" customWidth="1"/>
    <col min="14" max="14" width="8.140625" style="16" customWidth="1"/>
    <col min="15" max="15" width="8" style="16" customWidth="1"/>
    <col min="16" max="17" width="11.42578125" style="16"/>
    <col min="18" max="18" width="13.140625" style="77" customWidth="1"/>
    <col min="19" max="20" width="11.42578125" style="77"/>
    <col min="21" max="16384" width="11.42578125" style="16"/>
  </cols>
  <sheetData>
    <row r="1" spans="1:21" ht="12.75">
      <c r="B1" s="196">
        <v>2009</v>
      </c>
      <c r="C1" s="197"/>
      <c r="D1" s="197"/>
      <c r="E1" s="198"/>
      <c r="F1" s="57"/>
      <c r="H1" s="199">
        <v>2010</v>
      </c>
      <c r="I1" s="200"/>
      <c r="J1" s="200"/>
      <c r="K1" s="201"/>
      <c r="N1" s="73" t="s">
        <v>81</v>
      </c>
      <c r="Q1" s="1">
        <v>2014</v>
      </c>
    </row>
    <row r="2" spans="1:21" s="23" customFormat="1" ht="25.5" customHeight="1">
      <c r="A2" s="56" t="s">
        <v>245</v>
      </c>
      <c r="B2" s="23" t="s">
        <v>52</v>
      </c>
      <c r="C2" s="25" t="s">
        <v>39</v>
      </c>
      <c r="D2" s="23" t="s">
        <v>38</v>
      </c>
      <c r="E2" s="23" t="s">
        <v>75</v>
      </c>
      <c r="F2" s="58"/>
      <c r="G2" s="37"/>
      <c r="H2" s="41" t="s">
        <v>52</v>
      </c>
      <c r="I2" s="25" t="s">
        <v>41</v>
      </c>
      <c r="J2" s="23" t="s">
        <v>38</v>
      </c>
      <c r="K2" s="23" t="s">
        <v>75</v>
      </c>
      <c r="L2" s="24"/>
      <c r="N2" s="23" t="s">
        <v>75</v>
      </c>
      <c r="O2" s="23" t="s">
        <v>82</v>
      </c>
      <c r="R2" s="78"/>
      <c r="S2" s="78"/>
      <c r="T2" s="78"/>
    </row>
    <row r="3" spans="1:21" s="38" customFormat="1">
      <c r="A3" s="32" t="s">
        <v>2</v>
      </c>
      <c r="F3" s="59"/>
      <c r="H3" s="54"/>
      <c r="L3" s="39"/>
      <c r="Q3" s="38" t="s">
        <v>89</v>
      </c>
      <c r="R3" s="79" t="s">
        <v>244</v>
      </c>
      <c r="S3" s="79" t="s">
        <v>86</v>
      </c>
      <c r="T3" s="79" t="s">
        <v>87</v>
      </c>
      <c r="U3" s="38" t="s">
        <v>88</v>
      </c>
    </row>
    <row r="4" spans="1:21" s="1" customFormat="1">
      <c r="A4" s="1" t="s">
        <v>0</v>
      </c>
      <c r="B4" s="31"/>
      <c r="C4" s="30">
        <v>492000</v>
      </c>
      <c r="D4" s="31">
        <v>0.3</v>
      </c>
      <c r="E4" s="30">
        <f>C4-C4*D4</f>
        <v>344400</v>
      </c>
      <c r="F4" s="60"/>
      <c r="G4" s="39"/>
      <c r="H4" s="42"/>
      <c r="I4" s="30">
        <v>492000</v>
      </c>
      <c r="J4" s="31">
        <v>0.3</v>
      </c>
      <c r="K4" s="30">
        <f>I4-I4*J4</f>
        <v>344400</v>
      </c>
      <c r="L4" s="30"/>
      <c r="N4" s="30">
        <f>K4</f>
        <v>344400</v>
      </c>
      <c r="Q4" s="30">
        <v>650000</v>
      </c>
      <c r="R4" s="80">
        <v>-600</v>
      </c>
      <c r="S4" s="80">
        <v>0</v>
      </c>
      <c r="T4" s="80">
        <v>-136</v>
      </c>
      <c r="U4" s="80">
        <f>SUM(R4:T4)</f>
        <v>-736</v>
      </c>
    </row>
    <row r="5" spans="1:21" s="1" customFormat="1">
      <c r="A5" s="1" t="s">
        <v>40</v>
      </c>
      <c r="B5" s="31"/>
      <c r="C5" s="1">
        <v>200000</v>
      </c>
      <c r="D5" s="31">
        <v>0.2</v>
      </c>
      <c r="E5" s="30">
        <f>C5-C5*D5</f>
        <v>160000</v>
      </c>
      <c r="F5" s="60"/>
      <c r="G5" s="39"/>
      <c r="H5" s="42"/>
      <c r="I5" s="1">
        <v>200000</v>
      </c>
      <c r="J5" s="31">
        <v>0.2</v>
      </c>
      <c r="K5" s="30">
        <f>I5-I5*J5</f>
        <v>160000</v>
      </c>
      <c r="L5" s="30"/>
      <c r="N5" s="30">
        <f>K5</f>
        <v>160000</v>
      </c>
      <c r="Q5" s="30">
        <v>370000</v>
      </c>
      <c r="R5" s="80">
        <v>0</v>
      </c>
      <c r="S5" s="80">
        <v>1000</v>
      </c>
      <c r="T5" s="80">
        <v>-72.333333333333329</v>
      </c>
      <c r="U5" s="80">
        <f t="shared" ref="U5:U7" si="0">SUM(R5:T5)</f>
        <v>927.66666666666663</v>
      </c>
    </row>
    <row r="6" spans="1:21" s="1" customFormat="1">
      <c r="A6" s="1" t="s">
        <v>60</v>
      </c>
      <c r="B6" s="31"/>
      <c r="C6" s="1">
        <v>145000</v>
      </c>
      <c r="D6" s="31">
        <v>0.2</v>
      </c>
      <c r="E6" s="30">
        <f>C6-C6*D6</f>
        <v>116000</v>
      </c>
      <c r="F6" s="60"/>
      <c r="G6" s="39"/>
      <c r="H6" s="42"/>
      <c r="I6" s="1">
        <v>145000</v>
      </c>
      <c r="J6" s="31">
        <v>0.2</v>
      </c>
      <c r="K6" s="30">
        <f>I6-I6*J6</f>
        <v>116000</v>
      </c>
      <c r="L6" s="30"/>
      <c r="N6" s="30">
        <f>K6</f>
        <v>116000</v>
      </c>
      <c r="O6" s="30"/>
      <c r="Q6" s="30">
        <v>175000</v>
      </c>
      <c r="R6" s="80">
        <v>-1175</v>
      </c>
      <c r="S6" s="80">
        <v>600</v>
      </c>
      <c r="T6" s="80">
        <v>-77.166666666666671</v>
      </c>
      <c r="U6" s="80">
        <f t="shared" si="0"/>
        <v>-652.16666666666663</v>
      </c>
    </row>
    <row r="7" spans="1:21" s="1" customFormat="1">
      <c r="A7" s="1" t="s">
        <v>61</v>
      </c>
      <c r="B7" s="31"/>
      <c r="C7" s="1">
        <v>97000</v>
      </c>
      <c r="D7" s="31">
        <v>0.2</v>
      </c>
      <c r="E7" s="30">
        <f>C7-C7*D7</f>
        <v>77600</v>
      </c>
      <c r="F7" s="71" t="s">
        <v>80</v>
      </c>
      <c r="G7" s="72">
        <f>SUM(E5:E7)</f>
        <v>353600</v>
      </c>
      <c r="H7" s="42"/>
      <c r="I7" s="1">
        <v>97000</v>
      </c>
      <c r="J7" s="31">
        <v>0.2</v>
      </c>
      <c r="K7" s="30">
        <f>I7-I7*J7</f>
        <v>77600</v>
      </c>
      <c r="L7" s="30"/>
      <c r="N7" s="30">
        <f>K7</f>
        <v>77600</v>
      </c>
      <c r="O7" s="30"/>
      <c r="Q7" s="30">
        <v>120000</v>
      </c>
      <c r="R7" s="80">
        <v>-600</v>
      </c>
      <c r="S7" s="80">
        <v>400</v>
      </c>
      <c r="T7" s="80">
        <v>-32</v>
      </c>
      <c r="U7" s="80">
        <f t="shared" si="0"/>
        <v>-232</v>
      </c>
    </row>
    <row r="8" spans="1:21" s="32" customFormat="1">
      <c r="A8" s="32" t="s">
        <v>74</v>
      </c>
      <c r="C8" s="19">
        <f>SUM(C4:C7)</f>
        <v>934000</v>
      </c>
      <c r="E8" s="19">
        <f>SUM(E4:E7)</f>
        <v>698000</v>
      </c>
      <c r="F8" s="61"/>
      <c r="G8" s="40"/>
      <c r="H8" s="43"/>
      <c r="I8" s="19">
        <f>SUM(I4:I7)</f>
        <v>934000</v>
      </c>
      <c r="K8" s="19">
        <f>SUM(K4:K7)</f>
        <v>698000</v>
      </c>
      <c r="L8" s="30"/>
      <c r="N8" s="19">
        <f>SUM(N4:N7)</f>
        <v>698000</v>
      </c>
      <c r="O8" s="19">
        <f>N8-N33</f>
        <v>465445</v>
      </c>
      <c r="Q8" s="19">
        <f>SUM(Q4:Q7)</f>
        <v>1315000</v>
      </c>
      <c r="R8" s="81">
        <f>SUM(R4:R7)</f>
        <v>-2375</v>
      </c>
      <c r="S8" s="81">
        <f>SUM(S4:S7)</f>
        <v>2000</v>
      </c>
      <c r="T8" s="81">
        <f t="shared" ref="T8:U8" si="1">SUM(T4:T7)</f>
        <v>-317.5</v>
      </c>
      <c r="U8" s="81">
        <f t="shared" si="1"/>
        <v>-692.5</v>
      </c>
    </row>
    <row r="9" spans="1:21" ht="11.25" customHeight="1">
      <c r="A9" s="15"/>
      <c r="E9" s="17"/>
      <c r="F9" s="62"/>
      <c r="K9" s="17"/>
      <c r="N9" s="17"/>
    </row>
    <row r="10" spans="1:21" ht="11.25" customHeight="1">
      <c r="A10" s="15" t="s">
        <v>78</v>
      </c>
      <c r="E10" s="17"/>
      <c r="F10" s="62"/>
      <c r="K10" s="17"/>
      <c r="N10" s="17"/>
    </row>
    <row r="11" spans="1:21" ht="11.25" customHeight="1">
      <c r="A11" s="15" t="s">
        <v>79</v>
      </c>
      <c r="E11" s="17"/>
      <c r="F11" s="62"/>
      <c r="K11" s="17"/>
      <c r="N11" s="17"/>
    </row>
    <row r="12" spans="1:21" ht="11.25" customHeight="1">
      <c r="A12" s="15"/>
      <c r="E12" s="17"/>
      <c r="F12" s="62"/>
      <c r="K12" s="17"/>
      <c r="N12" s="17"/>
    </row>
    <row r="13" spans="1:21" s="38" customFormat="1">
      <c r="A13" s="26" t="s">
        <v>55</v>
      </c>
      <c r="F13" s="59"/>
      <c r="H13" s="54"/>
      <c r="L13" s="39"/>
      <c r="R13" s="79"/>
      <c r="S13" s="79"/>
      <c r="T13" s="79"/>
    </row>
    <row r="14" spans="1:21" s="29" customFormat="1">
      <c r="A14" s="29" t="s">
        <v>45</v>
      </c>
      <c r="B14" s="29">
        <v>1</v>
      </c>
      <c r="C14" s="29">
        <v>-6815</v>
      </c>
      <c r="E14" s="29">
        <f>C14</f>
        <v>-6815</v>
      </c>
      <c r="F14" s="64"/>
      <c r="G14" s="38"/>
      <c r="H14" s="45">
        <v>1</v>
      </c>
      <c r="K14" s="29">
        <f>I14</f>
        <v>0</v>
      </c>
      <c r="L14" s="20"/>
      <c r="N14" s="29">
        <f>L14</f>
        <v>0</v>
      </c>
      <c r="Q14" s="29">
        <v>16000</v>
      </c>
      <c r="R14" s="82"/>
      <c r="S14" s="82"/>
      <c r="T14" s="82"/>
    </row>
    <row r="15" spans="1:21" s="29" customFormat="1">
      <c r="A15" s="29" t="s">
        <v>46</v>
      </c>
      <c r="B15" s="29">
        <v>7</v>
      </c>
      <c r="C15" s="29">
        <v>6190</v>
      </c>
      <c r="E15" s="29">
        <f t="shared" ref="E15:E20" si="2">C15</f>
        <v>6190</v>
      </c>
      <c r="F15" s="64"/>
      <c r="G15" s="38"/>
      <c r="H15" s="45">
        <v>7</v>
      </c>
      <c r="K15" s="29">
        <f t="shared" ref="K15:K20" si="3">I15</f>
        <v>0</v>
      </c>
      <c r="L15" s="20"/>
      <c r="N15" s="29">
        <f t="shared" ref="N15:N20" si="4">L15</f>
        <v>0</v>
      </c>
      <c r="Q15" s="29">
        <v>2200</v>
      </c>
      <c r="R15" s="82"/>
      <c r="S15" s="82"/>
      <c r="T15" s="82"/>
    </row>
    <row r="16" spans="1:21" s="29" customFormat="1">
      <c r="A16" s="29" t="s">
        <v>48</v>
      </c>
      <c r="B16" s="29">
        <v>6</v>
      </c>
      <c r="C16" s="29">
        <f>5997+197-7</f>
        <v>6187</v>
      </c>
      <c r="E16" s="29">
        <f t="shared" si="2"/>
        <v>6187</v>
      </c>
      <c r="F16" s="64"/>
      <c r="G16" s="38"/>
      <c r="H16" s="45">
        <v>6</v>
      </c>
      <c r="K16" s="29">
        <f t="shared" si="3"/>
        <v>0</v>
      </c>
      <c r="L16" s="20"/>
      <c r="N16" s="29">
        <f t="shared" si="4"/>
        <v>0</v>
      </c>
      <c r="Q16" s="29">
        <v>2400</v>
      </c>
      <c r="R16" s="82"/>
      <c r="S16" s="82"/>
      <c r="T16" s="82"/>
    </row>
    <row r="17" spans="1:20" s="29" customFormat="1">
      <c r="A17" s="29" t="s">
        <v>49</v>
      </c>
      <c r="B17" s="29">
        <v>5</v>
      </c>
      <c r="C17" s="29">
        <v>10072</v>
      </c>
      <c r="E17" s="29">
        <f t="shared" si="2"/>
        <v>10072</v>
      </c>
      <c r="F17" s="64"/>
      <c r="G17" s="38"/>
      <c r="H17" s="45">
        <v>5</v>
      </c>
      <c r="K17" s="29">
        <f t="shared" si="3"/>
        <v>0</v>
      </c>
      <c r="L17" s="20"/>
      <c r="N17" s="29">
        <f t="shared" si="4"/>
        <v>0</v>
      </c>
      <c r="R17" s="82"/>
      <c r="S17" s="82"/>
      <c r="T17" s="82"/>
    </row>
    <row r="18" spans="1:20" s="29" customFormat="1">
      <c r="A18" s="29" t="s">
        <v>50</v>
      </c>
      <c r="B18" s="29">
        <v>4</v>
      </c>
      <c r="C18" s="29">
        <v>5227</v>
      </c>
      <c r="E18" s="29">
        <f t="shared" si="2"/>
        <v>5227</v>
      </c>
      <c r="F18" s="64"/>
      <c r="G18" s="38"/>
      <c r="H18" s="45">
        <v>4</v>
      </c>
      <c r="K18" s="29">
        <f t="shared" si="3"/>
        <v>0</v>
      </c>
      <c r="L18" s="20"/>
      <c r="N18" s="29">
        <f t="shared" si="4"/>
        <v>0</v>
      </c>
      <c r="Q18" s="29">
        <v>2100</v>
      </c>
      <c r="R18" s="82"/>
      <c r="S18" s="82"/>
      <c r="T18" s="82"/>
    </row>
    <row r="19" spans="1:20" s="29" customFormat="1">
      <c r="A19" s="29" t="s">
        <v>54</v>
      </c>
      <c r="B19" s="29">
        <v>8</v>
      </c>
      <c r="C19" s="29">
        <f>615+30+615</f>
        <v>1260</v>
      </c>
      <c r="E19" s="29">
        <f t="shared" si="2"/>
        <v>1260</v>
      </c>
      <c r="F19" s="64"/>
      <c r="G19" s="38"/>
      <c r="H19" s="45">
        <v>8</v>
      </c>
      <c r="K19" s="29">
        <f t="shared" si="3"/>
        <v>0</v>
      </c>
      <c r="L19" s="20"/>
      <c r="N19" s="29">
        <f t="shared" si="4"/>
        <v>0</v>
      </c>
      <c r="R19" s="82"/>
      <c r="S19" s="82"/>
      <c r="T19" s="82"/>
    </row>
    <row r="20" spans="1:20" s="29" customFormat="1">
      <c r="A20" s="29" t="s">
        <v>53</v>
      </c>
      <c r="B20" s="29">
        <v>9</v>
      </c>
      <c r="C20" s="29">
        <f>2600+100+1631</f>
        <v>4331</v>
      </c>
      <c r="E20" s="29">
        <f t="shared" si="2"/>
        <v>4331</v>
      </c>
      <c r="F20" s="64"/>
      <c r="G20" s="38"/>
      <c r="H20" s="45">
        <v>9</v>
      </c>
      <c r="K20" s="29">
        <f t="shared" si="3"/>
        <v>0</v>
      </c>
      <c r="L20" s="20"/>
      <c r="N20" s="29">
        <f t="shared" si="4"/>
        <v>0</v>
      </c>
      <c r="R20" s="82"/>
      <c r="S20" s="82"/>
      <c r="T20" s="82"/>
    </row>
    <row r="21" spans="1:20" s="26" customFormat="1">
      <c r="A21" s="26" t="s">
        <v>56</v>
      </c>
      <c r="C21" s="26">
        <f>SUM(C14:C20)</f>
        <v>26452</v>
      </c>
      <c r="E21" s="26">
        <f>SUM(E14:E20)</f>
        <v>26452</v>
      </c>
      <c r="F21" s="64"/>
      <c r="G21" s="38"/>
      <c r="H21" s="46"/>
      <c r="K21" s="26">
        <f>SUM(K14:K20)</f>
        <v>0</v>
      </c>
      <c r="L21" s="33"/>
      <c r="N21" s="26">
        <f>SUM(N14:N20)</f>
        <v>0</v>
      </c>
      <c r="Q21" s="26">
        <f>SUM(Q14:Q20)</f>
        <v>22700</v>
      </c>
      <c r="R21" s="83"/>
      <c r="S21" s="83"/>
      <c r="T21" s="83"/>
    </row>
    <row r="22" spans="1:20" s="29" customFormat="1">
      <c r="A22" s="29" t="s">
        <v>47</v>
      </c>
      <c r="B22" s="29">
        <v>3</v>
      </c>
      <c r="C22" s="29">
        <v>403219</v>
      </c>
      <c r="E22" s="29">
        <f>C22</f>
        <v>403219</v>
      </c>
      <c r="F22" s="64"/>
      <c r="G22" s="38"/>
      <c r="H22" s="45">
        <v>3</v>
      </c>
      <c r="K22" s="29">
        <v>350000</v>
      </c>
      <c r="L22" s="20"/>
      <c r="N22" s="29">
        <v>300000</v>
      </c>
      <c r="O22" s="29">
        <v>300000</v>
      </c>
      <c r="Q22" s="29">
        <v>158000</v>
      </c>
      <c r="R22" s="82"/>
      <c r="S22" s="82"/>
      <c r="T22" s="82"/>
    </row>
    <row r="23" spans="1:20" s="29" customFormat="1">
      <c r="A23" s="29" t="s">
        <v>51</v>
      </c>
      <c r="B23" s="29">
        <v>2</v>
      </c>
      <c r="C23" s="29">
        <v>15702</v>
      </c>
      <c r="E23" s="29">
        <f>C23</f>
        <v>15702</v>
      </c>
      <c r="F23" s="64"/>
      <c r="G23" s="38"/>
      <c r="H23" s="45">
        <v>2</v>
      </c>
      <c r="I23" s="29">
        <v>0</v>
      </c>
      <c r="K23" s="29">
        <f>I23</f>
        <v>0</v>
      </c>
      <c r="L23" s="20"/>
      <c r="R23" s="82"/>
      <c r="S23" s="82"/>
      <c r="T23" s="82"/>
    </row>
    <row r="24" spans="1:20" s="29" customFormat="1">
      <c r="A24" s="26" t="s">
        <v>85</v>
      </c>
      <c r="C24" s="29">
        <f>SUM(C22:C23)</f>
        <v>418921</v>
      </c>
      <c r="E24" s="29">
        <f>SUM(E22:E23)</f>
        <v>418921</v>
      </c>
      <c r="F24" s="69"/>
      <c r="G24" s="15"/>
      <c r="H24" s="45"/>
      <c r="L24" s="20"/>
      <c r="Q24" s="26">
        <f>SUM(Q21:Q23)</f>
        <v>180700</v>
      </c>
      <c r="R24" s="82"/>
      <c r="S24" s="82"/>
      <c r="T24" s="82"/>
    </row>
    <row r="26" spans="1:20" s="50" customFormat="1">
      <c r="A26" s="55" t="s">
        <v>73</v>
      </c>
      <c r="C26" s="51"/>
      <c r="E26" s="53">
        <f>E21+E8</f>
        <v>724452</v>
      </c>
      <c r="F26" s="65"/>
      <c r="G26" s="38"/>
      <c r="H26" s="52"/>
      <c r="K26" s="51">
        <f>K21+K8</f>
        <v>698000</v>
      </c>
      <c r="L26" s="51"/>
      <c r="N26" s="51">
        <f>N8+N22</f>
        <v>998000</v>
      </c>
      <c r="O26" s="51">
        <f>O8+O22</f>
        <v>765445</v>
      </c>
      <c r="Q26" s="51">
        <f>Q8+Q24</f>
        <v>1495700</v>
      </c>
      <c r="R26" s="84"/>
      <c r="S26" s="84"/>
      <c r="T26" s="84"/>
    </row>
    <row r="27" spans="1:20">
      <c r="C27" s="17"/>
      <c r="E27" s="17"/>
      <c r="F27" s="62"/>
      <c r="K27" s="17"/>
      <c r="N27" s="17"/>
    </row>
    <row r="28" spans="1:20" s="38" customFormat="1">
      <c r="A28" s="32" t="s">
        <v>57</v>
      </c>
      <c r="F28" s="59"/>
      <c r="H28" s="54"/>
      <c r="L28" s="39"/>
      <c r="R28" s="79"/>
      <c r="S28" s="79"/>
      <c r="T28" s="79"/>
    </row>
    <row r="29" spans="1:20" s="34" customFormat="1">
      <c r="A29" s="22" t="s">
        <v>58</v>
      </c>
      <c r="B29" s="34">
        <v>10</v>
      </c>
      <c r="C29" s="34">
        <v>2120</v>
      </c>
      <c r="D29" s="34">
        <v>0</v>
      </c>
      <c r="E29" s="34">
        <v>2120</v>
      </c>
      <c r="F29" s="66"/>
      <c r="G29" s="27"/>
      <c r="H29" s="47"/>
      <c r="J29" s="34">
        <v>0</v>
      </c>
      <c r="L29" s="21"/>
      <c r="N29" s="34">
        <v>0</v>
      </c>
      <c r="R29" s="85"/>
      <c r="S29" s="85"/>
      <c r="T29" s="85"/>
    </row>
    <row r="30" spans="1:20" s="34" customFormat="1">
      <c r="A30" s="22" t="s">
        <v>59</v>
      </c>
      <c r="B30" s="34">
        <v>11</v>
      </c>
      <c r="C30" s="34">
        <v>115924</v>
      </c>
      <c r="D30" s="34">
        <v>0</v>
      </c>
      <c r="E30" s="34">
        <v>115924</v>
      </c>
      <c r="F30" s="66"/>
      <c r="G30" s="27"/>
      <c r="H30" s="47"/>
      <c r="J30" s="34">
        <v>0</v>
      </c>
      <c r="L30" s="21"/>
      <c r="N30" s="34">
        <v>98555</v>
      </c>
      <c r="O30" s="75">
        <v>0.02</v>
      </c>
      <c r="Q30" s="34">
        <v>92000</v>
      </c>
      <c r="R30" s="85"/>
      <c r="S30" s="85"/>
      <c r="T30" s="85"/>
    </row>
    <row r="31" spans="1:20" s="1" customFormat="1">
      <c r="A31" s="1" t="s">
        <v>62</v>
      </c>
      <c r="B31" s="1">
        <v>12</v>
      </c>
      <c r="C31" s="30">
        <v>87025</v>
      </c>
      <c r="D31" s="34">
        <v>0</v>
      </c>
      <c r="E31" s="30">
        <v>87025</v>
      </c>
      <c r="F31" s="60"/>
      <c r="G31" s="39"/>
      <c r="H31" s="42" t="s">
        <v>65</v>
      </c>
      <c r="J31" s="34">
        <v>0</v>
      </c>
      <c r="K31" s="30"/>
      <c r="L31" s="30"/>
      <c r="N31" s="30">
        <v>70000</v>
      </c>
      <c r="O31" s="74">
        <v>3.7100000000000001E-2</v>
      </c>
      <c r="Q31" s="1">
        <v>63000</v>
      </c>
      <c r="R31" s="80"/>
      <c r="S31" s="80"/>
      <c r="T31" s="80"/>
    </row>
    <row r="32" spans="1:20" s="1" customFormat="1" ht="12.75" customHeight="1">
      <c r="A32" s="1" t="s">
        <v>63</v>
      </c>
      <c r="B32" s="1">
        <v>13</v>
      </c>
      <c r="C32" s="1">
        <v>106585</v>
      </c>
      <c r="D32" s="34">
        <v>0</v>
      </c>
      <c r="E32" s="1">
        <v>106585</v>
      </c>
      <c r="F32" s="67"/>
      <c r="G32" s="38"/>
      <c r="H32" s="42"/>
      <c r="J32" s="34">
        <v>0</v>
      </c>
      <c r="L32" s="30"/>
      <c r="N32" s="1">
        <v>64000</v>
      </c>
      <c r="O32" s="74">
        <v>2.5499999999999998E-2</v>
      </c>
      <c r="Q32" s="1">
        <v>47000</v>
      </c>
      <c r="R32" s="80"/>
      <c r="S32" s="80"/>
      <c r="T32" s="80"/>
    </row>
    <row r="33" spans="1:20" s="35" customFormat="1">
      <c r="A33" s="35" t="s">
        <v>64</v>
      </c>
      <c r="E33" s="35">
        <f>SUM(E29:E32)</f>
        <v>311654</v>
      </c>
      <c r="F33" s="68"/>
      <c r="G33" s="28"/>
      <c r="H33" s="48"/>
      <c r="K33" s="35">
        <f>SUM(K29:K32)</f>
        <v>0</v>
      </c>
      <c r="L33" s="36"/>
      <c r="N33" s="35">
        <f>SUM(N29:N32)</f>
        <v>232555</v>
      </c>
      <c r="Q33" s="35">
        <f>SUM(Q29:Q32)</f>
        <v>202000</v>
      </c>
      <c r="R33" s="86"/>
      <c r="S33" s="86"/>
      <c r="T33" s="86"/>
    </row>
    <row r="34" spans="1:20">
      <c r="G34" s="16"/>
    </row>
    <row r="35" spans="1:20" s="38" customFormat="1">
      <c r="A35" s="26" t="s">
        <v>76</v>
      </c>
      <c r="F35" s="59"/>
      <c r="G35" s="16"/>
      <c r="H35" s="54"/>
      <c r="L35" s="39"/>
      <c r="R35" s="79"/>
      <c r="S35" s="79"/>
      <c r="T35" s="79"/>
    </row>
    <row r="36" spans="1:20" s="29" customFormat="1">
      <c r="A36" s="29" t="s">
        <v>5</v>
      </c>
      <c r="C36" s="29">
        <v>0</v>
      </c>
      <c r="D36" s="29">
        <v>2008</v>
      </c>
      <c r="E36" s="29">
        <f t="shared" ref="E36:E45" si="5">C36</f>
        <v>0</v>
      </c>
      <c r="F36" s="63"/>
      <c r="G36" s="16"/>
      <c r="H36" s="45"/>
      <c r="J36" s="29">
        <v>2007</v>
      </c>
      <c r="K36" s="29">
        <v>1380</v>
      </c>
      <c r="L36" s="20"/>
      <c r="N36" s="29">
        <v>1380</v>
      </c>
      <c r="R36" s="82"/>
      <c r="S36" s="82"/>
      <c r="T36" s="82"/>
    </row>
    <row r="37" spans="1:20" s="29" customFormat="1">
      <c r="A37" s="29" t="s">
        <v>67</v>
      </c>
      <c r="B37" s="29">
        <v>15</v>
      </c>
      <c r="C37" s="29">
        <v>1414</v>
      </c>
      <c r="D37" s="29">
        <v>2008</v>
      </c>
      <c r="E37" s="29">
        <f t="shared" si="5"/>
        <v>1414</v>
      </c>
      <c r="F37" s="63"/>
      <c r="G37" s="16"/>
      <c r="H37" s="45"/>
      <c r="L37" s="20"/>
      <c r="R37" s="82"/>
      <c r="S37" s="82"/>
      <c r="T37" s="82"/>
    </row>
    <row r="38" spans="1:20" s="29" customFormat="1">
      <c r="A38" s="29" t="s">
        <v>83</v>
      </c>
      <c r="B38" s="29">
        <v>16</v>
      </c>
      <c r="C38" s="29">
        <v>1175</v>
      </c>
      <c r="D38" s="29">
        <v>2008</v>
      </c>
      <c r="E38" s="29">
        <f t="shared" si="5"/>
        <v>1175</v>
      </c>
      <c r="F38" s="63"/>
      <c r="G38" s="16"/>
      <c r="H38" s="45"/>
      <c r="J38" s="29">
        <v>2007</v>
      </c>
      <c r="K38" s="29">
        <v>1519</v>
      </c>
      <c r="L38" s="20"/>
      <c r="N38" s="29">
        <v>1519</v>
      </c>
      <c r="R38" s="82"/>
      <c r="S38" s="82"/>
      <c r="T38" s="82"/>
    </row>
    <row r="39" spans="1:20" s="29" customFormat="1">
      <c r="A39" s="29" t="s">
        <v>68</v>
      </c>
      <c r="B39" s="29">
        <v>17</v>
      </c>
      <c r="C39" s="29">
        <v>713</v>
      </c>
      <c r="D39" s="29">
        <v>2008</v>
      </c>
      <c r="E39" s="29">
        <f t="shared" si="5"/>
        <v>713</v>
      </c>
      <c r="F39" s="63"/>
      <c r="G39" s="16"/>
      <c r="H39" s="45"/>
      <c r="J39" s="29">
        <v>2007</v>
      </c>
      <c r="K39" s="29">
        <v>1921</v>
      </c>
      <c r="L39" s="20"/>
      <c r="N39" s="29">
        <v>1921</v>
      </c>
      <c r="R39" s="82"/>
      <c r="S39" s="82"/>
      <c r="T39" s="82"/>
    </row>
    <row r="40" spans="1:20" s="29" customFormat="1">
      <c r="A40" s="29" t="s">
        <v>84</v>
      </c>
      <c r="B40" s="29">
        <v>18</v>
      </c>
      <c r="C40" s="29">
        <v>325</v>
      </c>
      <c r="D40" s="29">
        <v>2008</v>
      </c>
      <c r="E40" s="29">
        <f t="shared" si="5"/>
        <v>325</v>
      </c>
      <c r="F40" s="63"/>
      <c r="G40" s="16"/>
      <c r="H40" s="45"/>
      <c r="J40" s="29">
        <v>2007</v>
      </c>
      <c r="K40" s="29">
        <v>2020</v>
      </c>
      <c r="L40" s="20"/>
      <c r="N40" s="29">
        <v>2020</v>
      </c>
      <c r="R40" s="82"/>
      <c r="S40" s="82"/>
      <c r="T40" s="82"/>
    </row>
    <row r="41" spans="1:20" s="29" customFormat="1">
      <c r="A41" s="29" t="s">
        <v>66</v>
      </c>
      <c r="B41" s="29">
        <v>19</v>
      </c>
      <c r="C41" s="29">
        <v>744</v>
      </c>
      <c r="D41" s="29">
        <v>2008</v>
      </c>
      <c r="E41" s="29">
        <f t="shared" si="5"/>
        <v>744</v>
      </c>
      <c r="F41" s="63"/>
      <c r="G41" s="16"/>
      <c r="H41" s="45"/>
      <c r="J41" s="29">
        <v>2007</v>
      </c>
      <c r="K41" s="29">
        <v>705</v>
      </c>
      <c r="L41" s="20"/>
      <c r="N41" s="29">
        <v>705</v>
      </c>
      <c r="R41" s="82"/>
      <c r="S41" s="82"/>
      <c r="T41" s="82"/>
    </row>
    <row r="42" spans="1:20" s="29" customFormat="1">
      <c r="A42" s="29" t="s">
        <v>70</v>
      </c>
      <c r="B42" s="29">
        <v>20</v>
      </c>
      <c r="C42" s="29">
        <v>1213</v>
      </c>
      <c r="D42" s="29">
        <v>2008</v>
      </c>
      <c r="E42" s="29">
        <f t="shared" si="5"/>
        <v>1213</v>
      </c>
      <c r="F42" s="63"/>
      <c r="G42" s="16"/>
      <c r="H42" s="45"/>
      <c r="J42" s="29">
        <v>2007</v>
      </c>
      <c r="K42" s="29">
        <v>342</v>
      </c>
      <c r="L42" s="20"/>
      <c r="R42" s="82"/>
      <c r="S42" s="82"/>
      <c r="T42" s="82"/>
    </row>
    <row r="43" spans="1:20" s="29" customFormat="1">
      <c r="A43" s="29" t="s">
        <v>71</v>
      </c>
      <c r="B43" s="29">
        <v>21</v>
      </c>
      <c r="C43" s="29">
        <v>996</v>
      </c>
      <c r="D43" s="29">
        <v>2008</v>
      </c>
      <c r="E43" s="29">
        <f t="shared" si="5"/>
        <v>996</v>
      </c>
      <c r="F43" s="63"/>
      <c r="G43" s="16"/>
      <c r="H43" s="45"/>
      <c r="J43" s="29">
        <v>2007</v>
      </c>
      <c r="K43" s="29">
        <v>1268</v>
      </c>
      <c r="L43" s="20"/>
      <c r="N43" s="29">
        <v>1268</v>
      </c>
      <c r="R43" s="82"/>
      <c r="S43" s="82"/>
      <c r="T43" s="82"/>
    </row>
    <row r="44" spans="1:20" s="29" customFormat="1">
      <c r="A44" s="29" t="s">
        <v>69</v>
      </c>
      <c r="B44" s="29">
        <v>22</v>
      </c>
      <c r="C44" s="29">
        <v>893</v>
      </c>
      <c r="D44" s="29">
        <v>2008</v>
      </c>
      <c r="E44" s="29">
        <f t="shared" si="5"/>
        <v>893</v>
      </c>
      <c r="F44" s="63"/>
      <c r="G44" s="16"/>
      <c r="H44" s="45"/>
      <c r="J44" s="29">
        <v>2007</v>
      </c>
      <c r="K44" s="29">
        <v>1426</v>
      </c>
      <c r="L44" s="20"/>
      <c r="R44" s="82"/>
      <c r="S44" s="82"/>
      <c r="T44" s="82"/>
    </row>
    <row r="45" spans="1:20" s="29" customFormat="1">
      <c r="A45" s="29" t="s">
        <v>6</v>
      </c>
      <c r="C45" s="29">
        <v>0</v>
      </c>
      <c r="D45" s="29">
        <v>2009</v>
      </c>
      <c r="E45" s="29">
        <f t="shared" si="5"/>
        <v>0</v>
      </c>
      <c r="F45" s="63"/>
      <c r="G45" s="16"/>
      <c r="H45" s="45"/>
      <c r="L45" s="20"/>
      <c r="R45" s="82"/>
      <c r="S45" s="82"/>
      <c r="T45" s="82"/>
    </row>
    <row r="46" spans="1:20" s="29" customFormat="1">
      <c r="A46" s="26" t="s">
        <v>77</v>
      </c>
      <c r="E46" s="26">
        <f>SUM(E36:E45)</f>
        <v>7473</v>
      </c>
      <c r="F46" s="64"/>
      <c r="G46" s="16"/>
      <c r="H46" s="45"/>
      <c r="L46" s="20"/>
      <c r="R46" s="82"/>
      <c r="S46" s="82"/>
      <c r="T46" s="82"/>
    </row>
    <row r="47" spans="1:20">
      <c r="E47" s="17"/>
      <c r="F47" s="62"/>
      <c r="G47" s="17"/>
      <c r="K47" s="17"/>
      <c r="N47" s="17"/>
    </row>
    <row r="48" spans="1:20">
      <c r="A48" s="16" t="s">
        <v>72</v>
      </c>
    </row>
    <row r="50" spans="1:20">
      <c r="E50" s="17"/>
      <c r="F50" s="62"/>
      <c r="G50" s="39"/>
      <c r="I50" s="17"/>
      <c r="K50" s="17"/>
      <c r="N50" s="17"/>
    </row>
    <row r="54" spans="1:20">
      <c r="A54" s="16" t="s">
        <v>1</v>
      </c>
    </row>
    <row r="55" spans="1:20">
      <c r="A55" s="16" t="s">
        <v>42</v>
      </c>
      <c r="E55" s="16" t="e">
        <f>#REF!</f>
        <v>#REF!</v>
      </c>
      <c r="K55" s="16">
        <f>H55</f>
        <v>0</v>
      </c>
      <c r="N55" s="16">
        <f>K55</f>
        <v>0</v>
      </c>
    </row>
    <row r="56" spans="1:20">
      <c r="A56" s="16" t="s">
        <v>43</v>
      </c>
      <c r="E56" s="16" t="e">
        <f>#REF!</f>
        <v>#REF!</v>
      </c>
      <c r="K56" s="16">
        <f>H56</f>
        <v>0</v>
      </c>
      <c r="N56" s="16">
        <f>K56</f>
        <v>0</v>
      </c>
    </row>
    <row r="57" spans="1:20">
      <c r="E57" s="16" t="e">
        <f>#REF!</f>
        <v>#REF!</v>
      </c>
      <c r="K57" s="16">
        <f>H57</f>
        <v>0</v>
      </c>
      <c r="N57" s="16">
        <f>K57</f>
        <v>0</v>
      </c>
    </row>
    <row r="58" spans="1:20">
      <c r="A58" s="16" t="s">
        <v>44</v>
      </c>
      <c r="E58" s="16" t="e">
        <f>#REF!</f>
        <v>#REF!</v>
      </c>
      <c r="K58" s="16">
        <f>H58</f>
        <v>0</v>
      </c>
      <c r="N58" s="16">
        <f>K58</f>
        <v>0</v>
      </c>
    </row>
    <row r="59" spans="1:20" ht="6" customHeight="1"/>
    <row r="60" spans="1:20">
      <c r="A60" s="16" t="s">
        <v>4</v>
      </c>
      <c r="E60" s="16">
        <v>5000</v>
      </c>
      <c r="K60" s="16">
        <v>5000</v>
      </c>
      <c r="N60" s="16">
        <v>5000</v>
      </c>
    </row>
    <row r="61" spans="1:20" s="15" customFormat="1">
      <c r="A61" s="15" t="s">
        <v>3</v>
      </c>
      <c r="E61" s="18" t="e">
        <f>SUM(E55:E60)</f>
        <v>#REF!</v>
      </c>
      <c r="F61" s="70"/>
      <c r="G61" s="40"/>
      <c r="H61" s="49"/>
      <c r="K61" s="18">
        <f>SUM(K55:K60)</f>
        <v>5000</v>
      </c>
      <c r="L61" s="18"/>
      <c r="N61" s="18">
        <f>SUM(N55:N60)</f>
        <v>5000</v>
      </c>
      <c r="R61" s="87"/>
      <c r="S61" s="87"/>
      <c r="T61" s="87"/>
    </row>
  </sheetData>
  <mergeCells count="2">
    <mergeCell ref="B1:E1"/>
    <mergeCell ref="H1:K1"/>
  </mergeCells>
  <phoneticPr fontId="0" type="noConversion"/>
  <pageMargins left="0.27559055118110237" right="0.19685039370078741" top="0.23622047244094491" bottom="0.23622047244094491" header="0.19685039370078741" footer="0.1968503937007874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1"/>
  <dimension ref="A1:F61"/>
  <sheetViews>
    <sheetView workbookViewId="0">
      <selection activeCell="A60" sqref="A60:D60"/>
    </sheetView>
  </sheetViews>
  <sheetFormatPr baseColWidth="10" defaultRowHeight="12.75"/>
  <cols>
    <col min="1" max="1" width="28.7109375" customWidth="1"/>
    <col min="2" max="2" width="26.5703125" customWidth="1"/>
    <col min="3" max="3" width="31.42578125" customWidth="1"/>
    <col min="4" max="4" width="15.85546875" customWidth="1"/>
    <col min="6" max="6" width="26.7109375" customWidth="1"/>
  </cols>
  <sheetData>
    <row r="1" spans="1:6">
      <c r="A1" s="2" t="s">
        <v>8</v>
      </c>
      <c r="B1" s="207"/>
    </row>
    <row r="2" spans="1:6" ht="21">
      <c r="A2" s="3" t="s">
        <v>9</v>
      </c>
      <c r="B2" s="207"/>
    </row>
    <row r="3" spans="1:6">
      <c r="A3" s="211"/>
      <c r="B3" s="211"/>
      <c r="C3" s="211"/>
      <c r="D3" s="211"/>
    </row>
    <row r="4" spans="1:6">
      <c r="A4" s="211"/>
      <c r="B4" s="211"/>
      <c r="C4" s="211"/>
      <c r="D4" s="211"/>
    </row>
    <row r="5" spans="1:6">
      <c r="A5" s="208"/>
      <c r="B5" s="208"/>
      <c r="C5" s="208"/>
      <c r="D5" s="208"/>
    </row>
    <row r="6" spans="1:6" ht="21" customHeight="1">
      <c r="A6" s="209" t="s">
        <v>149</v>
      </c>
      <c r="B6" s="209"/>
      <c r="C6" s="4" t="s">
        <v>10</v>
      </c>
      <c r="D6" s="4" t="s">
        <v>11</v>
      </c>
    </row>
    <row r="7" spans="1:6">
      <c r="A7" s="5" t="s">
        <v>12</v>
      </c>
      <c r="B7" s="6"/>
      <c r="C7" s="7" t="s">
        <v>13</v>
      </c>
      <c r="D7" s="7" t="s">
        <v>14</v>
      </c>
    </row>
    <row r="8" spans="1:6">
      <c r="A8" s="5" t="s">
        <v>15</v>
      </c>
      <c r="B8" s="6"/>
      <c r="C8" s="7" t="s">
        <v>16</v>
      </c>
      <c r="D8" s="7">
        <v>0</v>
      </c>
    </row>
    <row r="9" spans="1:6">
      <c r="A9" s="5" t="s">
        <v>17</v>
      </c>
      <c r="B9" s="6"/>
      <c r="C9" s="7" t="s">
        <v>18</v>
      </c>
      <c r="D9" s="7">
        <v>0</v>
      </c>
    </row>
    <row r="10" spans="1:6">
      <c r="A10" s="210" t="s">
        <v>7</v>
      </c>
      <c r="B10" s="210"/>
      <c r="C10" s="8" t="s">
        <v>19</v>
      </c>
      <c r="D10" s="8" t="s">
        <v>14</v>
      </c>
    </row>
    <row r="15" spans="1:6" ht="12.75" customHeight="1">
      <c r="A15" s="202" t="s">
        <v>37</v>
      </c>
      <c r="B15" s="202"/>
      <c r="C15" s="202"/>
      <c r="D15" s="202"/>
      <c r="F15" s="10"/>
    </row>
    <row r="16" spans="1:6">
      <c r="A16" s="202"/>
      <c r="B16" s="202"/>
      <c r="C16" s="202"/>
      <c r="D16" s="202"/>
      <c r="F16" s="14"/>
    </row>
    <row r="17" spans="1:6">
      <c r="A17" s="206"/>
      <c r="B17" s="206"/>
      <c r="C17" s="206"/>
      <c r="D17" s="206"/>
      <c r="F17" s="14"/>
    </row>
    <row r="18" spans="1:6" ht="12.75" customHeight="1">
      <c r="A18" s="202"/>
      <c r="B18" s="202"/>
      <c r="C18" s="202"/>
      <c r="D18" s="202"/>
      <c r="E18" s="202"/>
      <c r="F18" s="10"/>
    </row>
    <row r="19" spans="1:6" ht="12.75" customHeight="1">
      <c r="A19" s="203" t="s">
        <v>20</v>
      </c>
      <c r="B19" s="203"/>
      <c r="C19" s="203"/>
      <c r="D19" s="203"/>
      <c r="F19" s="10"/>
    </row>
    <row r="20" spans="1:6" ht="12.75" customHeight="1">
      <c r="A20" s="204" t="s">
        <v>21</v>
      </c>
      <c r="B20" s="204"/>
      <c r="C20" s="204"/>
      <c r="D20" s="204"/>
      <c r="F20" s="10"/>
    </row>
    <row r="21" spans="1:6">
      <c r="A21" s="202"/>
      <c r="B21" s="202"/>
      <c r="C21" s="202"/>
      <c r="D21" s="202"/>
      <c r="F21" s="10"/>
    </row>
    <row r="22" spans="1:6">
      <c r="A22" s="202"/>
      <c r="B22" s="9"/>
      <c r="C22" s="13" t="s">
        <v>22</v>
      </c>
      <c r="D22" s="9"/>
      <c r="F22" s="10"/>
    </row>
    <row r="23" spans="1:6">
      <c r="A23" s="202"/>
      <c r="B23" s="202"/>
      <c r="C23" s="202"/>
      <c r="D23" s="202"/>
      <c r="F23" s="10"/>
    </row>
    <row r="24" spans="1:6">
      <c r="A24" s="9" t="s">
        <v>23</v>
      </c>
      <c r="B24" s="9"/>
      <c r="C24" s="11" t="s">
        <v>24</v>
      </c>
      <c r="F24" s="10"/>
    </row>
    <row r="25" spans="1:6">
      <c r="A25" s="202"/>
      <c r="B25" s="202"/>
      <c r="C25" s="202"/>
      <c r="D25" s="202"/>
      <c r="F25" s="10"/>
    </row>
    <row r="26" spans="1:6">
      <c r="A26" s="202"/>
      <c r="B26" s="202"/>
      <c r="C26" s="202"/>
      <c r="D26" s="202"/>
      <c r="F26" s="10"/>
    </row>
    <row r="27" spans="1:6">
      <c r="A27" s="14" t="s">
        <v>25</v>
      </c>
      <c r="B27" s="14">
        <v>4616549389</v>
      </c>
      <c r="C27" s="12" t="s">
        <v>26</v>
      </c>
      <c r="F27" s="10"/>
    </row>
    <row r="28" spans="1:6">
      <c r="A28" s="202"/>
      <c r="B28" s="202"/>
      <c r="C28" s="202"/>
      <c r="D28" s="202"/>
      <c r="F28" s="10"/>
    </row>
    <row r="29" spans="1:6">
      <c r="A29" s="9" t="s">
        <v>27</v>
      </c>
      <c r="B29" s="9"/>
      <c r="C29" s="11" t="s">
        <v>24</v>
      </c>
      <c r="F29" s="10"/>
    </row>
    <row r="30" spans="1:6">
      <c r="A30" s="202"/>
      <c r="B30" s="202"/>
      <c r="C30" s="202"/>
      <c r="D30" s="202"/>
      <c r="F30" s="10"/>
    </row>
    <row r="31" spans="1:6">
      <c r="A31" s="202"/>
      <c r="B31" s="202"/>
      <c r="C31" s="202"/>
      <c r="D31" s="202"/>
      <c r="F31" s="10"/>
    </row>
    <row r="32" spans="1:6">
      <c r="A32" s="14" t="s">
        <v>28</v>
      </c>
      <c r="B32" s="14">
        <v>33467525</v>
      </c>
      <c r="C32" s="12" t="s">
        <v>29</v>
      </c>
      <c r="F32" s="10"/>
    </row>
    <row r="33" spans="1:6">
      <c r="A33" s="202"/>
      <c r="B33" s="202"/>
      <c r="C33" s="202"/>
      <c r="D33" s="202"/>
      <c r="F33" s="10"/>
    </row>
    <row r="34" spans="1:6">
      <c r="A34" s="14" t="s">
        <v>30</v>
      </c>
      <c r="B34" s="14">
        <v>1121002021</v>
      </c>
      <c r="C34" s="12" t="s">
        <v>31</v>
      </c>
      <c r="F34" s="10"/>
    </row>
    <row r="35" spans="1:6">
      <c r="A35" s="202"/>
      <c r="B35" s="202"/>
      <c r="C35" s="202"/>
      <c r="D35" s="202"/>
      <c r="F35" s="10"/>
    </row>
    <row r="36" spans="1:6">
      <c r="A36" s="14" t="s">
        <v>32</v>
      </c>
      <c r="B36" s="14">
        <v>6131844387</v>
      </c>
      <c r="C36" s="12" t="s">
        <v>33</v>
      </c>
      <c r="F36" s="10"/>
    </row>
    <row r="37" spans="1:6">
      <c r="A37" s="202"/>
      <c r="B37" s="202"/>
      <c r="C37" s="202"/>
      <c r="D37" s="202"/>
      <c r="F37" s="10"/>
    </row>
    <row r="38" spans="1:6">
      <c r="A38" s="202"/>
      <c r="B38" s="202"/>
      <c r="C38" s="202"/>
      <c r="D38" s="202"/>
      <c r="F38" s="10"/>
    </row>
    <row r="39" spans="1:6">
      <c r="A39" s="202"/>
      <c r="B39" s="202"/>
      <c r="C39" s="202"/>
      <c r="D39" s="202"/>
      <c r="F39" s="10"/>
    </row>
    <row r="40" spans="1:6">
      <c r="A40" s="202"/>
      <c r="B40" s="9"/>
      <c r="C40" s="13" t="s">
        <v>34</v>
      </c>
      <c r="D40" s="9"/>
      <c r="F40" s="10"/>
    </row>
    <row r="41" spans="1:6">
      <c r="A41" s="202"/>
      <c r="B41" s="202"/>
      <c r="C41" s="202"/>
      <c r="D41" s="202"/>
      <c r="F41" s="10"/>
    </row>
    <row r="42" spans="1:6">
      <c r="A42" s="9"/>
      <c r="B42" s="9"/>
      <c r="C42" s="9"/>
      <c r="D42" s="11" t="s">
        <v>24</v>
      </c>
      <c r="F42" s="10"/>
    </row>
    <row r="43" spans="1:6">
      <c r="A43" s="202"/>
      <c r="B43" s="205" t="s">
        <v>25</v>
      </c>
      <c r="C43" s="14"/>
      <c r="D43" s="203"/>
      <c r="F43" s="10"/>
    </row>
    <row r="44" spans="1:6">
      <c r="A44" s="202"/>
      <c r="B44" s="205"/>
      <c r="C44" s="14"/>
      <c r="D44" s="203"/>
      <c r="F44" s="10"/>
    </row>
    <row r="45" spans="1:6">
      <c r="A45" s="202"/>
      <c r="B45" s="205" t="s">
        <v>28</v>
      </c>
      <c r="C45" s="14"/>
      <c r="D45" s="203"/>
      <c r="F45" s="10"/>
    </row>
    <row r="46" spans="1:6">
      <c r="A46" s="202"/>
      <c r="B46" s="205"/>
      <c r="C46" s="14"/>
      <c r="D46" s="203"/>
      <c r="F46" s="10"/>
    </row>
    <row r="47" spans="1:6">
      <c r="A47" s="202"/>
      <c r="B47" s="205" t="s">
        <v>28</v>
      </c>
      <c r="C47" s="14"/>
      <c r="D47" s="203"/>
      <c r="F47" s="10"/>
    </row>
    <row r="48" spans="1:6">
      <c r="A48" s="202"/>
      <c r="B48" s="205"/>
      <c r="C48" s="14"/>
      <c r="D48" s="203"/>
      <c r="F48" s="10"/>
    </row>
    <row r="49" spans="1:6">
      <c r="A49" s="202"/>
      <c r="B49" s="205" t="s">
        <v>28</v>
      </c>
      <c r="C49" s="14"/>
      <c r="D49" s="203"/>
      <c r="F49" s="10"/>
    </row>
    <row r="50" spans="1:6">
      <c r="A50" s="202"/>
      <c r="B50" s="205"/>
      <c r="C50" s="14"/>
      <c r="D50" s="203"/>
      <c r="F50" s="10"/>
    </row>
    <row r="51" spans="1:6">
      <c r="A51" s="202"/>
      <c r="B51" s="205" t="s">
        <v>35</v>
      </c>
      <c r="C51" s="14"/>
      <c r="D51" s="203"/>
      <c r="F51" s="10"/>
    </row>
    <row r="52" spans="1:6">
      <c r="A52" s="202"/>
      <c r="B52" s="205"/>
      <c r="C52" s="14"/>
      <c r="D52" s="203"/>
      <c r="F52" s="10"/>
    </row>
    <row r="53" spans="1:6">
      <c r="A53" s="202"/>
      <c r="B53" s="205" t="s">
        <v>35</v>
      </c>
      <c r="C53" s="14"/>
      <c r="D53" s="203"/>
      <c r="F53" s="10"/>
    </row>
    <row r="54" spans="1:6">
      <c r="A54" s="202"/>
      <c r="B54" s="205"/>
      <c r="C54" s="14"/>
      <c r="D54" s="203"/>
      <c r="F54" s="10"/>
    </row>
    <row r="55" spans="1:6">
      <c r="A55" s="202"/>
      <c r="B55" s="205" t="s">
        <v>36</v>
      </c>
      <c r="C55" s="14"/>
      <c r="D55" s="203"/>
      <c r="F55" s="10"/>
    </row>
    <row r="56" spans="1:6">
      <c r="A56" s="202"/>
      <c r="B56" s="205"/>
      <c r="C56" s="14"/>
      <c r="D56" s="203"/>
      <c r="F56" s="10"/>
    </row>
    <row r="57" spans="1:6">
      <c r="A57" s="202"/>
      <c r="B57" s="205" t="s">
        <v>36</v>
      </c>
      <c r="C57" s="14"/>
      <c r="D57" s="203"/>
      <c r="F57" s="10"/>
    </row>
    <row r="58" spans="1:6">
      <c r="A58" s="202"/>
      <c r="B58" s="205"/>
      <c r="C58" s="14"/>
      <c r="D58" s="203"/>
      <c r="F58" s="10"/>
    </row>
    <row r="59" spans="1:6">
      <c r="A59" s="202"/>
      <c r="B59" s="202"/>
      <c r="C59" s="202"/>
      <c r="D59" s="202"/>
      <c r="F59" s="10"/>
    </row>
    <row r="60" spans="1:6">
      <c r="A60" s="202"/>
      <c r="B60" s="202"/>
      <c r="C60" s="202"/>
      <c r="D60" s="202"/>
      <c r="F60" s="10"/>
    </row>
    <row r="61" spans="1:6">
      <c r="F61" s="10"/>
    </row>
  </sheetData>
  <mergeCells count="53">
    <mergeCell ref="A15:D15"/>
    <mergeCell ref="A16:D16"/>
    <mergeCell ref="A17:D17"/>
    <mergeCell ref="B1:B2"/>
    <mergeCell ref="A5:D5"/>
    <mergeCell ref="A6:B6"/>
    <mergeCell ref="A10:B10"/>
    <mergeCell ref="A3:D3"/>
    <mergeCell ref="A4:D4"/>
    <mergeCell ref="A21:A23"/>
    <mergeCell ref="B21:D21"/>
    <mergeCell ref="B23:D23"/>
    <mergeCell ref="A39:A41"/>
    <mergeCell ref="B39:D39"/>
    <mergeCell ref="B41:D41"/>
    <mergeCell ref="A28:D28"/>
    <mergeCell ref="A30:D30"/>
    <mergeCell ref="A31:D31"/>
    <mergeCell ref="A33:D33"/>
    <mergeCell ref="A43:A44"/>
    <mergeCell ref="B43:B44"/>
    <mergeCell ref="D43:D44"/>
    <mergeCell ref="A45:A46"/>
    <mergeCell ref="B45:B46"/>
    <mergeCell ref="D45:D46"/>
    <mergeCell ref="A47:A48"/>
    <mergeCell ref="B47:B48"/>
    <mergeCell ref="D47:D48"/>
    <mergeCell ref="A49:A50"/>
    <mergeCell ref="B49:B50"/>
    <mergeCell ref="D49:D50"/>
    <mergeCell ref="A51:A52"/>
    <mergeCell ref="B51:B52"/>
    <mergeCell ref="D51:D52"/>
    <mergeCell ref="A53:A54"/>
    <mergeCell ref="B53:B54"/>
    <mergeCell ref="D53:D54"/>
    <mergeCell ref="A59:D59"/>
    <mergeCell ref="A60:D60"/>
    <mergeCell ref="A18:E18"/>
    <mergeCell ref="A38:D38"/>
    <mergeCell ref="A35:D35"/>
    <mergeCell ref="A37:D37"/>
    <mergeCell ref="A19:D19"/>
    <mergeCell ref="A20:D20"/>
    <mergeCell ref="A25:D25"/>
    <mergeCell ref="A26:D26"/>
    <mergeCell ref="A55:A56"/>
    <mergeCell ref="B55:B56"/>
    <mergeCell ref="D55:D56"/>
    <mergeCell ref="A57:A58"/>
    <mergeCell ref="B57:B58"/>
    <mergeCell ref="D57:D58"/>
  </mergeCells>
  <phoneticPr fontId="0" type="noConversion"/>
  <hyperlinks>
    <hyperlink ref="A7" r:id="rId1" display="https://www.secure.bnpparibas.net/NSFR?Action=DSP_HISTOCPT&amp;ch4=FR7630004000860000010953168&amp;stp=20090104101242"/>
    <hyperlink ref="C7" r:id="rId2" display="https://www.secure.bnpparibas.net/NSFR?Action=DSP_HISTOCPT&amp;ch4=FR7630004000860000010953168&amp;stp=20090104101242"/>
    <hyperlink ref="D7" r:id="rId3" display="https://www.secure.bnpparibas.net/NSFR?Action=DSP_ET&amp;ch4=FR7630004000860000010953168&amp;stp=20090104101242"/>
    <hyperlink ref="A8" r:id="rId4" display="https://www.secure.bnpparibas.net/NSFR?Action=DSP_HISTOCPT&amp;ch4=FR7630004000860009037317268&amp;stp=20090104101242"/>
    <hyperlink ref="C8" r:id="rId5" display="https://www.secure.bnpparibas.net/NSFR?Action=DSP_HISTOCPT&amp;ch4=FR7630004000860009037317268&amp;stp=20090104101242"/>
    <hyperlink ref="D8" r:id="rId6" display="https://www.secure.bnpparibas.net/NSFR?Action=DSP_ET&amp;ch4=FR7630004000860009037317268&amp;stp=20090104101242"/>
    <hyperlink ref="A9" r:id="rId7" display="https://www.secure.bnpparibas.net/NSFR?Action=DSP_HISTOCPT&amp;ch4=FR7630004000860007549269368&amp;stp=20090104101242"/>
    <hyperlink ref="C9" r:id="rId8" display="https://www.secure.bnpparibas.net/NSFR?Action=DSP_HISTOCPT&amp;ch4=FR7630004000860007549269368&amp;stp=20090104101242"/>
    <hyperlink ref="D9" r:id="rId9" display="https://www.secure.bnpparibas.net/NSFR?Action=DSP_ET&amp;ch4=FR7630004000860007549269368&amp;stp=20090104101242"/>
    <hyperlink ref="A19" r:id="rId10" display="javascript:WebForm_DoPostBackWithOptions(new WebForm_PostBackOptions(&quot;MM$TABLEAU_BORD$oTableauBordTheme$_rli0$m_oUC0$m_oConvertisseur$m_Convertisseur&quot;, &quot;&quot;, true, &quot;&quot;, &quot;&quot;, false, true))"/>
    <hyperlink ref="A27" r:id="rId11" display="javascript:__doPostBack('MM$TABLEAU_BORD$oTableauBordTheme$_rli0$m_oUC0','HISTORIQUE_COMPTE&amp;17515900000461654938997')"/>
    <hyperlink ref="B27" r:id="rId12" display="javascript:__doPostBack('MM$TABLEAU_BORD$oTableauBordTheme$_rli0$m_oUC0','HISTORIQUE_COMPTE&amp;17515900000461654938997')"/>
    <hyperlink ref="C27" r:id="rId13" display="javascript:__doPostBack('MM$TABLEAU_BORD$oTableauBordTheme$_rli0$m_oUC0','HISTORIQUE_COMPTE&amp;17515900000461654938997')"/>
    <hyperlink ref="A32" r:id="rId14" display="javascript:__doPostBack('MM$TABLEAU_BORD$oTableauBordTheme$_rli0$m_oUC0','HISTORIQUE_COMPTE&amp;17515900000003346752589')"/>
    <hyperlink ref="B32" r:id="rId15" display="javascript:__doPostBack('MM$TABLEAU_BORD$oTableauBordTheme$_rli0$m_oUC0','HISTORIQUE_COMPTE&amp;17515900000003346752589')"/>
    <hyperlink ref="C32" r:id="rId16" display="javascript:__doPostBack('MM$TABLEAU_BORD$oTableauBordTheme$_rli0$m_oUC0','HISTORIQUE_COMPTE&amp;17515900000003346752589')"/>
    <hyperlink ref="A34" r:id="rId17" display="javascript:__doPostBack('MM$TABLEAU_BORD$oTableauBordTheme$_rli0$m_oUC0','HISTORIQUE_COMPTE&amp;17515900000112100202140')"/>
    <hyperlink ref="B34" r:id="rId18" display="javascript:__doPostBack('MM$TABLEAU_BORD$oTableauBordTheme$_rli0$m_oUC0','HISTORIQUE_COMPTE&amp;17515900000112100202140')"/>
    <hyperlink ref="C34" r:id="rId19" display="javascript:__doPostBack('MM$TABLEAU_BORD$oTableauBordTheme$_rli0$m_oUC0','HISTORIQUE_COMPTE&amp;17515900000112100202140')"/>
    <hyperlink ref="A36" r:id="rId20" display="javascript:__doPostBack('MM$TABLEAU_BORD$oTableauBordTheme$_rli0$m_oUC0','HISTORIQUE_COMPTE&amp;17515900000613184438724')"/>
    <hyperlink ref="B36" r:id="rId21" display="javascript:__doPostBack('MM$TABLEAU_BORD$oTableauBordTheme$_rli0$m_oUC0','HISTORIQUE_COMPTE&amp;17515900000613184438724')"/>
    <hyperlink ref="C36" r:id="rId22" display="javascript:__doPostBack('MM$TABLEAU_BORD$oTableauBordTheme$_rli0$m_oUC0','HISTORIQUE_COMPTE&amp;17515900000613184438724')"/>
    <hyperlink ref="B43" r:id="rId23" display="javascript:__doPostBack('MM$TABLEAU_BORD$oTableauBordTheme$_rli0$m_oUC0','HISTORIQUE_COMPTE&amp;17515900000409639770450')"/>
    <hyperlink ref="B45" r:id="rId24" display="javascript:__doPostBack('MM$TABLEAU_BORD$oTableauBordTheme$_rli0$m_oUC0','HISTORIQUE_COMPTE&amp;17515900000003346893918')"/>
    <hyperlink ref="B47" r:id="rId25" display="javascript:__doPostBack('MM$TABLEAU_BORD$oTableauBordTheme$_rli0$m_oUC0','HISTORIQUE_COMPTE&amp;17515900000003347045432')"/>
    <hyperlink ref="B49" r:id="rId26" display="javascript:__doPostBack('MM$TABLEAU_BORD$oTableauBordTheme$_rli0$m_oUC0','HISTORIQUE_COMPTE&amp;17515900000007152496858')"/>
    <hyperlink ref="B51" r:id="rId27" display="javascript:__doPostBack('MM$TABLEAU_BORD$oTableauBordTheme$_rli0$m_oUC0','HISTORIQUE_COMPTE&amp;17515900001002655544992')"/>
    <hyperlink ref="B53" r:id="rId28" display="javascript:__doPostBack('MM$TABLEAU_BORD$oTableauBordTheme$_rli0$m_oUC0','HISTORIQUE_COMPTE&amp;17515900001003223712404')"/>
    <hyperlink ref="B55" r:id="rId29" display="javascript:__doPostBack('MM$TABLEAU_BORD$oTableauBordTheme$_rli0$m_oUC0','HISTORIQUE_COMPTE&amp;17515900001629733981251')"/>
    <hyperlink ref="B57" r:id="rId30" display="javascript:__doPostBack('MM$TABLEAU_BORD$oTableauBordTheme$_rli0$m_oUC0','HISTORIQUE_COMPTE&amp;17515900001629737689173')"/>
  </hyperlinks>
  <pageMargins left="0.78740157499999996" right="0.78740157499999996" top="0.984251969" bottom="0.984251969" header="0.4921259845" footer="0.4921259845"/>
  <pageSetup paperSize="9" orientation="portrait" r:id="rId31"/>
  <headerFooter alignWithMargins="0"/>
  <drawing r:id="rId32"/>
  <legacyDrawing r:id="rId33"/>
  <controls>
    <control shapeId="1025" r:id="rId34" name="Control 1"/>
    <control shapeId="1026" r:id="rId35" name="Control 2"/>
    <control shapeId="1027" r:id="rId36" name="Control 3"/>
    <control shapeId="1028" r:id="rId37" name="Control 4"/>
    <control shapeId="1029" r:id="rId38" name="Control 5"/>
    <control shapeId="1036" r:id="rId39" name="Control 12"/>
    <control shapeId="1037" r:id="rId40" name="Control 13"/>
    <control shapeId="1038" r:id="rId41" name="Control 14"/>
    <control shapeId="1039" r:id="rId42" name="Control 15"/>
    <control shapeId="1040" r:id="rId43" name="Control 16"/>
    <control shapeId="1041" r:id="rId44" name="Control 17"/>
    <control shapeId="1042" r:id="rId45" name="Control 18"/>
    <control shapeId="1043" r:id="rId46" name="Control 19"/>
    <control shapeId="1049" r:id="rId47" name="Control 25"/>
    <control shapeId="1050" r:id="rId48" name="Control 26"/>
    <control shapeId="1052" r:id="rId49" name="Control 28"/>
    <control shapeId="1053" r:id="rId50" name="Control 29"/>
    <control shapeId="1055" r:id="rId51" name="Control 31"/>
  </controls>
</worksheet>
</file>

<file path=xl/worksheets/sheet3.xml><?xml version="1.0" encoding="utf-8"?>
<worksheet xmlns="http://schemas.openxmlformats.org/spreadsheetml/2006/main" xmlns:r="http://schemas.openxmlformats.org/officeDocument/2006/relationships">
  <dimension ref="A1:N31"/>
  <sheetViews>
    <sheetView topLeftCell="A15" zoomScaleNormal="100" workbookViewId="0">
      <selection activeCell="H31" sqref="A1:H31"/>
    </sheetView>
  </sheetViews>
  <sheetFormatPr baseColWidth="10" defaultRowHeight="12.75"/>
  <cols>
    <col min="1" max="1" width="23.140625" customWidth="1"/>
    <col min="2" max="2" width="11.28515625" customWidth="1"/>
    <col min="3" max="3" width="12.7109375" customWidth="1"/>
    <col min="4" max="4" width="10.28515625" customWidth="1"/>
    <col min="5" max="5" width="18.42578125" customWidth="1"/>
    <col min="6" max="6" width="11.5703125" customWidth="1"/>
    <col min="7" max="7" width="10.5703125" customWidth="1"/>
    <col min="8" max="10" width="13.42578125" customWidth="1"/>
  </cols>
  <sheetData>
    <row r="1" spans="1:14" ht="18">
      <c r="B1" s="160" t="s">
        <v>90</v>
      </c>
    </row>
    <row r="2" spans="1:14">
      <c r="A2" s="92" t="s">
        <v>112</v>
      </c>
    </row>
    <row r="3" spans="1:14" ht="25.5" customHeight="1">
      <c r="A3" s="95" t="s">
        <v>94</v>
      </c>
      <c r="B3" s="95" t="s">
        <v>92</v>
      </c>
      <c r="C3" s="95" t="s">
        <v>93</v>
      </c>
      <c r="D3" s="95" t="s">
        <v>130</v>
      </c>
      <c r="E3" s="95" t="s">
        <v>101</v>
      </c>
      <c r="F3" s="95" t="s">
        <v>96</v>
      </c>
      <c r="G3" s="95" t="s">
        <v>95</v>
      </c>
      <c r="H3" s="123" t="s">
        <v>214</v>
      </c>
      <c r="I3" s="184"/>
    </row>
    <row r="4" spans="1:14" ht="25.5" customHeight="1">
      <c r="A4" s="156" t="s">
        <v>126</v>
      </c>
      <c r="B4" s="157"/>
      <c r="C4" s="157"/>
      <c r="D4" s="157"/>
      <c r="E4" s="157"/>
      <c r="F4" s="157"/>
      <c r="G4" s="157"/>
      <c r="H4" s="126"/>
    </row>
    <row r="5" spans="1:14">
      <c r="A5" s="104" t="s">
        <v>104</v>
      </c>
      <c r="B5" s="105"/>
      <c r="C5" s="105"/>
      <c r="D5" s="105"/>
      <c r="E5" s="105"/>
      <c r="F5" s="105"/>
      <c r="G5" s="105"/>
      <c r="H5" s="126"/>
      <c r="J5" s="97" t="s">
        <v>91</v>
      </c>
      <c r="K5" s="97" t="s">
        <v>148</v>
      </c>
      <c r="L5" s="97" t="s">
        <v>143</v>
      </c>
      <c r="M5" s="148" t="s">
        <v>144</v>
      </c>
    </row>
    <row r="6" spans="1:14" ht="25.5">
      <c r="A6" s="106" t="s">
        <v>97</v>
      </c>
      <c r="B6" s="107">
        <v>38895</v>
      </c>
      <c r="C6" s="108" t="s">
        <v>103</v>
      </c>
      <c r="D6" s="108" t="s">
        <v>134</v>
      </c>
      <c r="E6" s="109">
        <v>670000</v>
      </c>
      <c r="F6" s="110">
        <v>92000</v>
      </c>
      <c r="G6" s="107">
        <v>47543</v>
      </c>
      <c r="H6" s="126"/>
      <c r="J6" s="165" t="s">
        <v>147</v>
      </c>
      <c r="K6" s="98">
        <v>200000</v>
      </c>
      <c r="L6" s="99"/>
      <c r="M6" s="99"/>
    </row>
    <row r="7" spans="1:14">
      <c r="A7" s="111" t="s">
        <v>105</v>
      </c>
      <c r="B7" s="112"/>
      <c r="C7" s="113"/>
      <c r="D7" s="161"/>
      <c r="E7" s="114"/>
      <c r="F7" s="115"/>
      <c r="G7" s="116"/>
      <c r="H7" s="126"/>
      <c r="J7" s="97" t="s">
        <v>135</v>
      </c>
      <c r="K7" s="98">
        <v>370000</v>
      </c>
      <c r="L7" s="97"/>
      <c r="M7" s="97"/>
      <c r="N7" s="162"/>
    </row>
    <row r="8" spans="1:14">
      <c r="A8" s="117" t="s">
        <v>141</v>
      </c>
      <c r="B8" s="112">
        <v>39650</v>
      </c>
      <c r="C8" s="113" t="s">
        <v>129</v>
      </c>
      <c r="D8" s="161" t="s">
        <v>131</v>
      </c>
      <c r="E8" s="118">
        <v>370000</v>
      </c>
      <c r="F8" s="116">
        <v>0</v>
      </c>
      <c r="G8" s="119"/>
      <c r="H8" s="185">
        <v>12000</v>
      </c>
      <c r="I8" s="93"/>
      <c r="J8" s="164" t="s">
        <v>136</v>
      </c>
      <c r="K8" s="98">
        <v>210900</v>
      </c>
      <c r="L8" s="163">
        <v>39650</v>
      </c>
      <c r="M8" s="97" t="s">
        <v>145</v>
      </c>
    </row>
    <row r="9" spans="1:14">
      <c r="A9" s="117"/>
      <c r="B9" s="112">
        <v>38189</v>
      </c>
      <c r="C9" s="113" t="s">
        <v>133</v>
      </c>
      <c r="D9" s="161" t="s">
        <v>132</v>
      </c>
      <c r="E9" s="118"/>
      <c r="F9" s="116"/>
      <c r="G9" s="119"/>
      <c r="H9" s="186"/>
      <c r="I9" s="93"/>
      <c r="J9" s="97" t="s">
        <v>137</v>
      </c>
      <c r="K9" s="98">
        <v>79550</v>
      </c>
      <c r="L9" s="96">
        <v>38189</v>
      </c>
      <c r="M9" s="97" t="s">
        <v>146</v>
      </c>
    </row>
    <row r="10" spans="1:14">
      <c r="A10" s="117" t="s">
        <v>98</v>
      </c>
      <c r="B10" s="112">
        <v>37397</v>
      </c>
      <c r="C10" s="113" t="s">
        <v>100</v>
      </c>
      <c r="D10" s="161" t="s">
        <v>134</v>
      </c>
      <c r="E10" s="118">
        <v>175000</v>
      </c>
      <c r="F10" s="115">
        <v>47000</v>
      </c>
      <c r="G10" s="119">
        <v>43525</v>
      </c>
      <c r="H10" s="185">
        <v>7200</v>
      </c>
      <c r="I10" s="93"/>
      <c r="J10" s="97" t="s">
        <v>138</v>
      </c>
      <c r="K10" s="98">
        <v>79550</v>
      </c>
      <c r="L10" s="99"/>
      <c r="M10" s="99"/>
    </row>
    <row r="11" spans="1:14">
      <c r="A11" s="117" t="s">
        <v>99</v>
      </c>
      <c r="B11" s="112">
        <v>37651</v>
      </c>
      <c r="C11" s="113" t="s">
        <v>100</v>
      </c>
      <c r="D11" s="161" t="s">
        <v>134</v>
      </c>
      <c r="E11" s="118">
        <v>120000</v>
      </c>
      <c r="F11" s="120">
        <v>63000</v>
      </c>
      <c r="G11" s="119">
        <v>44927</v>
      </c>
      <c r="H11" s="185"/>
      <c r="I11" s="93"/>
      <c r="J11" s="99"/>
      <c r="K11" s="98"/>
      <c r="L11" s="99"/>
      <c r="M11" s="99"/>
    </row>
    <row r="12" spans="1:14">
      <c r="A12" s="116"/>
      <c r="B12" s="116"/>
      <c r="C12" s="116"/>
      <c r="D12" s="116"/>
      <c r="E12" s="115">
        <f>SUM(E8:E11)</f>
        <v>665000</v>
      </c>
      <c r="F12" s="117"/>
      <c r="G12" s="116"/>
      <c r="H12" s="126"/>
      <c r="J12" s="97" t="s">
        <v>139</v>
      </c>
      <c r="K12" s="98">
        <f>K7-K6</f>
        <v>170000</v>
      </c>
      <c r="L12" s="99"/>
      <c r="M12" s="99"/>
    </row>
    <row r="13" spans="1:14">
      <c r="A13" s="121" t="s">
        <v>106</v>
      </c>
      <c r="B13" s="116"/>
      <c r="C13" s="116"/>
      <c r="D13" s="116"/>
      <c r="E13" s="122">
        <f>E12+E6</f>
        <v>1335000</v>
      </c>
      <c r="F13" s="117"/>
      <c r="G13" s="116"/>
      <c r="H13" s="187">
        <f>H10+H8</f>
        <v>19200</v>
      </c>
      <c r="J13" s="97" t="s">
        <v>142</v>
      </c>
      <c r="K13" s="98">
        <v>96900</v>
      </c>
      <c r="L13" s="99"/>
      <c r="M13" s="99"/>
    </row>
    <row r="14" spans="1:14">
      <c r="A14" s="103" t="s">
        <v>127</v>
      </c>
      <c r="B14" s="148"/>
      <c r="C14" s="148"/>
      <c r="D14" s="148"/>
      <c r="E14" s="149"/>
      <c r="F14" s="100"/>
      <c r="G14" s="148"/>
      <c r="H14" s="126"/>
      <c r="J14" s="97" t="s">
        <v>137</v>
      </c>
      <c r="K14" s="98">
        <v>36550</v>
      </c>
      <c r="L14" s="99"/>
      <c r="M14" s="99"/>
    </row>
    <row r="15" spans="1:14">
      <c r="A15" s="134" t="s">
        <v>107</v>
      </c>
      <c r="B15" s="132"/>
      <c r="C15" s="132"/>
      <c r="D15" s="132"/>
      <c r="E15" s="135">
        <v>20000</v>
      </c>
      <c r="F15" s="134"/>
      <c r="G15" s="132"/>
      <c r="H15" s="126"/>
      <c r="J15" s="97" t="s">
        <v>138</v>
      </c>
      <c r="K15" s="98">
        <v>36550</v>
      </c>
      <c r="L15" s="99"/>
      <c r="M15" s="99"/>
    </row>
    <row r="16" spans="1:14">
      <c r="A16" s="134" t="s">
        <v>102</v>
      </c>
      <c r="B16" s="136">
        <v>39814</v>
      </c>
      <c r="C16" s="132" t="s">
        <v>100</v>
      </c>
      <c r="D16" s="142" t="s">
        <v>131</v>
      </c>
      <c r="E16" s="135">
        <v>158000</v>
      </c>
      <c r="F16" s="134"/>
      <c r="G16" s="132"/>
      <c r="H16" s="126"/>
      <c r="J16" s="167" t="s">
        <v>152</v>
      </c>
      <c r="K16" s="168"/>
      <c r="L16" s="168"/>
      <c r="M16" s="169"/>
    </row>
    <row r="17" spans="1:13">
      <c r="A17" s="132" t="s">
        <v>109</v>
      </c>
      <c r="B17" s="132"/>
      <c r="C17" s="132"/>
      <c r="D17" s="132"/>
      <c r="E17" s="133">
        <f>SUM(E15:E16)</f>
        <v>178000</v>
      </c>
      <c r="F17" s="132"/>
      <c r="G17" s="132"/>
      <c r="H17" s="126"/>
    </row>
    <row r="18" spans="1:13">
      <c r="A18" s="147" t="s">
        <v>128</v>
      </c>
      <c r="B18" s="148"/>
      <c r="C18" s="148"/>
      <c r="D18" s="148"/>
      <c r="E18" s="148"/>
      <c r="F18" s="148"/>
      <c r="G18" s="148"/>
      <c r="H18" s="126"/>
    </row>
    <row r="19" spans="1:13">
      <c r="A19" s="151" t="s">
        <v>108</v>
      </c>
      <c r="B19" s="151"/>
      <c r="C19" s="151"/>
      <c r="D19" s="151"/>
      <c r="E19" s="152">
        <f>E17+E13</f>
        <v>1513000</v>
      </c>
      <c r="F19" s="150"/>
      <c r="G19" s="150"/>
      <c r="H19" s="126"/>
    </row>
    <row r="20" spans="1:13">
      <c r="A20" s="151" t="s">
        <v>243</v>
      </c>
      <c r="B20" s="150"/>
      <c r="C20" s="150"/>
      <c r="D20" s="150"/>
      <c r="E20" s="150"/>
      <c r="F20" s="152">
        <f>SUM(F6:F17)</f>
        <v>202000</v>
      </c>
      <c r="G20" s="150"/>
      <c r="H20" s="126"/>
    </row>
    <row r="21" spans="1:13">
      <c r="A21" s="151" t="s">
        <v>110</v>
      </c>
      <c r="B21" s="150"/>
      <c r="C21" s="150"/>
      <c r="D21" s="150"/>
      <c r="E21" s="150"/>
      <c r="F21" s="153">
        <f>F20</f>
        <v>202000</v>
      </c>
      <c r="G21" s="150"/>
      <c r="H21" s="126"/>
    </row>
    <row r="22" spans="1:13">
      <c r="A22" s="155" t="s">
        <v>123</v>
      </c>
      <c r="B22" s="150"/>
      <c r="C22" s="150"/>
      <c r="D22" s="150"/>
      <c r="E22" s="154">
        <f>E19-F20</f>
        <v>1311000</v>
      </c>
      <c r="F22" s="150"/>
      <c r="G22" s="150"/>
      <c r="H22" s="126"/>
    </row>
    <row r="23" spans="1:13">
      <c r="A23" s="158" t="s">
        <v>111</v>
      </c>
      <c r="B23" s="159"/>
      <c r="C23" s="159"/>
      <c r="D23" s="159"/>
      <c r="E23" s="159"/>
      <c r="F23" s="159"/>
      <c r="G23" s="159"/>
      <c r="H23" s="126"/>
    </row>
    <row r="24" spans="1:13">
      <c r="A24" s="138" t="s">
        <v>113</v>
      </c>
      <c r="B24" s="137"/>
      <c r="C24" s="137"/>
      <c r="D24" s="137"/>
      <c r="E24" s="138" t="s">
        <v>117</v>
      </c>
      <c r="F24" s="137"/>
      <c r="G24" s="137"/>
      <c r="H24" s="186"/>
      <c r="I24" s="93"/>
      <c r="J24" s="93"/>
      <c r="K24" s="93"/>
      <c r="L24" s="93"/>
      <c r="M24" s="91"/>
    </row>
    <row r="25" spans="1:13">
      <c r="A25" s="128" t="s">
        <v>114</v>
      </c>
      <c r="B25" s="139">
        <v>52449</v>
      </c>
      <c r="C25" s="137"/>
      <c r="D25" s="137"/>
      <c r="E25" s="128" t="s">
        <v>118</v>
      </c>
      <c r="F25" s="139">
        <v>28500</v>
      </c>
      <c r="G25" s="137"/>
      <c r="H25" s="185">
        <v>7200</v>
      </c>
      <c r="I25" s="93"/>
      <c r="J25" s="93"/>
      <c r="K25" s="93"/>
      <c r="L25" s="93"/>
      <c r="M25" s="93"/>
    </row>
    <row r="26" spans="1:13">
      <c r="A26" s="128" t="s">
        <v>115</v>
      </c>
      <c r="B26" s="139">
        <v>24000</v>
      </c>
      <c r="C26" s="137"/>
      <c r="D26" s="137"/>
      <c r="E26" s="128" t="s">
        <v>120</v>
      </c>
      <c r="F26" s="139">
        <v>3810</v>
      </c>
      <c r="G26" s="137"/>
      <c r="H26" s="125">
        <v>3810</v>
      </c>
      <c r="I26" s="93"/>
      <c r="J26" s="93"/>
      <c r="K26" s="93"/>
      <c r="L26" s="93"/>
      <c r="M26" s="93"/>
    </row>
    <row r="27" spans="1:13">
      <c r="A27" s="128" t="s">
        <v>116</v>
      </c>
      <c r="B27" s="139">
        <v>50000</v>
      </c>
      <c r="C27" s="137"/>
      <c r="D27" s="137"/>
      <c r="E27" s="128" t="s">
        <v>121</v>
      </c>
      <c r="F27" s="139">
        <v>3935</v>
      </c>
      <c r="G27" s="137"/>
      <c r="H27" s="125">
        <v>3935</v>
      </c>
      <c r="I27" s="93"/>
      <c r="J27" s="93"/>
      <c r="K27" s="93"/>
      <c r="L27" s="93"/>
      <c r="M27" s="93"/>
    </row>
    <row r="28" spans="1:13">
      <c r="A28" s="137"/>
      <c r="B28" s="137"/>
      <c r="C28" s="137"/>
      <c r="D28" s="137"/>
      <c r="E28" s="128" t="s">
        <v>119</v>
      </c>
      <c r="F28" s="139">
        <v>24280</v>
      </c>
      <c r="G28" s="137"/>
      <c r="H28" s="125">
        <v>0</v>
      </c>
      <c r="I28" s="93"/>
      <c r="J28" s="93"/>
      <c r="K28" s="93"/>
      <c r="L28" s="93"/>
      <c r="M28" s="93"/>
    </row>
    <row r="29" spans="1:13">
      <c r="A29" s="137"/>
      <c r="B29" s="137"/>
      <c r="C29" s="137"/>
      <c r="D29" s="137"/>
      <c r="E29" s="128" t="s">
        <v>122</v>
      </c>
      <c r="F29" s="139">
        <v>50000</v>
      </c>
      <c r="G29" s="137"/>
      <c r="H29" s="125">
        <v>50000</v>
      </c>
      <c r="I29" s="94"/>
      <c r="J29" s="94"/>
      <c r="K29" s="94"/>
      <c r="L29" s="94"/>
      <c r="M29" s="94"/>
    </row>
    <row r="30" spans="1:13">
      <c r="A30" s="137"/>
      <c r="B30" s="137"/>
      <c r="C30" s="137"/>
      <c r="D30" s="137"/>
      <c r="E30" s="128" t="s">
        <v>125</v>
      </c>
      <c r="F30" s="139">
        <v>10000</v>
      </c>
      <c r="G30" s="139"/>
      <c r="H30" s="125">
        <v>0</v>
      </c>
    </row>
    <row r="31" spans="1:13">
      <c r="A31" s="140" t="s">
        <v>124</v>
      </c>
      <c r="B31" s="141">
        <f>SUM(B25:B30)</f>
        <v>126449</v>
      </c>
      <c r="C31" s="140"/>
      <c r="D31" s="140"/>
      <c r="E31" s="140"/>
      <c r="F31" s="141">
        <f>SUM(F25:F30)</f>
        <v>120525</v>
      </c>
      <c r="G31" s="141"/>
      <c r="H31" s="127">
        <f t="shared" ref="H31" si="0">SUM(H25:H30)</f>
        <v>64945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M57"/>
  <sheetViews>
    <sheetView topLeftCell="A9" workbookViewId="0">
      <selection activeCell="G24" sqref="G24"/>
    </sheetView>
  </sheetViews>
  <sheetFormatPr baseColWidth="10" defaultRowHeight="12.75"/>
  <cols>
    <col min="1" max="1" width="24.5703125" customWidth="1"/>
    <col min="2" max="2" width="13" customWidth="1"/>
    <col min="3" max="3" width="20.28515625" customWidth="1"/>
    <col min="4" max="4" width="12.42578125" customWidth="1"/>
    <col min="5" max="5" width="19" customWidth="1"/>
    <col min="6" max="6" width="26.5703125" customWidth="1"/>
    <col min="7" max="7" width="8.5703125" customWidth="1"/>
    <col min="8" max="8" width="8.7109375" customWidth="1"/>
    <col min="9" max="9" width="8.85546875" customWidth="1"/>
    <col min="10" max="10" width="22" customWidth="1"/>
    <col min="11" max="11" width="10.140625" customWidth="1"/>
    <col min="12" max="12" width="8.7109375" customWidth="1"/>
    <col min="13" max="13" width="8.28515625" customWidth="1"/>
  </cols>
  <sheetData>
    <row r="2" spans="1:7">
      <c r="A2" s="88" t="s">
        <v>150</v>
      </c>
    </row>
    <row r="4" spans="1:7">
      <c r="A4" s="88" t="s">
        <v>151</v>
      </c>
      <c r="B4" s="171">
        <v>2014</v>
      </c>
      <c r="C4" s="171">
        <v>2016</v>
      </c>
      <c r="D4" s="171">
        <v>2020</v>
      </c>
    </row>
    <row r="5" spans="1:7">
      <c r="A5" s="89" t="s">
        <v>153</v>
      </c>
      <c r="B5" s="90">
        <v>650000</v>
      </c>
    </row>
    <row r="6" spans="1:7">
      <c r="A6" s="89" t="s">
        <v>154</v>
      </c>
    </row>
    <row r="7" spans="1:7">
      <c r="A7" s="89" t="s">
        <v>155</v>
      </c>
    </row>
    <row r="8" spans="1:7">
      <c r="A8" s="164" t="s">
        <v>136</v>
      </c>
      <c r="C8" s="98">
        <v>210900</v>
      </c>
    </row>
    <row r="9" spans="1:7">
      <c r="A9" s="97" t="s">
        <v>137</v>
      </c>
      <c r="C9" s="98">
        <v>79550</v>
      </c>
    </row>
    <row r="10" spans="1:7">
      <c r="A10" s="97" t="s">
        <v>138</v>
      </c>
      <c r="C10" s="98">
        <v>79550</v>
      </c>
    </row>
    <row r="11" spans="1:7">
      <c r="A11" s="162" t="s">
        <v>160</v>
      </c>
      <c r="C11" s="170"/>
      <c r="D11" s="90">
        <v>175000</v>
      </c>
      <c r="F11">
        <f>535000*0.05</f>
        <v>26750</v>
      </c>
    </row>
    <row r="12" spans="1:7">
      <c r="A12" s="162" t="s">
        <v>161</v>
      </c>
      <c r="C12" s="170"/>
      <c r="D12" s="90">
        <v>120000</v>
      </c>
    </row>
    <row r="13" spans="1:7" ht="10.5" customHeight="1"/>
    <row r="14" spans="1:7">
      <c r="A14" s="102" t="s">
        <v>240</v>
      </c>
      <c r="B14" s="99"/>
      <c r="C14" s="102" t="s">
        <v>235</v>
      </c>
      <c r="D14" s="97"/>
      <c r="E14" s="195" t="s">
        <v>232</v>
      </c>
      <c r="F14" s="99"/>
    </row>
    <row r="15" spans="1:7">
      <c r="A15" s="148" t="s">
        <v>156</v>
      </c>
      <c r="B15" s="98">
        <v>620000</v>
      </c>
      <c r="C15" s="172" t="s">
        <v>158</v>
      </c>
      <c r="D15" s="98">
        <v>525000</v>
      </c>
      <c r="E15" s="97" t="s">
        <v>231</v>
      </c>
      <c r="F15" s="98">
        <f>B15-D15</f>
        <v>95000</v>
      </c>
      <c r="G15" s="88" t="s">
        <v>236</v>
      </c>
    </row>
    <row r="16" spans="1:7">
      <c r="A16" s="148" t="s">
        <v>225</v>
      </c>
      <c r="B16" s="98">
        <v>92000</v>
      </c>
      <c r="C16" s="172" t="s">
        <v>159</v>
      </c>
      <c r="D16" s="98">
        <f>D15*0.072</f>
        <v>37800</v>
      </c>
      <c r="E16" s="99"/>
      <c r="F16" s="99"/>
    </row>
    <row r="17" spans="1:13">
      <c r="A17" s="148" t="s">
        <v>226</v>
      </c>
      <c r="B17" s="98">
        <f>B15-B16</f>
        <v>528000</v>
      </c>
      <c r="C17" s="172" t="s">
        <v>227</v>
      </c>
      <c r="D17" s="98">
        <f>D15+D16</f>
        <v>562800</v>
      </c>
      <c r="E17" s="98"/>
      <c r="F17" s="99"/>
    </row>
    <row r="18" spans="1:13">
      <c r="A18" s="148"/>
      <c r="B18" s="98"/>
      <c r="C18" s="172"/>
      <c r="D18" s="98"/>
      <c r="E18" s="98"/>
      <c r="F18" s="99"/>
    </row>
    <row r="19" spans="1:13">
      <c r="A19" s="97" t="s">
        <v>239</v>
      </c>
      <c r="B19" s="98">
        <f>D16</f>
        <v>37800</v>
      </c>
      <c r="C19" s="172" t="s">
        <v>169</v>
      </c>
      <c r="D19" s="98">
        <f>B20</f>
        <v>300000</v>
      </c>
      <c r="E19" s="99"/>
      <c r="F19" s="99"/>
    </row>
    <row r="20" spans="1:13">
      <c r="A20" s="97" t="s">
        <v>169</v>
      </c>
      <c r="B20" s="98">
        <v>300000</v>
      </c>
      <c r="C20" s="172" t="s">
        <v>228</v>
      </c>
      <c r="D20" s="98">
        <v>37800</v>
      </c>
      <c r="E20" s="99"/>
      <c r="F20" s="99"/>
    </row>
    <row r="21" spans="1:13">
      <c r="A21" s="97" t="s">
        <v>233</v>
      </c>
      <c r="B21" s="98">
        <f>B17-B19-B20</f>
        <v>190200</v>
      </c>
      <c r="C21" s="172" t="s">
        <v>234</v>
      </c>
      <c r="D21" s="98">
        <f>D19+D20</f>
        <v>337800</v>
      </c>
      <c r="E21" s="97" t="s">
        <v>229</v>
      </c>
      <c r="F21" s="99">
        <v>1740</v>
      </c>
    </row>
    <row r="22" spans="1:13">
      <c r="A22" s="97" t="s">
        <v>223</v>
      </c>
      <c r="B22" s="98">
        <v>150000</v>
      </c>
      <c r="C22" s="172"/>
      <c r="D22" s="98"/>
      <c r="E22" s="194" t="s">
        <v>230</v>
      </c>
      <c r="F22" s="99">
        <v>870</v>
      </c>
    </row>
    <row r="23" spans="1:13">
      <c r="A23" s="97"/>
      <c r="B23" s="98"/>
      <c r="C23" s="99"/>
      <c r="D23" s="99"/>
      <c r="E23" s="97" t="s">
        <v>237</v>
      </c>
      <c r="F23" s="99">
        <v>870</v>
      </c>
    </row>
    <row r="24" spans="1:13">
      <c r="A24" s="97" t="s">
        <v>224</v>
      </c>
      <c r="B24" s="98">
        <f>B21+B22</f>
        <v>340200</v>
      </c>
      <c r="C24" s="97" t="s">
        <v>222</v>
      </c>
      <c r="D24" s="101">
        <f>D17-D21</f>
        <v>225000</v>
      </c>
      <c r="E24" s="99"/>
      <c r="F24" s="99"/>
      <c r="G24" s="88" t="s">
        <v>238</v>
      </c>
    </row>
    <row r="25" spans="1:13">
      <c r="A25" s="99"/>
      <c r="B25" s="99"/>
      <c r="C25" s="99"/>
      <c r="D25" s="99"/>
      <c r="E25" s="99"/>
      <c r="F25" s="102"/>
    </row>
    <row r="26" spans="1:13">
      <c r="A26" s="166"/>
      <c r="B26" s="166"/>
      <c r="C26" s="166"/>
      <c r="D26" s="166"/>
      <c r="F26" s="193" t="s">
        <v>190</v>
      </c>
      <c r="G26" s="99"/>
      <c r="H26" s="99"/>
      <c r="I26" s="99"/>
      <c r="J26" s="99"/>
      <c r="K26" s="99"/>
      <c r="L26" s="99"/>
      <c r="M26" s="99"/>
    </row>
    <row r="27" spans="1:13" ht="25.5">
      <c r="A27" s="131" t="s">
        <v>166</v>
      </c>
      <c r="B27" s="131"/>
      <c r="C27" s="131" t="s">
        <v>177</v>
      </c>
      <c r="D27" s="131"/>
      <c r="F27" s="175" t="s">
        <v>178</v>
      </c>
      <c r="G27" s="175" t="s">
        <v>188</v>
      </c>
      <c r="H27" s="175" t="s">
        <v>189</v>
      </c>
      <c r="I27" s="175" t="s">
        <v>193</v>
      </c>
      <c r="J27" s="176" t="s">
        <v>179</v>
      </c>
      <c r="K27" s="175" t="s">
        <v>187</v>
      </c>
      <c r="L27" s="175" t="s">
        <v>189</v>
      </c>
      <c r="M27" s="173" t="s">
        <v>193</v>
      </c>
    </row>
    <row r="28" spans="1:13">
      <c r="A28" s="128" t="s">
        <v>166</v>
      </c>
      <c r="B28" s="139">
        <v>660000</v>
      </c>
      <c r="C28" s="128" t="s">
        <v>164</v>
      </c>
      <c r="D28" s="139">
        <v>525000</v>
      </c>
      <c r="E28" s="192">
        <v>535000</v>
      </c>
      <c r="F28" s="128" t="s">
        <v>191</v>
      </c>
      <c r="G28" s="139">
        <v>660000</v>
      </c>
      <c r="H28" s="139"/>
      <c r="I28" s="139"/>
      <c r="J28" s="128" t="s">
        <v>181</v>
      </c>
      <c r="K28" s="139">
        <v>6600</v>
      </c>
      <c r="L28" s="137"/>
      <c r="M28" s="137"/>
    </row>
    <row r="29" spans="1:13">
      <c r="A29" s="128" t="s">
        <v>170</v>
      </c>
      <c r="B29" s="139">
        <v>210000</v>
      </c>
      <c r="C29" s="128"/>
      <c r="D29" s="139"/>
      <c r="F29" s="128"/>
      <c r="G29" s="139"/>
      <c r="H29" s="139"/>
      <c r="I29" s="139"/>
      <c r="J29" s="128"/>
      <c r="K29" s="139"/>
      <c r="L29" s="137"/>
      <c r="M29" s="137"/>
    </row>
    <row r="30" spans="1:13">
      <c r="A30" s="128" t="s">
        <v>168</v>
      </c>
      <c r="B30" s="139">
        <v>330000</v>
      </c>
      <c r="C30" s="128" t="s">
        <v>169</v>
      </c>
      <c r="D30" s="139">
        <v>300000</v>
      </c>
      <c r="F30" s="128" t="s">
        <v>168</v>
      </c>
      <c r="G30" s="139">
        <v>660000</v>
      </c>
      <c r="H30" s="139"/>
      <c r="I30" s="139"/>
      <c r="J30" s="128" t="s">
        <v>182</v>
      </c>
      <c r="K30" s="139">
        <v>26400</v>
      </c>
      <c r="L30" s="139">
        <v>26400</v>
      </c>
      <c r="M30" s="139">
        <v>26400</v>
      </c>
    </row>
    <row r="31" spans="1:13">
      <c r="A31" s="128"/>
      <c r="B31" s="139"/>
      <c r="C31" s="128" t="s">
        <v>171</v>
      </c>
      <c r="D31" s="139">
        <v>37800</v>
      </c>
      <c r="E31">
        <v>40125</v>
      </c>
      <c r="F31" s="128"/>
      <c r="G31" s="139"/>
      <c r="H31" s="139"/>
      <c r="I31" s="139"/>
      <c r="J31" s="128" t="s">
        <v>183</v>
      </c>
      <c r="K31" s="139">
        <v>18000</v>
      </c>
      <c r="L31" s="139">
        <v>18000</v>
      </c>
      <c r="M31" s="139">
        <v>18000</v>
      </c>
    </row>
    <row r="32" spans="1:13">
      <c r="A32" s="128"/>
      <c r="B32" s="139"/>
      <c r="C32" s="128" t="s">
        <v>165</v>
      </c>
      <c r="D32" s="139">
        <v>100000</v>
      </c>
      <c r="F32" s="128" t="s">
        <v>172</v>
      </c>
      <c r="G32" s="139">
        <v>150000</v>
      </c>
      <c r="H32" s="139"/>
      <c r="I32" s="139"/>
      <c r="J32" s="128" t="s">
        <v>180</v>
      </c>
      <c r="K32" s="139">
        <v>4500</v>
      </c>
      <c r="L32" s="139"/>
      <c r="M32" s="139"/>
    </row>
    <row r="33" spans="1:13">
      <c r="A33" s="128" t="s">
        <v>172</v>
      </c>
      <c r="B33" s="139">
        <v>100000</v>
      </c>
      <c r="C33" s="128"/>
      <c r="D33" s="139"/>
      <c r="F33" s="128"/>
      <c r="G33" s="139"/>
      <c r="H33" s="139"/>
      <c r="I33" s="139"/>
      <c r="J33" s="128"/>
      <c r="K33" s="139"/>
      <c r="L33" s="137"/>
      <c r="M33" s="137"/>
    </row>
    <row r="34" spans="1:13">
      <c r="A34" s="128" t="s">
        <v>173</v>
      </c>
      <c r="B34" s="139">
        <v>50000</v>
      </c>
      <c r="C34" s="128" t="s">
        <v>163</v>
      </c>
      <c r="D34" s="139">
        <v>50000</v>
      </c>
      <c r="F34" s="128"/>
      <c r="G34" s="139"/>
      <c r="H34" s="139"/>
      <c r="I34" s="139"/>
      <c r="J34" s="128" t="s">
        <v>162</v>
      </c>
      <c r="K34" s="130">
        <v>92000</v>
      </c>
      <c r="L34" s="137"/>
      <c r="M34" s="137"/>
    </row>
    <row r="35" spans="1:13">
      <c r="A35" s="128"/>
      <c r="B35" s="139">
        <f>SUM(B30:B34)</f>
        <v>480000</v>
      </c>
      <c r="C35" s="137"/>
      <c r="D35" s="130">
        <f>SUM(D29:D34)</f>
        <v>487800</v>
      </c>
      <c r="F35" s="128" t="s">
        <v>175</v>
      </c>
      <c r="G35" s="139">
        <f>SUM(G30:G34)</f>
        <v>810000</v>
      </c>
      <c r="H35" s="139"/>
      <c r="I35" s="139"/>
      <c r="J35" s="131"/>
      <c r="K35" s="129"/>
      <c r="L35" s="137"/>
      <c r="M35" s="137"/>
    </row>
    <row r="36" spans="1:13">
      <c r="A36" s="128" t="s">
        <v>174</v>
      </c>
      <c r="B36" s="139">
        <v>92000</v>
      </c>
      <c r="C36" s="128" t="s">
        <v>167</v>
      </c>
      <c r="D36" s="139">
        <v>92000</v>
      </c>
      <c r="F36" s="137"/>
      <c r="G36" s="137"/>
      <c r="H36" s="137"/>
      <c r="I36" s="137"/>
      <c r="J36" s="137"/>
      <c r="K36" s="137"/>
      <c r="L36" s="137"/>
      <c r="M36" s="137"/>
    </row>
    <row r="37" spans="1:13">
      <c r="A37" s="128" t="s">
        <v>157</v>
      </c>
      <c r="B37" s="139">
        <f>B36+B35</f>
        <v>572000</v>
      </c>
      <c r="C37" s="137"/>
      <c r="D37" s="139">
        <f>D36+D35</f>
        <v>579800</v>
      </c>
      <c r="F37" s="128" t="s">
        <v>176</v>
      </c>
      <c r="G37" s="130">
        <f>G35-K34</f>
        <v>718000</v>
      </c>
      <c r="H37" s="130">
        <f>G41</f>
        <v>592040</v>
      </c>
      <c r="I37" s="130">
        <f>H41</f>
        <v>565401.19999999995</v>
      </c>
      <c r="J37" s="131"/>
      <c r="K37" s="129"/>
      <c r="L37" s="137"/>
      <c r="M37" s="137"/>
    </row>
    <row r="38" spans="1:13">
      <c r="A38" s="128"/>
      <c r="B38" s="139"/>
      <c r="C38" s="137"/>
      <c r="D38" s="139"/>
      <c r="F38" s="128" t="s">
        <v>184</v>
      </c>
      <c r="G38" s="130">
        <f>G37*3%</f>
        <v>21540</v>
      </c>
      <c r="H38" s="130">
        <f>H37*3%</f>
        <v>17761.2</v>
      </c>
      <c r="I38" s="130">
        <f>I37*3%</f>
        <v>16962.035999999996</v>
      </c>
      <c r="J38" s="131"/>
      <c r="K38" s="129"/>
      <c r="L38" s="137"/>
      <c r="M38" s="137"/>
    </row>
    <row r="39" spans="1:13">
      <c r="A39" s="128" t="s">
        <v>175</v>
      </c>
      <c r="B39" s="139">
        <f>B30+B33</f>
        <v>430000</v>
      </c>
      <c r="C39" s="137"/>
      <c r="D39" s="139"/>
      <c r="F39" s="128" t="s">
        <v>194</v>
      </c>
      <c r="G39" s="130"/>
      <c r="H39" s="130"/>
      <c r="I39" s="130"/>
      <c r="J39" s="137"/>
      <c r="K39" s="137"/>
      <c r="L39" s="137"/>
      <c r="M39" s="137"/>
    </row>
    <row r="40" spans="1:13">
      <c r="A40" s="137"/>
      <c r="B40" s="137"/>
      <c r="C40" s="137"/>
      <c r="D40" s="137"/>
      <c r="F40" s="128" t="s">
        <v>185</v>
      </c>
      <c r="G40" s="130">
        <f>SUM(G37:G39)</f>
        <v>739540</v>
      </c>
      <c r="H40" s="130">
        <f>SUM(H37:H39)</f>
        <v>609801.19999999995</v>
      </c>
      <c r="I40" s="130">
        <f>SUM(I37:I39)</f>
        <v>582363.23599999992</v>
      </c>
      <c r="J40" s="128"/>
      <c r="K40" s="129"/>
      <c r="L40" s="137"/>
      <c r="M40" s="137"/>
    </row>
    <row r="41" spans="1:13">
      <c r="A41" s="131" t="s">
        <v>176</v>
      </c>
      <c r="B41" s="129">
        <f>B39-B36</f>
        <v>338000</v>
      </c>
      <c r="C41" s="137"/>
      <c r="D41" s="137"/>
      <c r="F41" s="131" t="s">
        <v>192</v>
      </c>
      <c r="G41" s="129">
        <f>G40-K41</f>
        <v>592040</v>
      </c>
      <c r="H41" s="129">
        <f>H40-L41</f>
        <v>565401.19999999995</v>
      </c>
      <c r="I41" s="129">
        <f>I40-M41</f>
        <v>537963.23599999992</v>
      </c>
      <c r="J41" s="177" t="s">
        <v>186</v>
      </c>
      <c r="K41" s="129">
        <f>SUM(K28:K40)</f>
        <v>147500</v>
      </c>
      <c r="L41" s="139">
        <f>SUM(L30:L40)</f>
        <v>44400</v>
      </c>
      <c r="M41" s="139">
        <f>SUM(M30:M31)</f>
        <v>44400</v>
      </c>
    </row>
    <row r="42" spans="1:13">
      <c r="F42" s="174"/>
      <c r="G42" s="90"/>
      <c r="H42" s="90"/>
      <c r="I42" s="90"/>
    </row>
    <row r="43" spans="1:13">
      <c r="A43" s="102" t="s">
        <v>190</v>
      </c>
      <c r="B43" s="99"/>
      <c r="C43" s="99"/>
      <c r="D43" s="99"/>
      <c r="E43" s="99"/>
      <c r="F43" s="99"/>
      <c r="G43" s="99"/>
      <c r="H43" s="99"/>
      <c r="I43" s="90"/>
    </row>
    <row r="44" spans="1:13" ht="25.5">
      <c r="A44" s="175" t="s">
        <v>178</v>
      </c>
      <c r="B44" s="175" t="s">
        <v>188</v>
      </c>
      <c r="C44" s="175" t="s">
        <v>189</v>
      </c>
      <c r="D44" s="175" t="s">
        <v>193</v>
      </c>
      <c r="E44" s="176" t="s">
        <v>179</v>
      </c>
      <c r="F44" s="175" t="s">
        <v>187</v>
      </c>
      <c r="G44" s="175" t="s">
        <v>189</v>
      </c>
      <c r="H44" s="173" t="s">
        <v>193</v>
      </c>
      <c r="I44" s="90"/>
    </row>
    <row r="45" spans="1:13" ht="25.5">
      <c r="A45" s="182" t="s">
        <v>191</v>
      </c>
      <c r="B45" s="190">
        <v>660000</v>
      </c>
      <c r="C45" s="188"/>
      <c r="D45" s="188"/>
      <c r="E45" s="182" t="s">
        <v>181</v>
      </c>
      <c r="F45" s="190">
        <v>6600</v>
      </c>
      <c r="G45" s="189"/>
      <c r="H45" s="189"/>
    </row>
    <row r="46" spans="1:13">
      <c r="A46" s="128"/>
      <c r="B46" s="139"/>
      <c r="C46" s="139"/>
      <c r="D46" s="139"/>
      <c r="E46" s="128"/>
      <c r="F46" s="139"/>
      <c r="G46" s="137"/>
      <c r="H46" s="137"/>
    </row>
    <row r="47" spans="1:13">
      <c r="A47" s="128" t="s">
        <v>168</v>
      </c>
      <c r="B47" s="139">
        <v>660000</v>
      </c>
      <c r="C47" s="139"/>
      <c r="D47" s="139"/>
      <c r="E47" s="128" t="s">
        <v>182</v>
      </c>
      <c r="F47" s="139">
        <v>26400</v>
      </c>
      <c r="G47" s="139">
        <v>26400</v>
      </c>
      <c r="H47" s="139">
        <v>26400</v>
      </c>
    </row>
    <row r="48" spans="1:13">
      <c r="A48" s="128"/>
      <c r="B48" s="139"/>
      <c r="C48" s="139"/>
      <c r="D48" s="139"/>
      <c r="E48" s="128" t="s">
        <v>183</v>
      </c>
      <c r="F48" s="139">
        <v>18000</v>
      </c>
      <c r="G48" s="139">
        <v>18000</v>
      </c>
      <c r="H48" s="139">
        <v>18000</v>
      </c>
    </row>
    <row r="49" spans="1:8">
      <c r="A49" s="128" t="s">
        <v>172</v>
      </c>
      <c r="B49" s="139">
        <v>150000</v>
      </c>
      <c r="C49" s="139"/>
      <c r="D49" s="139"/>
      <c r="E49" s="128" t="s">
        <v>180</v>
      </c>
      <c r="F49" s="139">
        <v>4500</v>
      </c>
      <c r="G49" s="139"/>
      <c r="H49" s="139"/>
    </row>
    <row r="50" spans="1:8">
      <c r="A50" s="128"/>
      <c r="B50" s="139"/>
      <c r="C50" s="139"/>
      <c r="D50" s="139"/>
      <c r="E50" s="128" t="s">
        <v>162</v>
      </c>
      <c r="F50" s="130">
        <v>92000</v>
      </c>
      <c r="G50" s="137"/>
      <c r="H50" s="137"/>
    </row>
    <row r="51" spans="1:8">
      <c r="A51" s="128" t="s">
        <v>175</v>
      </c>
      <c r="B51" s="139">
        <f>SUM(B47:B50)</f>
        <v>810000</v>
      </c>
      <c r="C51" s="139"/>
      <c r="D51" s="139"/>
      <c r="E51" s="131"/>
      <c r="F51" s="129"/>
      <c r="G51" s="137"/>
      <c r="H51" s="137"/>
    </row>
    <row r="52" spans="1:8">
      <c r="A52" s="137"/>
      <c r="B52" s="137"/>
      <c r="C52" s="137"/>
      <c r="D52" s="137"/>
      <c r="E52" s="137"/>
      <c r="F52" s="137"/>
      <c r="G52" s="137"/>
      <c r="H52" s="137"/>
    </row>
    <row r="53" spans="1:8">
      <c r="A53" s="128" t="s">
        <v>176</v>
      </c>
      <c r="B53" s="130">
        <f>B51-F50</f>
        <v>718000</v>
      </c>
      <c r="C53" s="130">
        <f>B57</f>
        <v>592040</v>
      </c>
      <c r="D53" s="130">
        <f>C57</f>
        <v>565401.19999999995</v>
      </c>
      <c r="E53" s="131"/>
      <c r="F53" s="129"/>
      <c r="G53" s="137"/>
      <c r="H53" s="137"/>
    </row>
    <row r="54" spans="1:8">
      <c r="A54" s="128" t="s">
        <v>184</v>
      </c>
      <c r="B54" s="130">
        <f>B53*3%</f>
        <v>21540</v>
      </c>
      <c r="C54" s="130">
        <f>C53*3%</f>
        <v>17761.2</v>
      </c>
      <c r="D54" s="130">
        <f>D53*3%</f>
        <v>16962.035999999996</v>
      </c>
      <c r="E54" s="131"/>
      <c r="F54" s="129"/>
      <c r="G54" s="137"/>
      <c r="H54" s="137"/>
    </row>
    <row r="55" spans="1:8">
      <c r="A55" s="128" t="s">
        <v>194</v>
      </c>
      <c r="B55" s="130"/>
      <c r="C55" s="130"/>
      <c r="D55" s="130"/>
      <c r="E55" s="137"/>
      <c r="F55" s="137"/>
      <c r="G55" s="137"/>
      <c r="H55" s="137"/>
    </row>
    <row r="56" spans="1:8">
      <c r="A56" s="128" t="s">
        <v>185</v>
      </c>
      <c r="B56" s="130">
        <f>SUM(B53:B55)</f>
        <v>739540</v>
      </c>
      <c r="C56" s="130">
        <f>SUM(C53:C55)</f>
        <v>609801.19999999995</v>
      </c>
      <c r="D56" s="130">
        <f>SUM(D53:D55)</f>
        <v>582363.23599999992</v>
      </c>
      <c r="E56" s="128"/>
      <c r="F56" s="129"/>
      <c r="G56" s="137"/>
      <c r="H56" s="137"/>
    </row>
    <row r="57" spans="1:8">
      <c r="A57" s="131" t="s">
        <v>192</v>
      </c>
      <c r="B57" s="129">
        <f>B56-F57</f>
        <v>592040</v>
      </c>
      <c r="C57" s="129">
        <f>C56-G57</f>
        <v>565401.19999999995</v>
      </c>
      <c r="D57" s="129">
        <f>D56-H57</f>
        <v>537963.23599999992</v>
      </c>
      <c r="E57" s="177" t="s">
        <v>186</v>
      </c>
      <c r="F57" s="129">
        <f>SUM(F45:F56)</f>
        <v>147500</v>
      </c>
      <c r="G57" s="139">
        <f>SUM(G47:G56)</f>
        <v>44400</v>
      </c>
      <c r="H57" s="139">
        <f>SUM(H47:H48)</f>
        <v>44400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S13"/>
  <sheetViews>
    <sheetView topLeftCell="E1" workbookViewId="0">
      <selection activeCell="F1" sqref="F1:N13"/>
    </sheetView>
  </sheetViews>
  <sheetFormatPr baseColWidth="10" defaultRowHeight="12.75"/>
  <cols>
    <col min="1" max="1" width="21.5703125" customWidth="1"/>
    <col min="2" max="2" width="10.42578125" customWidth="1"/>
    <col min="3" max="3" width="17.28515625" customWidth="1"/>
    <col min="4" max="4" width="11.7109375" customWidth="1"/>
    <col min="6" max="6" width="21.5703125" customWidth="1"/>
  </cols>
  <sheetData>
    <row r="1" spans="1:19">
      <c r="A1" s="158" t="s">
        <v>111</v>
      </c>
      <c r="B1" s="159"/>
      <c r="C1" s="159"/>
      <c r="D1" s="159"/>
      <c r="F1" s="158" t="s">
        <v>111</v>
      </c>
      <c r="G1" s="159"/>
      <c r="H1" s="159"/>
      <c r="I1" s="159"/>
      <c r="J1" s="159"/>
      <c r="K1" s="159"/>
      <c r="L1" s="159"/>
      <c r="M1" s="159"/>
      <c r="N1" s="159"/>
    </row>
    <row r="2" spans="1:19">
      <c r="A2" s="138" t="s">
        <v>113</v>
      </c>
      <c r="B2" s="137"/>
      <c r="C2" s="138" t="s">
        <v>117</v>
      </c>
      <c r="D2" s="137"/>
      <c r="F2" s="138" t="s">
        <v>113</v>
      </c>
      <c r="G2" s="191">
        <v>2014</v>
      </c>
      <c r="H2" s="191">
        <v>2015</v>
      </c>
      <c r="I2" s="191">
        <v>2016</v>
      </c>
      <c r="J2" s="191">
        <v>2017</v>
      </c>
      <c r="K2" s="191">
        <v>2018</v>
      </c>
      <c r="L2" s="191">
        <v>2019</v>
      </c>
      <c r="M2" s="138" t="s">
        <v>117</v>
      </c>
      <c r="N2" s="137">
        <v>2014</v>
      </c>
      <c r="O2" s="191">
        <v>2015</v>
      </c>
      <c r="P2" s="191">
        <v>2016</v>
      </c>
      <c r="Q2" s="191">
        <v>2017</v>
      </c>
      <c r="R2" s="191">
        <v>2018</v>
      </c>
      <c r="S2" s="191">
        <v>2019</v>
      </c>
    </row>
    <row r="3" spans="1:19">
      <c r="A3" s="128" t="s">
        <v>114</v>
      </c>
      <c r="B3" s="139">
        <v>52449</v>
      </c>
      <c r="C3" s="128" t="s">
        <v>118</v>
      </c>
      <c r="D3" s="139">
        <v>28500</v>
      </c>
      <c r="F3" s="128" t="s">
        <v>220</v>
      </c>
      <c r="G3" s="139">
        <v>52449</v>
      </c>
      <c r="H3" s="139"/>
      <c r="I3" s="139"/>
      <c r="J3" s="139"/>
      <c r="K3" s="139"/>
      <c r="L3" s="139"/>
      <c r="M3" s="128" t="s">
        <v>118</v>
      </c>
      <c r="N3" s="139">
        <v>28500</v>
      </c>
      <c r="O3" s="139"/>
      <c r="P3" s="139"/>
      <c r="Q3" s="139"/>
      <c r="R3" s="139"/>
      <c r="S3" s="139"/>
    </row>
    <row r="4" spans="1:19">
      <c r="A4" s="128"/>
      <c r="B4" s="139"/>
      <c r="C4" s="128"/>
      <c r="D4" s="139"/>
      <c r="F4" s="128" t="s">
        <v>221</v>
      </c>
      <c r="G4" s="139"/>
      <c r="H4" s="139"/>
      <c r="I4" s="139"/>
      <c r="J4" s="139"/>
      <c r="K4" s="139"/>
      <c r="L4" s="139"/>
      <c r="M4" s="128"/>
      <c r="N4" s="139"/>
      <c r="O4" s="139"/>
      <c r="P4" s="139"/>
      <c r="Q4" s="139"/>
      <c r="R4" s="139"/>
      <c r="S4" s="139"/>
    </row>
    <row r="5" spans="1:19">
      <c r="A5" s="128" t="s">
        <v>115</v>
      </c>
      <c r="B5" s="139">
        <v>24000</v>
      </c>
      <c r="C5" s="128" t="s">
        <v>120</v>
      </c>
      <c r="D5" s="139">
        <v>3810</v>
      </c>
      <c r="F5" s="128" t="s">
        <v>115</v>
      </c>
      <c r="G5" s="139">
        <v>12000</v>
      </c>
      <c r="H5" s="139"/>
      <c r="I5" s="139"/>
      <c r="J5" s="139"/>
      <c r="K5" s="139"/>
      <c r="L5" s="139">
        <v>19200</v>
      </c>
      <c r="M5" s="128" t="s">
        <v>120</v>
      </c>
      <c r="N5" s="139">
        <v>3810</v>
      </c>
      <c r="O5" s="139"/>
      <c r="P5" s="139"/>
      <c r="Q5" s="139"/>
      <c r="R5" s="139"/>
      <c r="S5" s="139"/>
    </row>
    <row r="6" spans="1:19">
      <c r="A6" s="128"/>
      <c r="B6" s="139"/>
      <c r="C6" s="128"/>
      <c r="D6" s="139"/>
      <c r="F6" s="128" t="s">
        <v>140</v>
      </c>
      <c r="G6" s="139">
        <v>12000</v>
      </c>
      <c r="H6" s="139"/>
      <c r="I6" s="139"/>
      <c r="J6" s="139"/>
      <c r="K6" s="139"/>
      <c r="L6" s="139"/>
      <c r="M6" s="128"/>
      <c r="N6" s="139"/>
      <c r="O6" s="139"/>
      <c r="P6" s="139"/>
      <c r="Q6" s="139"/>
      <c r="R6" s="139"/>
      <c r="S6" s="139"/>
    </row>
    <row r="7" spans="1:19">
      <c r="A7" s="128"/>
      <c r="B7" s="139"/>
      <c r="C7" s="128"/>
      <c r="D7" s="139"/>
      <c r="F7" s="128" t="s">
        <v>218</v>
      </c>
      <c r="G7" s="139">
        <v>7200</v>
      </c>
      <c r="H7" s="139"/>
      <c r="I7" s="139"/>
      <c r="J7" s="139"/>
      <c r="K7" s="139"/>
      <c r="L7" s="139"/>
      <c r="M7" s="128"/>
      <c r="N7" s="139"/>
      <c r="O7" s="139"/>
      <c r="P7" s="139"/>
      <c r="Q7" s="139"/>
      <c r="R7" s="139"/>
      <c r="S7" s="139"/>
    </row>
    <row r="8" spans="1:19">
      <c r="A8" s="128"/>
      <c r="B8" s="139"/>
      <c r="C8" s="128"/>
      <c r="D8" s="139"/>
      <c r="F8" s="128" t="s">
        <v>219</v>
      </c>
      <c r="G8" s="139">
        <v>4800</v>
      </c>
      <c r="H8" s="139"/>
      <c r="I8" s="139"/>
      <c r="J8" s="139"/>
      <c r="K8" s="139"/>
      <c r="L8" s="139"/>
      <c r="M8" s="128"/>
      <c r="N8" s="139"/>
      <c r="O8" s="139"/>
      <c r="P8" s="139"/>
      <c r="Q8" s="139"/>
      <c r="R8" s="139"/>
      <c r="S8" s="139"/>
    </row>
    <row r="9" spans="1:19">
      <c r="A9" s="128" t="s">
        <v>116</v>
      </c>
      <c r="B9" s="139">
        <v>50000</v>
      </c>
      <c r="C9" s="128" t="s">
        <v>121</v>
      </c>
      <c r="D9" s="139">
        <v>3935</v>
      </c>
      <c r="F9" s="128" t="s">
        <v>116</v>
      </c>
      <c r="G9" s="139">
        <v>50000</v>
      </c>
      <c r="H9" s="139"/>
      <c r="I9" s="139"/>
      <c r="J9" s="139"/>
      <c r="K9" s="139"/>
      <c r="L9" s="139"/>
      <c r="M9" s="128" t="s">
        <v>121</v>
      </c>
      <c r="N9" s="139">
        <v>3935</v>
      </c>
      <c r="O9" s="139"/>
      <c r="P9" s="139"/>
      <c r="Q9" s="139"/>
      <c r="R9" s="139"/>
      <c r="S9" s="139"/>
    </row>
    <row r="10" spans="1:19">
      <c r="A10" s="137"/>
      <c r="B10" s="137"/>
      <c r="C10" s="128" t="s">
        <v>119</v>
      </c>
      <c r="D10" s="139">
        <v>24280</v>
      </c>
      <c r="F10" s="137"/>
      <c r="G10" s="137"/>
      <c r="H10" s="137"/>
      <c r="I10" s="137"/>
      <c r="J10" s="137"/>
      <c r="K10" s="137"/>
      <c r="L10" s="137"/>
      <c r="M10" s="128" t="s">
        <v>119</v>
      </c>
      <c r="N10" s="139">
        <v>24280</v>
      </c>
      <c r="O10" s="137"/>
      <c r="P10" s="137"/>
      <c r="Q10" s="137"/>
      <c r="R10" s="137"/>
      <c r="S10" s="137"/>
    </row>
    <row r="11" spans="1:19">
      <c r="A11" s="137"/>
      <c r="B11" s="137"/>
      <c r="C11" s="128" t="s">
        <v>122</v>
      </c>
      <c r="D11" s="139">
        <v>50000</v>
      </c>
      <c r="F11" s="137"/>
      <c r="G11" s="137"/>
      <c r="H11" s="137"/>
      <c r="I11" s="137"/>
      <c r="J11" s="137"/>
      <c r="K11" s="137"/>
      <c r="L11" s="137"/>
      <c r="M11" s="128" t="s">
        <v>122</v>
      </c>
      <c r="N11" s="139">
        <v>50000</v>
      </c>
      <c r="O11" s="137"/>
      <c r="P11" s="137"/>
      <c r="Q11" s="137"/>
      <c r="R11" s="137"/>
      <c r="S11" s="137"/>
    </row>
    <row r="12" spans="1:19">
      <c r="A12" s="137"/>
      <c r="B12" s="137"/>
      <c r="C12" s="128" t="s">
        <v>125</v>
      </c>
      <c r="D12" s="139">
        <v>10000</v>
      </c>
      <c r="F12" s="137"/>
      <c r="G12" s="137"/>
      <c r="H12" s="137"/>
      <c r="I12" s="137"/>
      <c r="J12" s="137"/>
      <c r="K12" s="137"/>
      <c r="L12" s="137"/>
      <c r="M12" s="128" t="s">
        <v>125</v>
      </c>
      <c r="N12" s="139">
        <v>10000</v>
      </c>
      <c r="O12" s="137"/>
      <c r="P12" s="137"/>
      <c r="Q12" s="137"/>
      <c r="R12" s="137"/>
      <c r="S12" s="137"/>
    </row>
    <row r="13" spans="1:19">
      <c r="A13" s="140" t="s">
        <v>124</v>
      </c>
      <c r="B13" s="141">
        <f>SUM(B3:B12)</f>
        <v>126449</v>
      </c>
      <c r="C13" s="140"/>
      <c r="D13" s="141">
        <f>SUM(D3:D12)</f>
        <v>120525</v>
      </c>
      <c r="F13" s="140" t="s">
        <v>124</v>
      </c>
      <c r="G13" s="141">
        <f>SUM(G3:G12)</f>
        <v>138449</v>
      </c>
      <c r="H13" s="141"/>
      <c r="I13" s="141"/>
      <c r="J13" s="141"/>
      <c r="K13" s="141"/>
      <c r="L13" s="141"/>
      <c r="M13" s="140"/>
      <c r="N13" s="141">
        <f>SUM(N3:N12)</f>
        <v>120525</v>
      </c>
      <c r="O13" s="141"/>
      <c r="P13" s="141"/>
      <c r="Q13" s="141"/>
      <c r="R13" s="141"/>
      <c r="S13" s="14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L29"/>
  <sheetViews>
    <sheetView topLeftCell="A3" workbookViewId="0">
      <selection activeCell="O3" sqref="O3"/>
    </sheetView>
  </sheetViews>
  <sheetFormatPr baseColWidth="10" defaultRowHeight="12.75"/>
  <cols>
    <col min="1" max="1" width="29.140625" customWidth="1"/>
    <col min="2" max="3" width="9.85546875" customWidth="1"/>
    <col min="4" max="4" width="9.5703125" customWidth="1"/>
    <col min="5" max="5" width="9.140625" customWidth="1"/>
    <col min="6" max="6" width="9.85546875" customWidth="1"/>
    <col min="7" max="7" width="15.5703125" customWidth="1"/>
    <col min="8" max="9" width="9.28515625" customWidth="1"/>
    <col min="10" max="10" width="8.85546875" customWidth="1"/>
    <col min="11" max="11" width="9.7109375" customWidth="1"/>
    <col min="12" max="12" width="9.5703125" customWidth="1"/>
  </cols>
  <sheetData>
    <row r="1" spans="1:12">
      <c r="A1" s="102" t="s">
        <v>190</v>
      </c>
      <c r="B1" s="99"/>
      <c r="C1" s="99"/>
      <c r="D1" s="99"/>
      <c r="E1" s="99"/>
      <c r="F1" s="99"/>
      <c r="G1" s="99"/>
      <c r="H1" s="99"/>
      <c r="I1" s="99"/>
      <c r="J1" s="99"/>
    </row>
    <row r="2" spans="1:12" ht="38.25">
      <c r="A2" s="175" t="s">
        <v>178</v>
      </c>
      <c r="B2" s="175" t="s">
        <v>188</v>
      </c>
      <c r="C2" s="175" t="s">
        <v>189</v>
      </c>
      <c r="D2" s="175" t="s">
        <v>193</v>
      </c>
      <c r="E2" s="175" t="s">
        <v>199</v>
      </c>
      <c r="F2" s="175" t="s">
        <v>200</v>
      </c>
      <c r="G2" s="175" t="s">
        <v>179</v>
      </c>
      <c r="H2" s="175" t="s">
        <v>187</v>
      </c>
      <c r="I2" s="175" t="s">
        <v>189</v>
      </c>
      <c r="J2" s="175" t="s">
        <v>193</v>
      </c>
      <c r="K2" s="175" t="s">
        <v>199</v>
      </c>
      <c r="L2" s="175" t="s">
        <v>200</v>
      </c>
    </row>
    <row r="3" spans="1:12" s="76" customFormat="1" ht="25.5">
      <c r="A3" s="179" t="s">
        <v>191</v>
      </c>
      <c r="B3" s="180">
        <v>660000</v>
      </c>
      <c r="C3" s="180"/>
      <c r="D3" s="180"/>
      <c r="E3" s="180"/>
      <c r="F3" s="180"/>
      <c r="G3" s="183" t="s">
        <v>181</v>
      </c>
      <c r="H3" s="180">
        <v>2200</v>
      </c>
      <c r="I3" s="181"/>
      <c r="J3" s="181"/>
      <c r="K3" s="181"/>
      <c r="L3" s="181"/>
    </row>
    <row r="4" spans="1:12">
      <c r="A4" s="128"/>
      <c r="B4" s="139"/>
      <c r="C4" s="139"/>
      <c r="D4" s="139"/>
      <c r="E4" s="139"/>
      <c r="F4" s="139"/>
      <c r="G4" s="128"/>
      <c r="H4" s="139"/>
      <c r="I4" s="137"/>
      <c r="J4" s="137"/>
      <c r="K4" s="137"/>
      <c r="L4" s="137"/>
    </row>
    <row r="5" spans="1:12">
      <c r="A5" s="128" t="s">
        <v>168</v>
      </c>
      <c r="B5" s="139">
        <v>660000</v>
      </c>
      <c r="C5" s="139"/>
      <c r="D5" s="139"/>
      <c r="E5" s="139"/>
      <c r="F5" s="139"/>
      <c r="G5" s="131" t="s">
        <v>215</v>
      </c>
      <c r="H5" s="129">
        <v>26400</v>
      </c>
      <c r="I5" s="129">
        <v>26400</v>
      </c>
      <c r="J5" s="129">
        <v>26400</v>
      </c>
      <c r="K5" s="129">
        <v>26400</v>
      </c>
      <c r="L5" s="129">
        <v>26400</v>
      </c>
    </row>
    <row r="6" spans="1:12">
      <c r="A6" s="128"/>
      <c r="B6" s="139"/>
      <c r="C6" s="139"/>
      <c r="D6" s="139"/>
      <c r="E6" s="139"/>
      <c r="F6" s="139"/>
      <c r="G6" s="131" t="s">
        <v>183</v>
      </c>
      <c r="H6" s="129">
        <v>18000</v>
      </c>
      <c r="I6" s="139">
        <v>0</v>
      </c>
      <c r="J6" s="139">
        <v>0</v>
      </c>
      <c r="K6" s="137"/>
      <c r="L6" s="137"/>
    </row>
    <row r="7" spans="1:12">
      <c r="A7" s="128" t="s">
        <v>172</v>
      </c>
      <c r="B7" s="139">
        <v>150000</v>
      </c>
      <c r="C7" s="139"/>
      <c r="D7" s="139"/>
      <c r="E7" s="139"/>
      <c r="F7" s="139"/>
      <c r="G7" s="128" t="s">
        <v>180</v>
      </c>
      <c r="H7" s="139">
        <v>1500</v>
      </c>
      <c r="I7" s="139"/>
      <c r="J7" s="139"/>
      <c r="K7" s="137"/>
      <c r="L7" s="137"/>
    </row>
    <row r="8" spans="1:12">
      <c r="A8" s="128"/>
      <c r="B8" s="139"/>
      <c r="C8" s="139"/>
      <c r="D8" s="139"/>
      <c r="E8" s="139"/>
      <c r="F8" s="139"/>
      <c r="G8" s="128" t="s">
        <v>162</v>
      </c>
      <c r="H8" s="130">
        <v>92000</v>
      </c>
      <c r="I8" s="137"/>
      <c r="J8" s="137"/>
      <c r="K8" s="137"/>
      <c r="L8" s="137"/>
    </row>
    <row r="9" spans="1:12">
      <c r="A9" s="128" t="s">
        <v>175</v>
      </c>
      <c r="B9" s="139">
        <f>SUM(B5:B8)</f>
        <v>810000</v>
      </c>
      <c r="C9" s="139"/>
      <c r="D9" s="139"/>
      <c r="E9" s="139"/>
      <c r="F9" s="139"/>
      <c r="G9" s="131"/>
      <c r="H9" s="129"/>
      <c r="I9" s="137"/>
      <c r="J9" s="137"/>
      <c r="K9" s="137"/>
      <c r="L9" s="137"/>
    </row>
    <row r="10" spans="1:12">
      <c r="A10" s="128" t="s">
        <v>176</v>
      </c>
      <c r="B10" s="130">
        <f>B9-92000</f>
        <v>718000</v>
      </c>
      <c r="C10" s="130"/>
      <c r="D10" s="130"/>
      <c r="E10" s="130"/>
      <c r="F10" s="130"/>
      <c r="G10" s="131"/>
      <c r="H10" s="129"/>
      <c r="I10" s="137"/>
      <c r="J10" s="137"/>
      <c r="K10" s="137"/>
      <c r="L10" s="137"/>
    </row>
    <row r="11" spans="1:12">
      <c r="A11" s="128" t="s">
        <v>210</v>
      </c>
      <c r="B11" s="130">
        <f>B10-H3-H7-H8</f>
        <v>622300</v>
      </c>
      <c r="C11" s="130"/>
      <c r="D11" s="130"/>
      <c r="E11" s="130"/>
      <c r="F11" s="130"/>
      <c r="G11" s="131"/>
      <c r="H11" s="129"/>
      <c r="I11" s="137"/>
      <c r="J11" s="137"/>
      <c r="K11" s="137"/>
      <c r="L11" s="137"/>
    </row>
    <row r="12" spans="1:12">
      <c r="A12" s="128" t="s">
        <v>211</v>
      </c>
      <c r="B12" s="130">
        <v>22300</v>
      </c>
      <c r="C12" s="130"/>
      <c r="D12" s="130"/>
      <c r="E12" s="130"/>
      <c r="F12" s="130"/>
      <c r="G12" s="131"/>
      <c r="H12" s="129"/>
      <c r="I12" s="137"/>
      <c r="J12" s="137"/>
      <c r="K12" s="137"/>
      <c r="L12" s="137"/>
    </row>
    <row r="13" spans="1:12">
      <c r="A13" s="128" t="s">
        <v>207</v>
      </c>
      <c r="B13" s="130">
        <v>600000</v>
      </c>
      <c r="C13" s="130">
        <f>B26</f>
        <v>582600</v>
      </c>
      <c r="D13" s="130">
        <f t="shared" ref="D13:F13" si="0">C26</f>
        <v>582417</v>
      </c>
      <c r="E13" s="130">
        <f t="shared" si="0"/>
        <v>582225.76500000001</v>
      </c>
      <c r="F13" s="130">
        <f t="shared" si="0"/>
        <v>582025.92442499998</v>
      </c>
      <c r="G13" s="131"/>
      <c r="H13" s="129"/>
      <c r="I13" s="137"/>
      <c r="J13" s="137"/>
      <c r="K13" s="137"/>
      <c r="L13" s="137"/>
    </row>
    <row r="14" spans="1:12">
      <c r="A14" s="128" t="s">
        <v>196</v>
      </c>
      <c r="B14" s="130">
        <f>B13*0.5</f>
        <v>300000</v>
      </c>
      <c r="C14" s="130">
        <f t="shared" ref="C14:F14" si="1">C13*0.5</f>
        <v>291300</v>
      </c>
      <c r="D14" s="130">
        <f t="shared" si="1"/>
        <v>291208.5</v>
      </c>
      <c r="E14" s="130">
        <f t="shared" si="1"/>
        <v>291112.88250000001</v>
      </c>
      <c r="F14" s="130">
        <f t="shared" si="1"/>
        <v>291012.96221249999</v>
      </c>
      <c r="G14" s="131"/>
      <c r="H14" s="129"/>
      <c r="I14" s="137"/>
      <c r="J14" s="137"/>
      <c r="K14" s="137"/>
      <c r="L14" s="137"/>
    </row>
    <row r="15" spans="1:12">
      <c r="A15" s="128" t="s">
        <v>195</v>
      </c>
      <c r="B15" s="178">
        <f>B13*0.5</f>
        <v>300000</v>
      </c>
      <c r="C15" s="178">
        <f t="shared" ref="C15:F15" si="2">C13*0.5</f>
        <v>291300</v>
      </c>
      <c r="D15" s="178">
        <f t="shared" si="2"/>
        <v>291208.5</v>
      </c>
      <c r="E15" s="178">
        <f t="shared" si="2"/>
        <v>291112.88250000001</v>
      </c>
      <c r="F15" s="178">
        <f t="shared" si="2"/>
        <v>291012.96221249999</v>
      </c>
      <c r="G15" s="131"/>
      <c r="H15" s="129"/>
      <c r="I15" s="137"/>
      <c r="J15" s="137"/>
      <c r="K15" s="137"/>
      <c r="L15" s="137"/>
    </row>
    <row r="16" spans="1:12">
      <c r="A16" s="143" t="s">
        <v>201</v>
      </c>
      <c r="B16" s="178"/>
      <c r="C16" s="130"/>
      <c r="D16" s="130"/>
      <c r="E16" s="130"/>
      <c r="F16" s="130"/>
      <c r="G16" s="131"/>
      <c r="H16" s="129"/>
      <c r="I16" s="137"/>
      <c r="J16" s="137"/>
      <c r="K16" s="137"/>
      <c r="L16" s="137"/>
    </row>
    <row r="17" spans="1:12">
      <c r="A17" s="113" t="s">
        <v>212</v>
      </c>
      <c r="B17" s="130">
        <f>B14*0.03</f>
        <v>9000</v>
      </c>
      <c r="C17" s="130">
        <f t="shared" ref="C17:F17" si="3">C14*0.03</f>
        <v>8739</v>
      </c>
      <c r="D17" s="130">
        <f t="shared" si="3"/>
        <v>8736.2549999999992</v>
      </c>
      <c r="E17" s="130">
        <f t="shared" si="3"/>
        <v>8733.3864749999993</v>
      </c>
      <c r="F17" s="130">
        <f t="shared" si="3"/>
        <v>8730.3888663749985</v>
      </c>
      <c r="G17" s="131"/>
      <c r="H17" s="129"/>
      <c r="I17" s="137"/>
      <c r="J17" s="137"/>
      <c r="K17" s="137"/>
      <c r="L17" s="137"/>
    </row>
    <row r="18" spans="1:12">
      <c r="A18" s="113" t="s">
        <v>213</v>
      </c>
      <c r="B18" s="130">
        <f>B15*0.06</f>
        <v>18000</v>
      </c>
      <c r="C18" s="130">
        <f t="shared" ref="C18:F18" si="4">C15*0.06</f>
        <v>17478</v>
      </c>
      <c r="D18" s="130">
        <f t="shared" si="4"/>
        <v>17472.509999999998</v>
      </c>
      <c r="E18" s="130">
        <f t="shared" si="4"/>
        <v>17466.772949999999</v>
      </c>
      <c r="F18" s="130">
        <f t="shared" si="4"/>
        <v>17460.777732749997</v>
      </c>
      <c r="G18" s="137"/>
      <c r="H18" s="137"/>
      <c r="I18" s="137"/>
      <c r="J18" s="137"/>
      <c r="K18" s="137"/>
      <c r="L18" s="137"/>
    </row>
    <row r="19" spans="1:12">
      <c r="A19" s="143" t="s">
        <v>205</v>
      </c>
      <c r="B19" s="129">
        <f>SUM(B17:B18)</f>
        <v>27000</v>
      </c>
      <c r="C19" s="129">
        <f t="shared" ref="C19" si="5">SUM(C17:C18)</f>
        <v>26217</v>
      </c>
      <c r="D19" s="129">
        <f t="shared" ref="D19" si="6">SUM(D17:D18)</f>
        <v>26208.764999999999</v>
      </c>
      <c r="E19" s="129">
        <f t="shared" ref="E19" si="7">SUM(E17:E18)</f>
        <v>26200.159424999998</v>
      </c>
      <c r="F19" s="129">
        <f t="shared" ref="F19" si="8">SUM(F17:F18)</f>
        <v>26191.166599124997</v>
      </c>
      <c r="G19" s="137"/>
      <c r="H19" s="137"/>
      <c r="I19" s="137"/>
      <c r="J19" s="137"/>
      <c r="K19" s="137"/>
      <c r="L19" s="137"/>
    </row>
    <row r="20" spans="1:12">
      <c r="A20" s="145" t="s">
        <v>202</v>
      </c>
      <c r="B20" s="129"/>
      <c r="C20" s="130"/>
      <c r="D20" s="130"/>
      <c r="E20" s="130"/>
      <c r="F20" s="130"/>
      <c r="G20" s="137"/>
      <c r="H20" s="137"/>
      <c r="I20" s="137"/>
      <c r="J20" s="137"/>
      <c r="K20" s="137"/>
      <c r="L20" s="137"/>
    </row>
    <row r="21" spans="1:12">
      <c r="A21" s="124" t="s">
        <v>197</v>
      </c>
      <c r="B21" s="130"/>
      <c r="C21" s="130"/>
      <c r="D21" s="130"/>
      <c r="E21" s="130"/>
      <c r="F21" s="130"/>
      <c r="G21" s="137"/>
      <c r="H21" s="137"/>
      <c r="I21" s="137"/>
      <c r="J21" s="137"/>
      <c r="K21" s="137"/>
      <c r="L21" s="137"/>
    </row>
    <row r="22" spans="1:12">
      <c r="A22" s="124" t="s">
        <v>198</v>
      </c>
      <c r="B22" s="130"/>
      <c r="C22" s="130"/>
      <c r="D22" s="130"/>
      <c r="E22" s="130"/>
      <c r="F22" s="130"/>
      <c r="G22" s="137"/>
      <c r="H22" s="137"/>
      <c r="I22" s="137"/>
      <c r="J22" s="137"/>
      <c r="K22" s="137"/>
      <c r="L22" s="137"/>
    </row>
    <row r="23" spans="1:12">
      <c r="A23" s="124" t="s">
        <v>206</v>
      </c>
      <c r="B23" s="129"/>
      <c r="C23" s="130"/>
      <c r="D23" s="130"/>
      <c r="E23" s="130"/>
      <c r="F23" s="130"/>
      <c r="G23" s="137"/>
      <c r="H23" s="137"/>
      <c r="I23" s="137"/>
      <c r="J23" s="137"/>
      <c r="K23" s="137"/>
      <c r="L23" s="137"/>
    </row>
    <row r="24" spans="1:12">
      <c r="A24" s="143" t="s">
        <v>203</v>
      </c>
      <c r="B24" s="144">
        <f>B13+B19</f>
        <v>627000</v>
      </c>
      <c r="C24" s="144">
        <f>C13+C19</f>
        <v>608817</v>
      </c>
      <c r="D24" s="144">
        <f>D13+D19</f>
        <v>608625.76500000001</v>
      </c>
      <c r="E24" s="144">
        <f>E13+E19</f>
        <v>608425.92442499998</v>
      </c>
      <c r="F24" s="144">
        <f>F13+F19</f>
        <v>608217.09102412499</v>
      </c>
      <c r="G24" s="137"/>
      <c r="H24" s="137"/>
      <c r="I24" s="137"/>
      <c r="J24" s="137"/>
      <c r="K24" s="137"/>
      <c r="L24" s="137"/>
    </row>
    <row r="25" spans="1:12">
      <c r="A25" s="124" t="s">
        <v>204</v>
      </c>
      <c r="B25" s="146"/>
      <c r="C25" s="130"/>
      <c r="D25" s="130"/>
      <c r="E25" s="130"/>
      <c r="F25" s="130"/>
      <c r="G25" s="128"/>
      <c r="H25" s="129"/>
      <c r="I25" s="137"/>
      <c r="J25" s="137"/>
      <c r="K25" s="137"/>
      <c r="L25" s="137"/>
    </row>
    <row r="26" spans="1:12">
      <c r="A26" s="143" t="s">
        <v>208</v>
      </c>
      <c r="B26" s="144">
        <f>B24-H27</f>
        <v>582600</v>
      </c>
      <c r="C26" s="144">
        <f t="shared" ref="C26:F26" si="9">C24-I27</f>
        <v>582417</v>
      </c>
      <c r="D26" s="144">
        <f t="shared" si="9"/>
        <v>582225.76500000001</v>
      </c>
      <c r="E26" s="144">
        <f t="shared" si="9"/>
        <v>582025.92442499998</v>
      </c>
      <c r="F26" s="144">
        <f t="shared" si="9"/>
        <v>581817.09102412499</v>
      </c>
      <c r="G26" s="128"/>
      <c r="H26" s="129"/>
      <c r="I26" s="137"/>
      <c r="J26" s="137"/>
      <c r="K26" s="137"/>
      <c r="L26" s="137"/>
    </row>
    <row r="27" spans="1:12">
      <c r="A27" s="131" t="s">
        <v>209</v>
      </c>
      <c r="B27" s="129"/>
      <c r="C27" s="129"/>
      <c r="D27" s="129"/>
      <c r="E27" s="129"/>
      <c r="F27" s="129"/>
      <c r="G27" s="177" t="s">
        <v>186</v>
      </c>
      <c r="H27" s="129">
        <f>H5+H6</f>
        <v>44400</v>
      </c>
      <c r="I27" s="129">
        <f t="shared" ref="I27:L27" si="10">I5+I6</f>
        <v>26400</v>
      </c>
      <c r="J27" s="129">
        <f t="shared" si="10"/>
        <v>26400</v>
      </c>
      <c r="K27" s="129">
        <f t="shared" si="10"/>
        <v>26400</v>
      </c>
      <c r="L27" s="129">
        <f t="shared" si="10"/>
        <v>26400</v>
      </c>
    </row>
    <row r="28" spans="1:12">
      <c r="A28" s="128" t="s">
        <v>216</v>
      </c>
      <c r="B28" s="178">
        <v>12000</v>
      </c>
      <c r="C28" s="178">
        <v>12000</v>
      </c>
      <c r="D28" s="178">
        <v>12000</v>
      </c>
      <c r="E28" s="178">
        <v>12000</v>
      </c>
      <c r="F28" s="178">
        <v>19200</v>
      </c>
      <c r="G28" s="99"/>
      <c r="H28" s="99"/>
      <c r="I28" s="99"/>
      <c r="J28" s="99"/>
      <c r="K28" s="99"/>
      <c r="L28" s="99"/>
    </row>
    <row r="29" spans="1:12">
      <c r="A29" s="102" t="s">
        <v>217</v>
      </c>
      <c r="B29" s="101">
        <f>B28+B26</f>
        <v>594600</v>
      </c>
      <c r="C29" s="101">
        <f t="shared" ref="C29:F29" si="11">C28+C26</f>
        <v>594417</v>
      </c>
      <c r="D29" s="101">
        <f t="shared" si="11"/>
        <v>594225.76500000001</v>
      </c>
      <c r="E29" s="101">
        <f t="shared" si="11"/>
        <v>594025.92442499998</v>
      </c>
      <c r="F29" s="101">
        <f t="shared" si="11"/>
        <v>601017.09102412499</v>
      </c>
      <c r="G29" s="99"/>
      <c r="H29" s="99"/>
      <c r="I29" s="99"/>
      <c r="J29" s="99"/>
      <c r="K29" s="99"/>
      <c r="L29" s="9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5"/>
  <sheetViews>
    <sheetView workbookViewId="0">
      <selection sqref="A1:F15"/>
    </sheetView>
  </sheetViews>
  <sheetFormatPr baseColWidth="10" defaultRowHeight="12.75"/>
  <cols>
    <col min="1" max="1" width="25" customWidth="1"/>
    <col min="2" max="2" width="11" customWidth="1"/>
    <col min="3" max="3" width="17.140625" customWidth="1"/>
    <col min="5" max="5" width="20.42578125" customWidth="1"/>
  </cols>
  <sheetData>
    <row r="1" spans="1:6">
      <c r="A1" s="102" t="s">
        <v>240</v>
      </c>
      <c r="B1" s="99"/>
      <c r="C1" s="102" t="s">
        <v>235</v>
      </c>
      <c r="D1" s="97"/>
      <c r="E1" s="195" t="s">
        <v>232</v>
      </c>
      <c r="F1" s="99"/>
    </row>
    <row r="2" spans="1:6">
      <c r="A2" s="148" t="s">
        <v>156</v>
      </c>
      <c r="B2" s="98">
        <v>620000</v>
      </c>
      <c r="C2" s="172" t="s">
        <v>158</v>
      </c>
      <c r="D2" s="98">
        <v>525000</v>
      </c>
      <c r="E2" s="97" t="s">
        <v>231</v>
      </c>
      <c r="F2" s="98">
        <f>B2-D2</f>
        <v>95000</v>
      </c>
    </row>
    <row r="3" spans="1:6">
      <c r="A3" s="148" t="s">
        <v>225</v>
      </c>
      <c r="B3" s="98">
        <v>92000</v>
      </c>
      <c r="C3" s="172" t="s">
        <v>159</v>
      </c>
      <c r="D3" s="98">
        <f>D2*0.072</f>
        <v>37800</v>
      </c>
      <c r="E3" s="99"/>
      <c r="F3" s="99"/>
    </row>
    <row r="4" spans="1:6">
      <c r="A4" s="148" t="s">
        <v>226</v>
      </c>
      <c r="B4" s="98">
        <f>B2-B3</f>
        <v>528000</v>
      </c>
      <c r="C4" s="172" t="s">
        <v>227</v>
      </c>
      <c r="D4" s="98">
        <f>D2+D3</f>
        <v>562800</v>
      </c>
      <c r="E4" s="98"/>
      <c r="F4" s="99"/>
    </row>
    <row r="5" spans="1:6">
      <c r="A5" s="148"/>
      <c r="B5" s="98"/>
      <c r="C5" s="172"/>
      <c r="D5" s="98"/>
      <c r="E5" s="98"/>
      <c r="F5" s="99"/>
    </row>
    <row r="6" spans="1:6">
      <c r="A6" s="97" t="s">
        <v>241</v>
      </c>
      <c r="B6" s="98">
        <f>D3</f>
        <v>37800</v>
      </c>
      <c r="C6" s="172" t="s">
        <v>169</v>
      </c>
      <c r="D6" s="98">
        <f>B7</f>
        <v>300000</v>
      </c>
      <c r="E6" s="99"/>
      <c r="F6" s="99"/>
    </row>
    <row r="7" spans="1:6">
      <c r="A7" s="97" t="s">
        <v>169</v>
      </c>
      <c r="B7" s="98">
        <v>300000</v>
      </c>
      <c r="C7" s="172" t="s">
        <v>228</v>
      </c>
      <c r="D7" s="98">
        <v>37800</v>
      </c>
      <c r="E7" s="99"/>
      <c r="F7" s="99"/>
    </row>
    <row r="8" spans="1:6">
      <c r="A8" s="97" t="s">
        <v>233</v>
      </c>
      <c r="B8" s="98">
        <f>B4-B6-B7</f>
        <v>190200</v>
      </c>
      <c r="C8" s="172" t="s">
        <v>234</v>
      </c>
      <c r="D8" s="98">
        <f>D6+D7</f>
        <v>337800</v>
      </c>
      <c r="E8" s="97" t="s">
        <v>229</v>
      </c>
      <c r="F8" s="99">
        <v>1740</v>
      </c>
    </row>
    <row r="9" spans="1:6">
      <c r="A9" s="97" t="s">
        <v>223</v>
      </c>
      <c r="B9" s="98">
        <v>150000</v>
      </c>
      <c r="C9" s="172"/>
      <c r="D9" s="98"/>
      <c r="E9" s="194" t="s">
        <v>230</v>
      </c>
      <c r="F9" s="99">
        <v>870</v>
      </c>
    </row>
    <row r="10" spans="1:6">
      <c r="A10" s="97"/>
      <c r="B10" s="98"/>
      <c r="C10" s="99"/>
      <c r="D10" s="99"/>
      <c r="E10" s="97" t="s">
        <v>237</v>
      </c>
      <c r="F10" s="99">
        <v>870</v>
      </c>
    </row>
    <row r="11" spans="1:6">
      <c r="A11" s="97" t="s">
        <v>224</v>
      </c>
      <c r="B11" s="98">
        <f>B8+B9</f>
        <v>340200</v>
      </c>
      <c r="C11" s="97" t="s">
        <v>222</v>
      </c>
      <c r="D11" s="101">
        <f>D4-D8</f>
        <v>225000</v>
      </c>
      <c r="E11" s="99"/>
      <c r="F11" s="99"/>
    </row>
    <row r="12" spans="1:6">
      <c r="A12" s="99"/>
      <c r="B12" s="99"/>
      <c r="C12" s="99"/>
      <c r="D12" s="99"/>
      <c r="E12" s="99"/>
      <c r="F12" s="102"/>
    </row>
    <row r="14" spans="1:6">
      <c r="A14" s="88" t="s">
        <v>236</v>
      </c>
    </row>
    <row r="15" spans="1:6">
      <c r="A15" s="88" t="s">
        <v>242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2</vt:i4>
      </vt:variant>
    </vt:vector>
  </HeadingPairs>
  <TitlesOfParts>
    <vt:vector size="9" baseType="lpstr">
      <vt:lpstr>ISF</vt:lpstr>
      <vt:lpstr>Etats Banques</vt:lpstr>
      <vt:lpstr>Bilan Pat.</vt:lpstr>
      <vt:lpstr>Scénario</vt:lpstr>
      <vt:lpstr>Revenus</vt:lpstr>
      <vt:lpstr>Location</vt:lpstr>
      <vt:lpstr>Empruntis</vt:lpstr>
      <vt:lpstr>'Bilan Pat.'!Zone_d_impression</vt:lpstr>
      <vt:lpstr>ISF!Zone_d_impression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evelyne</cp:lastModifiedBy>
  <cp:lastPrinted>2013-02-13T12:36:48Z</cp:lastPrinted>
  <dcterms:created xsi:type="dcterms:W3CDTF">1996-10-21T11:03:58Z</dcterms:created>
  <dcterms:modified xsi:type="dcterms:W3CDTF">2014-05-22T10:31:34Z</dcterms:modified>
</cp:coreProperties>
</file>