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2780" windowHeight="6720" activeTab="1"/>
  </bookViews>
  <sheets>
    <sheet name="Financement" sheetId="1" r:id="rId1"/>
    <sheet name="Patrimoine" sheetId="2" r:id="rId2"/>
    <sheet name="Revenus" sheetId="3" r:id="rId3"/>
    <sheet name="Détail emp.locatif" sheetId="4" r:id="rId4"/>
    <sheet name="Tréso.SCI" sheetId="5" r:id="rId5"/>
  </sheets>
  <definedNames>
    <definedName name="_xlnm.Print_Area" localSheetId="3">'Détail emp.locatif'!$A$2:$J$17</definedName>
    <definedName name="_xlnm.Print_Area" localSheetId="0">Financement!$A$1:$G$10</definedName>
    <definedName name="_xlnm.Print_Area" localSheetId="1">Patrimoine!$A$1:$H$36</definedName>
    <definedName name="_xlnm.Print_Area" localSheetId="2">Revenus!$A$1:$F$19</definedName>
  </definedNames>
  <calcPr calcId="145621"/>
</workbook>
</file>

<file path=xl/calcChain.xml><?xml version="1.0" encoding="utf-8"?>
<calcChain xmlns="http://schemas.openxmlformats.org/spreadsheetml/2006/main">
  <c r="H21" i="2" l="1"/>
  <c r="L21" i="2"/>
  <c r="I21" i="2"/>
  <c r="M21" i="2" s="1"/>
  <c r="F18" i="2" l="1"/>
  <c r="F27" i="2" s="1"/>
  <c r="F28" i="2" s="1"/>
  <c r="I5" i="2"/>
  <c r="L5" i="2"/>
  <c r="K18" i="2"/>
  <c r="J18" i="2"/>
  <c r="H18" i="2"/>
  <c r="E18" i="2"/>
  <c r="M17" i="2"/>
  <c r="L16" i="2"/>
  <c r="I16" i="2"/>
  <c r="I15" i="2"/>
  <c r="M15" i="2" s="1"/>
  <c r="L14" i="2"/>
  <c r="I14" i="2"/>
  <c r="I18" i="2" s="1"/>
  <c r="E23" i="2"/>
  <c r="E25" i="2" s="1"/>
  <c r="L18" i="2" l="1"/>
  <c r="M16" i="2"/>
  <c r="M5" i="2"/>
  <c r="M14" i="2"/>
  <c r="M18" i="2" l="1"/>
  <c r="F32" i="2"/>
  <c r="F11" i="2"/>
  <c r="M10" i="2" l="1"/>
  <c r="K11" i="2"/>
  <c r="L9" i="2"/>
  <c r="L8" i="2"/>
  <c r="L6" i="2"/>
  <c r="J11" i="2"/>
  <c r="H11" i="2"/>
  <c r="I8" i="2"/>
  <c r="E11" i="2"/>
  <c r="I7" i="2"/>
  <c r="M7" i="2" s="1"/>
  <c r="I6" i="2"/>
  <c r="B19" i="1"/>
  <c r="B20" i="1" s="1"/>
  <c r="F19" i="1"/>
  <c r="E19" i="1"/>
  <c r="E29" i="2" l="1"/>
  <c r="E26" i="2"/>
  <c r="M6" i="2"/>
  <c r="M8" i="2"/>
  <c r="M9" i="2" s="1"/>
  <c r="L11" i="2"/>
  <c r="I11" i="2"/>
  <c r="J11" i="4"/>
  <c r="D13" i="3"/>
  <c r="E13" i="3"/>
  <c r="M11" i="2" l="1"/>
  <c r="M23" i="2" s="1"/>
  <c r="B10" i="3"/>
  <c r="B9" i="3"/>
  <c r="B8" i="3"/>
  <c r="B7" i="3"/>
  <c r="B6" i="3"/>
  <c r="J8" i="4"/>
  <c r="J16" i="4" s="1"/>
  <c r="J9" i="4"/>
  <c r="J13" i="4"/>
  <c r="G15" i="4"/>
  <c r="D3" i="3" s="1"/>
  <c r="I15" i="4"/>
  <c r="D5" i="3" s="1"/>
  <c r="B15" i="4"/>
  <c r="C15" i="4"/>
  <c r="E15" i="4"/>
  <c r="J15" i="4" l="1"/>
  <c r="J7" i="4" l="1"/>
  <c r="D15" i="3"/>
  <c r="B15" i="3"/>
  <c r="F36" i="2"/>
  <c r="B36" i="2"/>
  <c r="G36" i="2" l="1"/>
</calcChain>
</file>

<file path=xl/sharedStrings.xml><?xml version="1.0" encoding="utf-8"?>
<sst xmlns="http://schemas.openxmlformats.org/spreadsheetml/2006/main" count="203" uniqueCount="125">
  <si>
    <t>Désignation du bien</t>
  </si>
  <si>
    <t>Date acquisition</t>
  </si>
  <si>
    <t>Mode détention</t>
  </si>
  <si>
    <t>Détenteur</t>
  </si>
  <si>
    <t>Valeur estimée</t>
  </si>
  <si>
    <t>Emprunt restant dû</t>
  </si>
  <si>
    <t>Date fin échéance</t>
  </si>
  <si>
    <t>IMMOBILIER</t>
  </si>
  <si>
    <t>Bry-sur-Marne</t>
  </si>
  <si>
    <t>Commun</t>
  </si>
  <si>
    <t>La Londe Moulin Vieux</t>
  </si>
  <si>
    <t>Mme</t>
  </si>
  <si>
    <t>PP</t>
  </si>
  <si>
    <t>LIQUIDITES</t>
  </si>
  <si>
    <t>Liquidités comptes</t>
  </si>
  <si>
    <t>Contrat Ass-Vie</t>
  </si>
  <si>
    <t>Total liquidité</t>
  </si>
  <si>
    <t>Total Actif</t>
  </si>
  <si>
    <t xml:space="preserve">TOTAL Passif </t>
  </si>
  <si>
    <t>BALANCE ACTIF</t>
  </si>
  <si>
    <t>LES FLUX Revenus et charges annuelles</t>
  </si>
  <si>
    <t>REVENUS</t>
  </si>
  <si>
    <t>CHARGES</t>
  </si>
  <si>
    <t>Revenus Professionnels</t>
  </si>
  <si>
    <t>Emprunts</t>
  </si>
  <si>
    <t>Revenus Fonciers</t>
  </si>
  <si>
    <t>Impôts fonciers</t>
  </si>
  <si>
    <t>Impôts Revenus</t>
  </si>
  <si>
    <t>Etudes Enfants</t>
  </si>
  <si>
    <t>Dépenses Foyer</t>
  </si>
  <si>
    <t>BALANCE FLUX</t>
  </si>
  <si>
    <t>Revenus Prof. M.</t>
  </si>
  <si>
    <t>Revenus Prof. Mme</t>
  </si>
  <si>
    <t>La Londe</t>
  </si>
  <si>
    <t>Brunoy</t>
  </si>
  <si>
    <t>Pleurtuit</t>
  </si>
  <si>
    <t>Profession M. Ingénieur chez Xerox, ancienneté 29 ans</t>
  </si>
  <si>
    <t>Profession Mme Sophrologue en profession libérale, lancement activité en octobre 2013</t>
  </si>
  <si>
    <t>Bilan patrimonial</t>
  </si>
  <si>
    <t>besson brunoy</t>
  </si>
  <si>
    <t>total immobilier</t>
  </si>
  <si>
    <t>robien pleurtuis</t>
  </si>
  <si>
    <t>mensuelles</t>
  </si>
  <si>
    <t>Taxes</t>
  </si>
  <si>
    <t>foncières /mois</t>
  </si>
  <si>
    <t>GAINS</t>
  </si>
  <si>
    <t>Charges total</t>
  </si>
  <si>
    <t>Valeur</t>
  </si>
  <si>
    <t>des biens</t>
  </si>
  <si>
    <t>Effort d'épargne réel</t>
  </si>
  <si>
    <t>Détail Emprunts Locatifs</t>
  </si>
  <si>
    <t>Prêt relais</t>
  </si>
  <si>
    <t>Solde emprunt fin 2016</t>
  </si>
  <si>
    <t>En Vente</t>
  </si>
  <si>
    <t>SCI-Perroquet-Revellat</t>
  </si>
  <si>
    <t>Prêt prof. principal SCI</t>
  </si>
  <si>
    <t>Emprunt + assurance pour les 2</t>
  </si>
  <si>
    <t>Contrôle</t>
  </si>
  <si>
    <t xml:space="preserve">Loyer hébergt Villiers </t>
  </si>
  <si>
    <t>Pour vivre après vente RP</t>
  </si>
  <si>
    <t>Début : Nov 2014 pendant 24 mois</t>
  </si>
  <si>
    <t>Fin le 25-11-2017</t>
  </si>
  <si>
    <t>SCI Perroquets</t>
  </si>
  <si>
    <t>Epargne actuelle</t>
  </si>
  <si>
    <t>Frais</t>
  </si>
  <si>
    <t>RembT emprunt</t>
  </si>
  <si>
    <t>Création SCI</t>
  </si>
  <si>
    <t>Apport pur et simple</t>
  </si>
  <si>
    <t>Apport à titre onéreux</t>
  </si>
  <si>
    <t>Droit mutation</t>
  </si>
  <si>
    <t>5 % de l'emprunt</t>
  </si>
  <si>
    <t>Emprunt existant</t>
  </si>
  <si>
    <t>Apport emprunt</t>
  </si>
  <si>
    <t>Rachat de Bry sur Marne</t>
  </si>
  <si>
    <t>Ventes ou Création SCI</t>
  </si>
  <si>
    <t>Taxe P-Value sur 50 K€</t>
  </si>
  <si>
    <t>Apport immob.</t>
  </si>
  <si>
    <t>Apport liquidités</t>
  </si>
  <si>
    <t>Levée Hypothèque</t>
  </si>
  <si>
    <t>La Londe SCI à l'IR</t>
  </si>
  <si>
    <t>Bry-sur-Marne SCI IS</t>
  </si>
  <si>
    <t>Epargne</t>
  </si>
  <si>
    <t>Emprunt</t>
  </si>
  <si>
    <t>ACTIF</t>
  </si>
  <si>
    <t>PASSIF</t>
  </si>
  <si>
    <t>Rembourst cpte courant SK</t>
  </si>
  <si>
    <t>Bilan Passif - Actif</t>
  </si>
  <si>
    <t>Bilan Patrimonial</t>
  </si>
  <si>
    <t>SCI IS Perroquets</t>
  </si>
  <si>
    <t>Immobiliers</t>
  </si>
  <si>
    <t xml:space="preserve">Revenus </t>
  </si>
  <si>
    <t>annuels</t>
  </si>
  <si>
    <t>Mensuels</t>
  </si>
  <si>
    <t>Annuels</t>
  </si>
  <si>
    <t>Taxes annuelles</t>
  </si>
  <si>
    <t>La Londe Moulinvieux</t>
  </si>
  <si>
    <t>Brunoy en Vente</t>
  </si>
  <si>
    <t xml:space="preserve">Pleurtuit </t>
  </si>
  <si>
    <t>Rev. fonciers 2015</t>
  </si>
  <si>
    <t>Robien Pleurtuit</t>
  </si>
  <si>
    <t>Montant échéance emprunts</t>
  </si>
  <si>
    <t>Résultat net</t>
  </si>
  <si>
    <t>Résultat net après emprunt</t>
  </si>
  <si>
    <t>New emprunt</t>
  </si>
  <si>
    <t>Emprunt Perroquets</t>
  </si>
  <si>
    <t>Brunoy Vendu</t>
  </si>
  <si>
    <t>Montant Taxes foncières</t>
  </si>
  <si>
    <t>Revenus fonciers encaissés 2015</t>
  </si>
  <si>
    <t>Solde</t>
  </si>
  <si>
    <t>Emprunt Perso en cours</t>
  </si>
  <si>
    <t>SCI</t>
  </si>
  <si>
    <t>Salaire gérance SCI</t>
  </si>
  <si>
    <t>Location R.Princ</t>
  </si>
  <si>
    <t>Perso</t>
  </si>
  <si>
    <t>TOTAL immobilier SCI</t>
  </si>
  <si>
    <t>TOTAL immobilier perso</t>
  </si>
  <si>
    <t>COMPOSITION DE L'ACTIF - PASSIF</t>
  </si>
  <si>
    <t>TRESORERIE DES TROIS SCI (12 LOCATAIRES)</t>
  </si>
  <si>
    <t>Ph. Revellat</t>
  </si>
  <si>
    <t>Orsay (550 000)</t>
  </si>
  <si>
    <t>Total avec les parts de M. Revellat</t>
  </si>
  <si>
    <t>Valeur des parts détenues</t>
  </si>
  <si>
    <t>Désignation des biens</t>
  </si>
  <si>
    <t>Famille Revellat</t>
  </si>
  <si>
    <t>BILAN PATRIMONIAL 2015 Actuel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</si>
</sst>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_ ;[Red]\-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Fill="1" applyBorder="1"/>
    <xf numFmtId="3" fontId="0" fillId="0" borderId="1" xfId="0" applyNumberForma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0" fillId="3" borderId="1" xfId="0" applyNumberFormat="1" applyFill="1" applyBorder="1"/>
    <xf numFmtId="0" fontId="0" fillId="3" borderId="1" xfId="0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14" fontId="0" fillId="3" borderId="1" xfId="0" applyNumberFormat="1" applyFill="1" applyBorder="1"/>
    <xf numFmtId="3" fontId="7" fillId="3" borderId="1" xfId="0" applyNumberFormat="1" applyFont="1" applyFill="1" applyBorder="1" applyAlignment="1">
      <alignment vertical="center"/>
    </xf>
    <xf numFmtId="0" fontId="9" fillId="3" borderId="1" xfId="0" applyFont="1" applyFill="1" applyBorder="1"/>
    <xf numFmtId="3" fontId="10" fillId="3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7" fillId="0" borderId="1" xfId="0" applyFont="1" applyFill="1" applyBorder="1"/>
    <xf numFmtId="0" fontId="7" fillId="4" borderId="1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11" fillId="6" borderId="1" xfId="0" applyFont="1" applyFill="1" applyBorder="1"/>
    <xf numFmtId="0" fontId="0" fillId="6" borderId="1" xfId="0" applyFill="1" applyBorder="1"/>
    <xf numFmtId="0" fontId="3" fillId="6" borderId="1" xfId="0" applyFont="1" applyFill="1" applyBorder="1"/>
    <xf numFmtId="3" fontId="0" fillId="6" borderId="1" xfId="0" applyNumberFormat="1" applyFill="1" applyBorder="1"/>
    <xf numFmtId="0" fontId="10" fillId="6" borderId="1" xfId="0" applyFont="1" applyFill="1" applyBorder="1"/>
    <xf numFmtId="3" fontId="10" fillId="6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0" fontId="1" fillId="0" borderId="1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9" borderId="1" xfId="0" applyFont="1" applyFill="1" applyBorder="1"/>
    <xf numFmtId="0" fontId="7" fillId="9" borderId="1" xfId="0" applyFont="1" applyFill="1" applyBorder="1"/>
    <xf numFmtId="3" fontId="7" fillId="9" borderId="1" xfId="0" applyNumberFormat="1" applyFont="1" applyFill="1" applyBorder="1"/>
    <xf numFmtId="164" fontId="7" fillId="9" borderId="1" xfId="0" applyNumberFormat="1" applyFont="1" applyFill="1" applyBorder="1"/>
    <xf numFmtId="0" fontId="8" fillId="0" borderId="2" xfId="0" applyFont="1" applyFill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5" fontId="7" fillId="0" borderId="1" xfId="0" applyNumberFormat="1" applyFont="1" applyFill="1" applyBorder="1"/>
    <xf numFmtId="0" fontId="0" fillId="0" borderId="3" xfId="0" applyBorder="1"/>
    <xf numFmtId="3" fontId="0" fillId="3" borderId="3" xfId="0" applyNumberFormat="1" applyFill="1" applyBorder="1" applyAlignment="1">
      <alignment horizontal="right" vertical="center" wrapText="1"/>
    </xf>
    <xf numFmtId="165" fontId="7" fillId="9" borderId="3" xfId="0" applyNumberFormat="1" applyFont="1" applyFill="1" applyBorder="1"/>
    <xf numFmtId="3" fontId="0" fillId="3" borderId="3" xfId="0" applyNumberFormat="1" applyFill="1" applyBorder="1"/>
    <xf numFmtId="3" fontId="7" fillId="3" borderId="3" xfId="0" applyNumberFormat="1" applyFont="1" applyFill="1" applyBorder="1" applyAlignment="1">
      <alignment vertical="center"/>
    </xf>
    <xf numFmtId="0" fontId="1" fillId="0" borderId="4" xfId="0" applyFont="1" applyBorder="1"/>
    <xf numFmtId="164" fontId="7" fillId="9" borderId="4" xfId="0" applyNumberFormat="1" applyFont="1" applyFill="1" applyBorder="1"/>
    <xf numFmtId="0" fontId="0" fillId="0" borderId="4" xfId="0" applyBorder="1"/>
    <xf numFmtId="0" fontId="1" fillId="0" borderId="5" xfId="0" applyFont="1" applyBorder="1"/>
    <xf numFmtId="164" fontId="7" fillId="9" borderId="5" xfId="0" applyNumberFormat="1" applyFont="1" applyFill="1" applyBorder="1"/>
    <xf numFmtId="164" fontId="8" fillId="9" borderId="5" xfId="0" applyNumberFormat="1" applyFont="1" applyFill="1" applyBorder="1"/>
    <xf numFmtId="0" fontId="0" fillId="0" borderId="5" xfId="0" applyBorder="1"/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/>
    <xf numFmtId="0" fontId="1" fillId="0" borderId="0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0" fontId="3" fillId="0" borderId="0" xfId="0" applyFont="1" applyFill="1" applyBorder="1"/>
    <xf numFmtId="3" fontId="1" fillId="0" borderId="0" xfId="0" applyNumberFormat="1" applyFont="1" applyBorder="1" applyAlignment="1">
      <alignment horizontal="right"/>
    </xf>
    <xf numFmtId="0" fontId="0" fillId="0" borderId="0" xfId="0" applyBorder="1"/>
    <xf numFmtId="0" fontId="2" fillId="0" borderId="1" xfId="0" applyFont="1" applyFill="1" applyBorder="1"/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164" fontId="7" fillId="0" borderId="0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wrapText="1"/>
    </xf>
    <xf numFmtId="0" fontId="0" fillId="0" borderId="6" xfId="0" applyBorder="1"/>
    <xf numFmtId="0" fontId="1" fillId="0" borderId="7" xfId="0" applyFont="1" applyBorder="1"/>
    <xf numFmtId="164" fontId="7" fillId="9" borderId="7" xfId="0" applyNumberFormat="1" applyFont="1" applyFill="1" applyBorder="1"/>
    <xf numFmtId="0" fontId="0" fillId="0" borderId="7" xfId="0" applyBorder="1"/>
    <xf numFmtId="164" fontId="7" fillId="9" borderId="3" xfId="0" applyNumberFormat="1" applyFont="1" applyFill="1" applyBorder="1"/>
    <xf numFmtId="0" fontId="8" fillId="8" borderId="1" xfId="0" applyFont="1" applyFill="1" applyBorder="1" applyAlignment="1">
      <alignment horizontal="center"/>
    </xf>
    <xf numFmtId="165" fontId="8" fillId="8" borderId="3" xfId="0" applyNumberFormat="1" applyFont="1" applyFill="1" applyBorder="1" applyAlignment="1">
      <alignment horizontal="center"/>
    </xf>
    <xf numFmtId="165" fontId="8" fillId="8" borderId="5" xfId="0" applyNumberFormat="1" applyFont="1" applyFill="1" applyBorder="1" applyAlignment="1">
      <alignment horizontal="center"/>
    </xf>
    <xf numFmtId="165" fontId="8" fillId="8" borderId="7" xfId="0" applyNumberFormat="1" applyFont="1" applyFill="1" applyBorder="1" applyAlignment="1">
      <alignment horizontal="center"/>
    </xf>
    <xf numFmtId="165" fontId="8" fillId="8" borderId="4" xfId="0" applyNumberFormat="1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3" xfId="0" applyFill="1" applyBorder="1"/>
    <xf numFmtId="164" fontId="7" fillId="0" borderId="3" xfId="0" applyNumberFormat="1" applyFont="1" applyFill="1" applyBorder="1"/>
    <xf numFmtId="3" fontId="0" fillId="0" borderId="0" xfId="0" applyNumberFormat="1" applyFill="1" applyBorder="1"/>
    <xf numFmtId="3" fontId="10" fillId="0" borderId="0" xfId="0" applyNumberFormat="1" applyFont="1" applyFill="1" applyBorder="1"/>
    <xf numFmtId="3" fontId="8" fillId="3" borderId="1" xfId="0" applyNumberFormat="1" applyFont="1" applyFill="1" applyBorder="1"/>
    <xf numFmtId="3" fontId="1" fillId="6" borderId="1" xfId="0" applyNumberFormat="1" applyFont="1" applyFill="1" applyBorder="1"/>
    <xf numFmtId="0" fontId="12" fillId="0" borderId="0" xfId="0" applyFont="1"/>
    <xf numFmtId="1" fontId="0" fillId="0" borderId="3" xfId="0" applyNumberFormat="1" applyFill="1" applyBorder="1"/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12" sqref="B12"/>
    </sheetView>
  </sheetViews>
  <sheetFormatPr baseColWidth="10" defaultRowHeight="15" x14ac:dyDescent="0.25"/>
  <cols>
    <col min="1" max="1" width="24.140625" customWidth="1"/>
    <col min="2" max="2" width="10" customWidth="1"/>
    <col min="3" max="3" width="21" customWidth="1"/>
    <col min="4" max="4" width="8.5703125" customWidth="1"/>
    <col min="5" max="5" width="11.7109375" customWidth="1"/>
    <col min="6" max="6" width="10" customWidth="1"/>
  </cols>
  <sheetData>
    <row r="1" spans="1:7" x14ac:dyDescent="0.25">
      <c r="A1" s="90"/>
      <c r="B1" s="91"/>
      <c r="C1" s="92"/>
      <c r="D1" s="92"/>
      <c r="E1" s="92"/>
      <c r="F1" s="92"/>
    </row>
    <row r="2" spans="1:7" x14ac:dyDescent="0.25">
      <c r="A2" s="93" t="s">
        <v>87</v>
      </c>
      <c r="B2" s="94" t="s">
        <v>83</v>
      </c>
      <c r="C2" s="57"/>
      <c r="D2" s="57"/>
      <c r="E2" s="57" t="s">
        <v>84</v>
      </c>
      <c r="F2" s="57"/>
    </row>
    <row r="3" spans="1:7" x14ac:dyDescent="0.25">
      <c r="A3" s="93" t="s">
        <v>74</v>
      </c>
      <c r="B3" s="94" t="s">
        <v>47</v>
      </c>
      <c r="C3" s="57" t="s">
        <v>64</v>
      </c>
      <c r="D3" s="57"/>
      <c r="E3" s="57" t="s">
        <v>82</v>
      </c>
      <c r="F3" s="57" t="s">
        <v>81</v>
      </c>
    </row>
    <row r="4" spans="1:7" x14ac:dyDescent="0.25">
      <c r="A4" s="2" t="s">
        <v>96</v>
      </c>
      <c r="B4" s="5">
        <v>130000</v>
      </c>
      <c r="C4" s="3" t="s">
        <v>65</v>
      </c>
      <c r="D4" s="5">
        <v>33000</v>
      </c>
      <c r="E4" s="3">
        <v>0</v>
      </c>
      <c r="F4" s="5">
        <v>100000</v>
      </c>
    </row>
    <row r="5" spans="1:7" x14ac:dyDescent="0.25">
      <c r="A5" s="2" t="s">
        <v>79</v>
      </c>
      <c r="B5" s="5">
        <v>250000</v>
      </c>
      <c r="C5" s="3" t="s">
        <v>66</v>
      </c>
      <c r="D5" s="3"/>
      <c r="E5" s="3"/>
      <c r="F5" s="3"/>
    </row>
    <row r="6" spans="1:7" x14ac:dyDescent="0.25">
      <c r="A6" s="95"/>
      <c r="B6" s="3"/>
      <c r="C6" s="3" t="s">
        <v>67</v>
      </c>
      <c r="D6" s="5">
        <v>150000</v>
      </c>
      <c r="E6" s="3"/>
      <c r="F6" s="3"/>
    </row>
    <row r="7" spans="1:7" x14ac:dyDescent="0.25">
      <c r="A7" s="3"/>
      <c r="B7" s="3"/>
      <c r="C7" s="3" t="s">
        <v>68</v>
      </c>
      <c r="D7" s="5">
        <v>100000</v>
      </c>
      <c r="E7" s="5">
        <v>100000</v>
      </c>
      <c r="F7" s="5"/>
    </row>
    <row r="8" spans="1:7" x14ac:dyDescent="0.25">
      <c r="A8" s="57"/>
      <c r="B8" s="3"/>
      <c r="C8" s="3" t="s">
        <v>69</v>
      </c>
      <c r="D8" s="5">
        <v>5000</v>
      </c>
      <c r="E8" s="3"/>
      <c r="F8" s="5">
        <v>95000</v>
      </c>
      <c r="G8" t="s">
        <v>70</v>
      </c>
    </row>
    <row r="9" spans="1:7" x14ac:dyDescent="0.25">
      <c r="A9" s="57"/>
      <c r="B9" s="3"/>
      <c r="C9" s="3" t="s">
        <v>75</v>
      </c>
      <c r="D9" s="5"/>
      <c r="E9" s="3"/>
      <c r="F9" s="5"/>
    </row>
    <row r="10" spans="1:7" x14ac:dyDescent="0.25">
      <c r="A10" s="57" t="s">
        <v>88</v>
      </c>
      <c r="B10" s="5">
        <v>525000</v>
      </c>
      <c r="C10" s="3" t="s">
        <v>71</v>
      </c>
      <c r="D10" s="5">
        <v>95000</v>
      </c>
      <c r="E10" s="3"/>
      <c r="F10" s="3"/>
    </row>
    <row r="11" spans="1:7" x14ac:dyDescent="0.25">
      <c r="A11" s="3"/>
      <c r="B11" s="3"/>
      <c r="C11" s="3" t="s">
        <v>72</v>
      </c>
      <c r="D11" s="5">
        <v>340000</v>
      </c>
      <c r="E11" s="5">
        <v>340000</v>
      </c>
      <c r="F11" s="3"/>
      <c r="G11" t="s">
        <v>73</v>
      </c>
    </row>
    <row r="12" spans="1:7" x14ac:dyDescent="0.25">
      <c r="A12" s="57" t="s">
        <v>80</v>
      </c>
      <c r="B12" s="5">
        <v>550000</v>
      </c>
      <c r="C12" s="3" t="s">
        <v>76</v>
      </c>
      <c r="D12" s="5">
        <v>150000</v>
      </c>
      <c r="E12" s="3"/>
      <c r="F12" s="3"/>
    </row>
    <row r="13" spans="1:7" x14ac:dyDescent="0.25">
      <c r="A13" s="3"/>
      <c r="B13" s="3"/>
      <c r="C13" s="3" t="s">
        <v>77</v>
      </c>
      <c r="D13" s="5">
        <v>100000</v>
      </c>
      <c r="E13" s="3"/>
      <c r="F13" s="3"/>
    </row>
    <row r="14" spans="1:7" x14ac:dyDescent="0.25">
      <c r="A14" s="3"/>
      <c r="B14" s="3"/>
      <c r="C14" s="3" t="s">
        <v>77</v>
      </c>
      <c r="D14" s="5">
        <v>340000</v>
      </c>
      <c r="E14" s="3"/>
      <c r="F14" s="3"/>
    </row>
    <row r="15" spans="1:7" x14ac:dyDescent="0.25">
      <c r="A15" s="3"/>
      <c r="B15" s="3"/>
      <c r="C15" s="3" t="s">
        <v>78</v>
      </c>
      <c r="D15" s="5">
        <v>5000</v>
      </c>
      <c r="E15" s="3"/>
      <c r="F15" s="3"/>
    </row>
    <row r="16" spans="1:7" x14ac:dyDescent="0.25">
      <c r="A16" s="3" t="s">
        <v>97</v>
      </c>
      <c r="B16" s="3"/>
      <c r="C16" s="3"/>
      <c r="D16" s="5"/>
      <c r="E16" s="3"/>
      <c r="F16" s="3"/>
    </row>
    <row r="17" spans="1:6" x14ac:dyDescent="0.25">
      <c r="A17" s="3" t="s">
        <v>63</v>
      </c>
      <c r="B17" s="3"/>
      <c r="C17" s="3"/>
      <c r="D17" s="3"/>
      <c r="E17" s="3"/>
      <c r="F17" s="5">
        <v>32000</v>
      </c>
    </row>
    <row r="18" spans="1:6" x14ac:dyDescent="0.25">
      <c r="A18" s="3" t="s">
        <v>85</v>
      </c>
      <c r="B18" s="94">
        <v>227000</v>
      </c>
      <c r="C18" s="3"/>
      <c r="D18" s="3"/>
      <c r="E18" s="3"/>
      <c r="F18" s="5">
        <v>30000</v>
      </c>
    </row>
    <row r="19" spans="1:6" x14ac:dyDescent="0.25">
      <c r="A19" s="3"/>
      <c r="B19" s="94">
        <f>SUM(B5:B18)</f>
        <v>1552000</v>
      </c>
      <c r="C19" s="3"/>
      <c r="D19" s="3"/>
      <c r="E19" s="57">
        <f>SUM(E5:E17)</f>
        <v>440000</v>
      </c>
      <c r="F19" s="94">
        <f>SUM(F4:F17)</f>
        <v>227000</v>
      </c>
    </row>
    <row r="20" spans="1:6" x14ac:dyDescent="0.25">
      <c r="A20" s="57" t="s">
        <v>86</v>
      </c>
      <c r="B20" s="5">
        <f>B19-E19</f>
        <v>1112000</v>
      </c>
      <c r="C20" s="3"/>
      <c r="D20" s="3"/>
      <c r="E20" s="3"/>
      <c r="F20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E23" sqref="E23"/>
    </sheetView>
  </sheetViews>
  <sheetFormatPr baseColWidth="10" defaultRowHeight="15" x14ac:dyDescent="0.25"/>
  <cols>
    <col min="1" max="1" width="20" customWidth="1"/>
    <col min="2" max="2" width="11.5703125" customWidth="1"/>
    <col min="3" max="3" width="13.42578125" customWidth="1"/>
    <col min="4" max="4" width="10" customWidth="1"/>
    <col min="5" max="5" width="15.140625" customWidth="1"/>
    <col min="6" max="6" width="10.140625" customWidth="1"/>
    <col min="7" max="7" width="11.28515625" customWidth="1"/>
    <col min="8" max="8" width="9.42578125" customWidth="1"/>
  </cols>
  <sheetData>
    <row r="1" spans="1:14" ht="18" x14ac:dyDescent="0.25">
      <c r="B1" s="6" t="s">
        <v>124</v>
      </c>
    </row>
    <row r="2" spans="1:14" x14ac:dyDescent="0.25">
      <c r="A2" s="7" t="s">
        <v>116</v>
      </c>
      <c r="H2" s="120" t="s">
        <v>117</v>
      </c>
    </row>
    <row r="3" spans="1:14" ht="51" x14ac:dyDescent="0.25">
      <c r="A3" s="8" t="s">
        <v>122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10" t="s">
        <v>98</v>
      </c>
      <c r="I3" s="111" t="s">
        <v>107</v>
      </c>
      <c r="J3" s="122" t="s">
        <v>106</v>
      </c>
      <c r="K3" s="122" t="s">
        <v>100</v>
      </c>
      <c r="L3" s="122" t="s">
        <v>100</v>
      </c>
      <c r="M3" s="122" t="s">
        <v>101</v>
      </c>
    </row>
    <row r="4" spans="1:14" x14ac:dyDescent="0.25">
      <c r="A4" s="9" t="s">
        <v>7</v>
      </c>
      <c r="B4" s="10"/>
      <c r="C4" s="10"/>
      <c r="D4" s="10" t="s">
        <v>110</v>
      </c>
      <c r="E4" s="10"/>
      <c r="F4" s="10"/>
      <c r="G4" s="10"/>
      <c r="H4" s="113" t="s">
        <v>92</v>
      </c>
      <c r="I4" s="112" t="s">
        <v>93</v>
      </c>
      <c r="J4" s="112" t="s">
        <v>93</v>
      </c>
      <c r="K4" s="109" t="s">
        <v>92</v>
      </c>
      <c r="L4" s="112" t="s">
        <v>93</v>
      </c>
      <c r="M4" s="112" t="s">
        <v>93</v>
      </c>
    </row>
    <row r="5" spans="1:14" ht="25.5" x14ac:dyDescent="0.25">
      <c r="A5" s="12" t="s">
        <v>8</v>
      </c>
      <c r="B5" s="13">
        <v>38895</v>
      </c>
      <c r="C5" s="14" t="s">
        <v>123</v>
      </c>
      <c r="D5" s="14" t="s">
        <v>110</v>
      </c>
      <c r="E5" s="15">
        <v>550000</v>
      </c>
      <c r="F5" s="16"/>
      <c r="G5" s="13"/>
      <c r="H5" s="114">
        <v>2900</v>
      </c>
      <c r="I5" s="46">
        <f>H5*12</f>
        <v>34800</v>
      </c>
      <c r="J5" s="48">
        <v>1650</v>
      </c>
      <c r="K5" s="3">
        <v>0</v>
      </c>
      <c r="L5" s="46">
        <f t="shared" ref="L5:L6" si="0">K5*12</f>
        <v>0</v>
      </c>
      <c r="M5" s="48">
        <f>I5-(J5+L5)</f>
        <v>33150</v>
      </c>
    </row>
    <row r="6" spans="1:14" ht="25.5" x14ac:dyDescent="0.25">
      <c r="A6" s="22" t="s">
        <v>10</v>
      </c>
      <c r="B6" s="17">
        <v>39650</v>
      </c>
      <c r="C6" s="14" t="s">
        <v>123</v>
      </c>
      <c r="D6" s="19" t="s">
        <v>110</v>
      </c>
      <c r="E6" s="23">
        <v>250000</v>
      </c>
      <c r="F6" s="20">
        <v>100000</v>
      </c>
      <c r="G6" s="24"/>
      <c r="H6" s="115">
        <v>1135</v>
      </c>
      <c r="I6" s="46">
        <f>H6*12</f>
        <v>13620</v>
      </c>
      <c r="J6" s="46">
        <v>878</v>
      </c>
      <c r="K6" s="3">
        <v>678</v>
      </c>
      <c r="L6" s="46">
        <f t="shared" si="0"/>
        <v>8136</v>
      </c>
      <c r="M6" s="48">
        <f t="shared" ref="M6:M11" si="1">I6-(J6+L6)</f>
        <v>4606</v>
      </c>
    </row>
    <row r="7" spans="1:14" x14ac:dyDescent="0.25">
      <c r="A7" s="22" t="s">
        <v>105</v>
      </c>
      <c r="B7" s="17"/>
      <c r="C7" s="18"/>
      <c r="D7" s="19"/>
      <c r="E7" s="23">
        <v>0</v>
      </c>
      <c r="F7" s="20">
        <v>0</v>
      </c>
      <c r="G7" s="24"/>
      <c r="H7" s="115"/>
      <c r="I7" s="46">
        <f>H7*12</f>
        <v>0</v>
      </c>
      <c r="J7" s="46">
        <v>0</v>
      </c>
      <c r="K7" s="3">
        <v>0</v>
      </c>
      <c r="L7" s="46">
        <v>0</v>
      </c>
      <c r="M7" s="48">
        <f t="shared" si="1"/>
        <v>0</v>
      </c>
    </row>
    <row r="8" spans="1:14" ht="25.5" x14ac:dyDescent="0.25">
      <c r="A8" s="22" t="s">
        <v>62</v>
      </c>
      <c r="B8" s="17">
        <v>41970</v>
      </c>
      <c r="C8" s="14" t="s">
        <v>123</v>
      </c>
      <c r="D8" s="19" t="s">
        <v>110</v>
      </c>
      <c r="E8" s="23">
        <v>525000</v>
      </c>
      <c r="F8" s="25">
        <v>96000</v>
      </c>
      <c r="G8" s="24"/>
      <c r="H8" s="115">
        <v>3480</v>
      </c>
      <c r="I8" s="46">
        <f>H8*12</f>
        <v>41760</v>
      </c>
      <c r="J8" s="46">
        <v>1830</v>
      </c>
      <c r="K8" s="3">
        <v>531</v>
      </c>
      <c r="L8" s="46">
        <f>K8*12</f>
        <v>6372</v>
      </c>
      <c r="M8" s="48">
        <f t="shared" si="1"/>
        <v>33558</v>
      </c>
    </row>
    <row r="9" spans="1:14" x14ac:dyDescent="0.25">
      <c r="A9" s="21" t="s">
        <v>104</v>
      </c>
      <c r="B9" s="21"/>
      <c r="C9" s="21" t="s">
        <v>103</v>
      </c>
      <c r="D9" s="21"/>
      <c r="E9" s="20"/>
      <c r="F9" s="23">
        <v>340000</v>
      </c>
      <c r="G9" s="21"/>
      <c r="H9" s="114"/>
      <c r="I9" s="46"/>
      <c r="J9" s="46"/>
      <c r="K9" s="3">
        <v>1870</v>
      </c>
      <c r="L9" s="46">
        <f>K9*12</f>
        <v>22440</v>
      </c>
      <c r="M9" s="48">
        <f>M8-L9</f>
        <v>11118</v>
      </c>
    </row>
    <row r="10" spans="1:14" x14ac:dyDescent="0.25">
      <c r="A10" s="21"/>
      <c r="B10" s="21"/>
      <c r="C10" s="21"/>
      <c r="D10" s="21"/>
      <c r="E10" s="20"/>
      <c r="F10" s="23"/>
      <c r="G10" s="21"/>
      <c r="H10" s="114"/>
      <c r="I10" s="46"/>
      <c r="J10" s="46"/>
      <c r="K10" s="3"/>
      <c r="L10" s="46"/>
      <c r="M10" s="48">
        <f t="shared" si="1"/>
        <v>0</v>
      </c>
    </row>
    <row r="11" spans="1:14" x14ac:dyDescent="0.25">
      <c r="A11" s="26" t="s">
        <v>114</v>
      </c>
      <c r="B11" s="21"/>
      <c r="C11" s="21"/>
      <c r="D11" s="21"/>
      <c r="E11" s="27">
        <f>SUM(E5:E8)</f>
        <v>1325000</v>
      </c>
      <c r="F11" s="23">
        <f>F6+F8+F9</f>
        <v>536000</v>
      </c>
      <c r="G11" s="23"/>
      <c r="H11" s="23">
        <f>SUM(H5:H8)</f>
        <v>7515</v>
      </c>
      <c r="I11" s="118">
        <f>SUM(I5:I8)</f>
        <v>90180</v>
      </c>
      <c r="J11" s="23">
        <f>SUM(J5:J8)</f>
        <v>4358</v>
      </c>
      <c r="K11" s="23">
        <f>SUM(K5:K9)</f>
        <v>3079</v>
      </c>
      <c r="L11" s="23">
        <f>SUM(L5:L9)</f>
        <v>36948</v>
      </c>
      <c r="M11" s="119">
        <f t="shared" si="1"/>
        <v>48874</v>
      </c>
      <c r="N11" s="82"/>
    </row>
    <row r="12" spans="1:14" ht="51" x14ac:dyDescent="0.25">
      <c r="A12" s="8" t="s">
        <v>0</v>
      </c>
      <c r="B12" s="8" t="s">
        <v>1</v>
      </c>
      <c r="C12" s="8" t="s">
        <v>2</v>
      </c>
      <c r="D12" s="8" t="s">
        <v>3</v>
      </c>
      <c r="E12" s="8" t="s">
        <v>4</v>
      </c>
      <c r="F12" s="8" t="s">
        <v>5</v>
      </c>
      <c r="G12" s="8" t="s">
        <v>6</v>
      </c>
      <c r="H12" s="10" t="s">
        <v>98</v>
      </c>
      <c r="I12" s="111" t="s">
        <v>107</v>
      </c>
      <c r="J12" s="110" t="s">
        <v>106</v>
      </c>
      <c r="K12" s="110" t="s">
        <v>100</v>
      </c>
      <c r="L12" s="110" t="s">
        <v>100</v>
      </c>
      <c r="M12" s="110" t="s">
        <v>102</v>
      </c>
    </row>
    <row r="13" spans="1:14" x14ac:dyDescent="0.25">
      <c r="A13" s="9" t="s">
        <v>7</v>
      </c>
      <c r="B13" s="10"/>
      <c r="C13" s="10"/>
      <c r="D13" s="10"/>
      <c r="E13" s="10"/>
      <c r="F13" s="10" t="s">
        <v>113</v>
      </c>
      <c r="G13" s="10"/>
      <c r="H13" s="113" t="s">
        <v>92</v>
      </c>
      <c r="I13" s="112" t="s">
        <v>93</v>
      </c>
      <c r="J13" s="112" t="s">
        <v>93</v>
      </c>
      <c r="K13" s="109" t="s">
        <v>92</v>
      </c>
      <c r="L13" s="112" t="s">
        <v>93</v>
      </c>
      <c r="M13" s="112" t="s">
        <v>93</v>
      </c>
    </row>
    <row r="14" spans="1:14" x14ac:dyDescent="0.25">
      <c r="A14" s="12" t="s">
        <v>8</v>
      </c>
      <c r="B14" s="13">
        <v>38895</v>
      </c>
      <c r="C14" s="14"/>
      <c r="D14" s="14" t="s">
        <v>9</v>
      </c>
      <c r="E14" s="15"/>
      <c r="F14" s="16">
        <v>86000</v>
      </c>
      <c r="G14" s="13">
        <v>47543</v>
      </c>
      <c r="H14" s="114">
        <v>0</v>
      </c>
      <c r="I14" s="46">
        <f>H14*12</f>
        <v>0</v>
      </c>
      <c r="J14" s="48">
        <v>0</v>
      </c>
      <c r="K14" s="3">
        <v>600</v>
      </c>
      <c r="L14" s="46">
        <f t="shared" ref="L14" si="2">K14*12</f>
        <v>7200</v>
      </c>
      <c r="M14" s="48">
        <f>I14-(J14+L14)</f>
        <v>-7200</v>
      </c>
    </row>
    <row r="15" spans="1:14" x14ac:dyDescent="0.25">
      <c r="A15" s="22" t="s">
        <v>105</v>
      </c>
      <c r="B15" s="17"/>
      <c r="C15" s="18"/>
      <c r="D15" s="19"/>
      <c r="E15" s="23">
        <v>130000</v>
      </c>
      <c r="F15" s="20">
        <v>0</v>
      </c>
      <c r="G15" s="24"/>
      <c r="H15" s="115"/>
      <c r="I15" s="46">
        <f>H15*12</f>
        <v>0</v>
      </c>
      <c r="J15" s="46">
        <v>0</v>
      </c>
      <c r="K15" s="3">
        <v>0</v>
      </c>
      <c r="L15" s="46">
        <v>0</v>
      </c>
      <c r="M15" s="48">
        <f t="shared" ref="M15:M16" si="3">I15-(J15+L15)</f>
        <v>0</v>
      </c>
    </row>
    <row r="16" spans="1:14" x14ac:dyDescent="0.25">
      <c r="A16" s="22" t="s">
        <v>99</v>
      </c>
      <c r="B16" s="17">
        <v>37651</v>
      </c>
      <c r="C16" s="18" t="s">
        <v>12</v>
      </c>
      <c r="D16" s="19" t="s">
        <v>9</v>
      </c>
      <c r="E16" s="23">
        <v>100000</v>
      </c>
      <c r="F16" s="25">
        <v>58000</v>
      </c>
      <c r="G16" s="24">
        <v>44927</v>
      </c>
      <c r="H16" s="115">
        <v>430</v>
      </c>
      <c r="I16" s="46">
        <f>H16*12</f>
        <v>5160</v>
      </c>
      <c r="J16" s="46">
        <v>384</v>
      </c>
      <c r="K16" s="3">
        <v>614</v>
      </c>
      <c r="L16" s="46">
        <f>K16*12</f>
        <v>7368</v>
      </c>
      <c r="M16" s="48">
        <f t="shared" si="3"/>
        <v>-2592</v>
      </c>
    </row>
    <row r="17" spans="1:13" x14ac:dyDescent="0.25">
      <c r="A17" s="21"/>
      <c r="B17" s="21"/>
      <c r="C17" s="21"/>
      <c r="D17" s="21"/>
      <c r="E17" s="20"/>
      <c r="F17" s="23"/>
      <c r="G17" s="21"/>
      <c r="H17" s="114"/>
      <c r="I17" s="46"/>
      <c r="J17" s="46"/>
      <c r="K17" s="3"/>
      <c r="L17" s="46"/>
      <c r="M17" s="48">
        <f t="shared" ref="M17:M18" si="4">I17-(J17+L17)</f>
        <v>0</v>
      </c>
    </row>
    <row r="18" spans="1:13" x14ac:dyDescent="0.25">
      <c r="A18" s="26" t="s">
        <v>115</v>
      </c>
      <c r="B18" s="21"/>
      <c r="C18" s="21"/>
      <c r="D18" s="21"/>
      <c r="E18" s="27">
        <f>SUM(E14:E16)</f>
        <v>230000</v>
      </c>
      <c r="F18" s="23">
        <f>F16+F14</f>
        <v>144000</v>
      </c>
      <c r="G18" s="23"/>
      <c r="H18" s="23">
        <f>SUM(H14:H16)</f>
        <v>430</v>
      </c>
      <c r="I18" s="23">
        <f>SUM(I14:I16)</f>
        <v>5160</v>
      </c>
      <c r="J18" s="23">
        <f>SUM(J14:J16)</f>
        <v>384</v>
      </c>
      <c r="K18" s="23">
        <f>SUM(K14:K16)</f>
        <v>1214</v>
      </c>
      <c r="L18" s="23">
        <f>SUM(L14:L16)</f>
        <v>14568</v>
      </c>
      <c r="M18" s="48">
        <f t="shared" si="4"/>
        <v>-9792</v>
      </c>
    </row>
    <row r="19" spans="1:13" ht="51" x14ac:dyDescent="0.25">
      <c r="A19" s="8" t="s">
        <v>0</v>
      </c>
      <c r="B19" s="8" t="s">
        <v>1</v>
      </c>
      <c r="C19" s="8" t="s">
        <v>2</v>
      </c>
      <c r="D19" s="8" t="s">
        <v>3</v>
      </c>
      <c r="E19" s="8" t="s">
        <v>121</v>
      </c>
      <c r="F19" s="8" t="s">
        <v>5</v>
      </c>
      <c r="G19" s="8" t="s">
        <v>6</v>
      </c>
      <c r="H19" s="10" t="s">
        <v>98</v>
      </c>
      <c r="I19" s="111" t="s">
        <v>107</v>
      </c>
      <c r="J19" s="110" t="s">
        <v>106</v>
      </c>
      <c r="K19" s="110" t="s">
        <v>100</v>
      </c>
      <c r="L19" s="110" t="s">
        <v>100</v>
      </c>
      <c r="M19" s="110" t="s">
        <v>101</v>
      </c>
    </row>
    <row r="20" spans="1:13" x14ac:dyDescent="0.25">
      <c r="A20" s="9" t="s">
        <v>7</v>
      </c>
      <c r="B20" s="10"/>
      <c r="C20" s="10"/>
      <c r="D20" s="10" t="s">
        <v>110</v>
      </c>
      <c r="E20" s="10"/>
      <c r="F20" s="10"/>
      <c r="G20" s="10"/>
      <c r="H20" s="113" t="s">
        <v>92</v>
      </c>
      <c r="I20" s="112" t="s">
        <v>93</v>
      </c>
      <c r="J20" s="112" t="s">
        <v>93</v>
      </c>
      <c r="K20" s="109" t="s">
        <v>92</v>
      </c>
      <c r="L20" s="112" t="s">
        <v>93</v>
      </c>
      <c r="M20" s="112" t="s">
        <v>93</v>
      </c>
    </row>
    <row r="21" spans="1:13" x14ac:dyDescent="0.25">
      <c r="A21" s="12" t="s">
        <v>119</v>
      </c>
      <c r="B21" s="13">
        <v>42094</v>
      </c>
      <c r="C21" s="14" t="s">
        <v>118</v>
      </c>
      <c r="D21" s="14" t="s">
        <v>110</v>
      </c>
      <c r="E21" s="15">
        <v>184000</v>
      </c>
      <c r="F21" s="16">
        <v>0</v>
      </c>
      <c r="G21" s="13"/>
      <c r="H21" s="121">
        <f>2900/3</f>
        <v>966.66666666666663</v>
      </c>
      <c r="I21" s="46">
        <f>H21*12</f>
        <v>11600</v>
      </c>
      <c r="J21" s="48">
        <v>1600</v>
      </c>
      <c r="K21" s="3">
        <v>0</v>
      </c>
      <c r="L21" s="46">
        <f t="shared" ref="L21" si="5">K21*12</f>
        <v>0</v>
      </c>
      <c r="M21" s="48">
        <f>I21-(J21+L21)</f>
        <v>10000</v>
      </c>
    </row>
    <row r="22" spans="1:13" x14ac:dyDescent="0.25">
      <c r="A22" s="28" t="s">
        <v>13</v>
      </c>
      <c r="B22" s="4"/>
      <c r="C22" s="4"/>
      <c r="D22" s="4"/>
      <c r="E22" s="29"/>
      <c r="F22" s="30"/>
      <c r="G22" s="4"/>
      <c r="H22" s="54"/>
    </row>
    <row r="23" spans="1:13" x14ac:dyDescent="0.25">
      <c r="A23" s="31" t="s">
        <v>14</v>
      </c>
      <c r="B23" s="32"/>
      <c r="C23" s="32"/>
      <c r="D23" s="32"/>
      <c r="E23" s="33">
        <f>32000+100000</f>
        <v>132000</v>
      </c>
      <c r="F23" s="31"/>
      <c r="G23" s="32"/>
      <c r="H23" s="54"/>
      <c r="J23" s="1" t="s">
        <v>120</v>
      </c>
      <c r="M23" s="83">
        <f>M11+M21</f>
        <v>58874</v>
      </c>
    </row>
    <row r="24" spans="1:13" x14ac:dyDescent="0.25">
      <c r="A24" s="31" t="s">
        <v>15</v>
      </c>
      <c r="B24" s="34">
        <v>39814</v>
      </c>
      <c r="C24" s="32" t="s">
        <v>12</v>
      </c>
      <c r="D24" s="35" t="s">
        <v>11</v>
      </c>
      <c r="E24" s="33">
        <v>2200</v>
      </c>
      <c r="F24" s="31"/>
      <c r="G24" s="32"/>
      <c r="H24" s="54"/>
    </row>
    <row r="25" spans="1:13" x14ac:dyDescent="0.25">
      <c r="A25" s="32" t="s">
        <v>16</v>
      </c>
      <c r="B25" s="32"/>
      <c r="C25" s="32"/>
      <c r="D25" s="32"/>
      <c r="E25" s="36">
        <f>SUM(E23:E24)</f>
        <v>134200</v>
      </c>
      <c r="F25" s="32"/>
      <c r="G25" s="32"/>
      <c r="H25" s="54"/>
    </row>
    <row r="26" spans="1:13" x14ac:dyDescent="0.25">
      <c r="A26" s="37" t="s">
        <v>17</v>
      </c>
      <c r="B26" s="37"/>
      <c r="C26" s="37"/>
      <c r="D26" s="37"/>
      <c r="E26" s="38">
        <f>E11+E18+E21</f>
        <v>1739000</v>
      </c>
      <c r="F26" s="39"/>
      <c r="G26" s="39"/>
      <c r="H26" s="54"/>
    </row>
    <row r="27" spans="1:13" x14ac:dyDescent="0.25">
      <c r="A27" s="37" t="s">
        <v>109</v>
      </c>
      <c r="B27" s="39"/>
      <c r="C27" s="39"/>
      <c r="D27" s="39"/>
      <c r="E27" s="39"/>
      <c r="F27" s="40">
        <f>F18</f>
        <v>144000</v>
      </c>
      <c r="G27" s="39"/>
      <c r="H27" s="54"/>
    </row>
    <row r="28" spans="1:13" x14ac:dyDescent="0.25">
      <c r="A28" s="37" t="s">
        <v>18</v>
      </c>
      <c r="B28" s="39"/>
      <c r="C28" s="39"/>
      <c r="D28" s="39"/>
      <c r="E28" s="39"/>
      <c r="F28" s="38">
        <f>F27</f>
        <v>144000</v>
      </c>
      <c r="G28" s="39"/>
      <c r="H28" s="54"/>
    </row>
    <row r="29" spans="1:13" x14ac:dyDescent="0.25">
      <c r="A29" s="41" t="s">
        <v>19</v>
      </c>
      <c r="B29" s="39"/>
      <c r="C29" s="39"/>
      <c r="D29" s="39"/>
      <c r="E29" s="42">
        <f>E26-F27</f>
        <v>1595000</v>
      </c>
      <c r="F29" s="39"/>
      <c r="G29" s="39"/>
      <c r="H29" s="54"/>
    </row>
    <row r="30" spans="1:13" x14ac:dyDescent="0.25">
      <c r="A30" s="43" t="s">
        <v>20</v>
      </c>
      <c r="B30" s="44"/>
      <c r="C30" s="44"/>
      <c r="D30" s="44"/>
      <c r="E30" s="44"/>
      <c r="F30" s="44"/>
      <c r="G30" s="44"/>
      <c r="H30" s="54"/>
    </row>
    <row r="31" spans="1:13" x14ac:dyDescent="0.25">
      <c r="A31" s="45" t="s">
        <v>21</v>
      </c>
      <c r="B31" s="46"/>
      <c r="C31" s="46"/>
      <c r="D31" s="46"/>
      <c r="E31" s="45" t="s">
        <v>22</v>
      </c>
      <c r="F31" s="46"/>
      <c r="G31" s="112" t="s">
        <v>108</v>
      </c>
      <c r="H31" s="56"/>
    </row>
    <row r="32" spans="1:13" x14ac:dyDescent="0.25">
      <c r="A32" s="47" t="s">
        <v>23</v>
      </c>
      <c r="B32" s="48">
        <v>52449</v>
      </c>
      <c r="C32" s="46"/>
      <c r="D32" s="46"/>
      <c r="E32" s="47" t="s">
        <v>24</v>
      </c>
      <c r="F32" s="48">
        <f>L18</f>
        <v>14568</v>
      </c>
      <c r="G32" s="46"/>
      <c r="H32" s="67"/>
    </row>
    <row r="33" spans="1:8" x14ac:dyDescent="0.25">
      <c r="A33" s="47" t="s">
        <v>25</v>
      </c>
      <c r="B33" s="48">
        <v>0</v>
      </c>
      <c r="C33" s="46"/>
      <c r="D33" s="46"/>
      <c r="E33" s="47" t="s">
        <v>26</v>
      </c>
      <c r="F33" s="48">
        <v>384</v>
      </c>
      <c r="G33" s="46"/>
      <c r="H33" s="116"/>
    </row>
    <row r="34" spans="1:8" x14ac:dyDescent="0.25">
      <c r="A34" s="47" t="s">
        <v>111</v>
      </c>
      <c r="B34" s="48">
        <v>22000</v>
      </c>
      <c r="C34" s="46"/>
      <c r="D34" s="46"/>
      <c r="E34" s="47" t="s">
        <v>27</v>
      </c>
      <c r="F34" s="48">
        <v>3935</v>
      </c>
      <c r="G34" s="46"/>
      <c r="H34" s="116"/>
    </row>
    <row r="35" spans="1:8" x14ac:dyDescent="0.25">
      <c r="A35" s="46"/>
      <c r="B35" s="46"/>
      <c r="C35" s="46"/>
      <c r="D35" s="46"/>
      <c r="E35" s="47" t="s">
        <v>112</v>
      </c>
      <c r="F35" s="48">
        <v>27600</v>
      </c>
      <c r="G35" s="46"/>
      <c r="H35" s="116"/>
    </row>
    <row r="36" spans="1:8" x14ac:dyDescent="0.25">
      <c r="A36" s="49" t="s">
        <v>30</v>
      </c>
      <c r="B36" s="50">
        <f>SUM(B32:B35)</f>
        <v>74449</v>
      </c>
      <c r="C36" s="49"/>
      <c r="D36" s="49"/>
      <c r="E36" s="49"/>
      <c r="F36" s="50">
        <f>SUM(F32:F35)</f>
        <v>46487</v>
      </c>
      <c r="G36" s="50">
        <f>B36-F36</f>
        <v>27962</v>
      </c>
      <c r="H36" s="11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H4" sqref="H4"/>
    </sheetView>
  </sheetViews>
  <sheetFormatPr baseColWidth="10" defaultRowHeight="15" x14ac:dyDescent="0.25"/>
  <cols>
    <col min="1" max="1" width="19.5703125" customWidth="1"/>
    <col min="2" max="2" width="12.5703125" customWidth="1"/>
    <col min="3" max="3" width="19.140625" customWidth="1"/>
  </cols>
  <sheetData>
    <row r="1" spans="1:5" x14ac:dyDescent="0.25">
      <c r="A1" s="43" t="s">
        <v>20</v>
      </c>
      <c r="B1" s="44"/>
      <c r="C1" s="44"/>
      <c r="D1" s="44"/>
    </row>
    <row r="2" spans="1:5" x14ac:dyDescent="0.25">
      <c r="A2" s="45" t="s">
        <v>21</v>
      </c>
      <c r="B2" s="51">
        <v>2014</v>
      </c>
      <c r="C2" s="45" t="s">
        <v>22</v>
      </c>
      <c r="D2" s="46">
        <v>2014</v>
      </c>
    </row>
    <row r="3" spans="1:5" x14ac:dyDescent="0.25">
      <c r="A3" s="47" t="s">
        <v>31</v>
      </c>
      <c r="B3" s="48">
        <v>52449</v>
      </c>
      <c r="C3" s="47" t="s">
        <v>24</v>
      </c>
      <c r="D3" s="48">
        <f>'Détail emp.locatif'!G15*12</f>
        <v>1075476</v>
      </c>
    </row>
    <row r="4" spans="1:5" x14ac:dyDescent="0.25">
      <c r="A4" s="47" t="s">
        <v>32</v>
      </c>
      <c r="B4" s="48"/>
      <c r="C4" s="47"/>
      <c r="D4" s="48"/>
    </row>
    <row r="5" spans="1:5" x14ac:dyDescent="0.25">
      <c r="A5" s="47" t="s">
        <v>25</v>
      </c>
      <c r="B5" s="48">
        <v>12000</v>
      </c>
      <c r="C5" s="47" t="s">
        <v>26</v>
      </c>
      <c r="D5" s="48">
        <f>'Détail emp.locatif'!I15*12</f>
        <v>1251.9999999999995</v>
      </c>
    </row>
    <row r="6" spans="1:5" x14ac:dyDescent="0.25">
      <c r="A6" s="47" t="s">
        <v>33</v>
      </c>
      <c r="B6" s="48">
        <f>'Détail emp.locatif'!E7*12</f>
        <v>12000</v>
      </c>
      <c r="C6" s="47"/>
      <c r="D6" s="48"/>
    </row>
    <row r="7" spans="1:5" x14ac:dyDescent="0.25">
      <c r="A7" s="47" t="s">
        <v>34</v>
      </c>
      <c r="B7" s="48">
        <f>'Détail emp.locatif'!E8*12</f>
        <v>0</v>
      </c>
      <c r="C7" s="47"/>
      <c r="D7" s="48"/>
    </row>
    <row r="8" spans="1:5" x14ac:dyDescent="0.25">
      <c r="A8" s="47" t="s">
        <v>35</v>
      </c>
      <c r="B8" s="48">
        <f>'Détail emp.locatif'!E9*12</f>
        <v>4800</v>
      </c>
      <c r="C8" s="47"/>
      <c r="D8" s="48"/>
    </row>
    <row r="9" spans="1:5" x14ac:dyDescent="0.25">
      <c r="A9" s="47" t="s">
        <v>62</v>
      </c>
      <c r="B9" s="48">
        <f>'Détail emp.locatif'!E10*12</f>
        <v>0</v>
      </c>
      <c r="C9" s="47"/>
      <c r="D9" s="48"/>
    </row>
    <row r="10" spans="1:5" x14ac:dyDescent="0.25">
      <c r="A10" s="47" t="s">
        <v>8</v>
      </c>
      <c r="B10" s="48">
        <f>'Détail emp.locatif'!E14*12</f>
        <v>0</v>
      </c>
      <c r="C10" s="47"/>
      <c r="D10" s="48"/>
    </row>
    <row r="11" spans="1:5" x14ac:dyDescent="0.25">
      <c r="A11" s="47"/>
      <c r="B11" s="48">
        <v>0</v>
      </c>
      <c r="C11" s="47" t="s">
        <v>27</v>
      </c>
      <c r="D11" s="48">
        <v>3935</v>
      </c>
    </row>
    <row r="12" spans="1:5" x14ac:dyDescent="0.25">
      <c r="A12" s="46"/>
      <c r="B12" s="46"/>
      <c r="C12" s="47" t="s">
        <v>28</v>
      </c>
      <c r="D12" s="48">
        <v>24280</v>
      </c>
    </row>
    <row r="13" spans="1:5" x14ac:dyDescent="0.25">
      <c r="A13" s="46"/>
      <c r="B13" s="46"/>
      <c r="C13" s="47" t="s">
        <v>29</v>
      </c>
      <c r="D13" s="48">
        <f>3000*12</f>
        <v>36000</v>
      </c>
      <c r="E13" s="82">
        <f>D11+D12+D13</f>
        <v>64215</v>
      </c>
    </row>
    <row r="14" spans="1:5" x14ac:dyDescent="0.25">
      <c r="A14" s="46"/>
      <c r="B14" s="46"/>
      <c r="C14" s="47"/>
      <c r="D14" s="48"/>
    </row>
    <row r="15" spans="1:5" x14ac:dyDescent="0.25">
      <c r="A15" s="49" t="s">
        <v>30</v>
      </c>
      <c r="B15" s="50">
        <f>SUM(B3:B14)</f>
        <v>81249</v>
      </c>
      <c r="C15" s="49"/>
      <c r="D15" s="50">
        <f>SUM(D3:D14)</f>
        <v>1140943</v>
      </c>
    </row>
    <row r="17" spans="1:1" x14ac:dyDescent="0.25">
      <c r="A17" t="s">
        <v>36</v>
      </c>
    </row>
    <row r="18" spans="1:1" x14ac:dyDescent="0.25">
      <c r="A18" t="s">
        <v>37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activeCell="C20" sqref="C20"/>
    </sheetView>
  </sheetViews>
  <sheetFormatPr baseColWidth="10" defaultRowHeight="15" x14ac:dyDescent="0.25"/>
  <cols>
    <col min="1" max="1" width="19" customWidth="1"/>
    <col min="2" max="2" width="9.28515625" customWidth="1"/>
    <col min="3" max="4" width="10.42578125" customWidth="1"/>
    <col min="5" max="6" width="11.85546875" customWidth="1"/>
    <col min="7" max="8" width="11.5703125" customWidth="1"/>
    <col min="9" max="9" width="8.7109375" customWidth="1"/>
    <col min="10" max="10" width="12" customWidth="1"/>
  </cols>
  <sheetData>
    <row r="2" spans="1:16" x14ac:dyDescent="0.25">
      <c r="A2" s="64" t="s">
        <v>50</v>
      </c>
      <c r="B2" s="65"/>
      <c r="C2" s="65"/>
      <c r="D2" s="65"/>
      <c r="E2" s="66"/>
      <c r="F2" s="66"/>
      <c r="G2" s="66"/>
      <c r="H2" s="66"/>
      <c r="I2" s="66"/>
      <c r="J2" s="66"/>
    </row>
    <row r="3" spans="1:16" x14ac:dyDescent="0.25">
      <c r="A3" s="3"/>
      <c r="B3" s="3"/>
      <c r="C3" s="70"/>
      <c r="D3" s="70" t="s">
        <v>45</v>
      </c>
      <c r="E3" s="78" t="s">
        <v>45</v>
      </c>
      <c r="F3" s="99" t="s">
        <v>22</v>
      </c>
      <c r="G3" s="75" t="s">
        <v>22</v>
      </c>
      <c r="H3" s="75"/>
      <c r="I3" s="3"/>
      <c r="J3" s="3"/>
      <c r="L3" s="1" t="s">
        <v>52</v>
      </c>
      <c r="M3" s="1"/>
      <c r="N3" s="1"/>
    </row>
    <row r="4" spans="1:16" ht="25.5" x14ac:dyDescent="0.25">
      <c r="A4" s="58" t="s">
        <v>38</v>
      </c>
      <c r="B4" s="59" t="s">
        <v>47</v>
      </c>
      <c r="C4" s="8" t="s">
        <v>5</v>
      </c>
      <c r="D4" s="8" t="s">
        <v>90</v>
      </c>
      <c r="E4" s="97" t="s">
        <v>90</v>
      </c>
      <c r="F4" s="97" t="s">
        <v>24</v>
      </c>
      <c r="G4" s="97" t="s">
        <v>82</v>
      </c>
      <c r="H4" s="97" t="s">
        <v>94</v>
      </c>
      <c r="I4" s="57" t="s">
        <v>43</v>
      </c>
      <c r="J4" s="3" t="s">
        <v>46</v>
      </c>
      <c r="K4" s="98"/>
      <c r="L4" s="1"/>
      <c r="M4" s="1"/>
      <c r="N4" s="52"/>
    </row>
    <row r="5" spans="1:16" x14ac:dyDescent="0.25">
      <c r="A5" s="60" t="s">
        <v>89</v>
      </c>
      <c r="B5" s="103" t="s">
        <v>48</v>
      </c>
      <c r="C5" s="104"/>
      <c r="D5" s="104" t="s">
        <v>91</v>
      </c>
      <c r="E5" s="105" t="s">
        <v>92</v>
      </c>
      <c r="F5" s="106" t="s">
        <v>93</v>
      </c>
      <c r="G5" s="107" t="s">
        <v>92</v>
      </c>
      <c r="H5" s="107"/>
      <c r="I5" s="108" t="s">
        <v>44</v>
      </c>
      <c r="J5" s="109" t="s">
        <v>42</v>
      </c>
      <c r="L5" s="1"/>
      <c r="M5" s="1"/>
      <c r="N5" s="52"/>
    </row>
    <row r="6" spans="1:16" x14ac:dyDescent="0.25">
      <c r="A6" s="61" t="s">
        <v>8</v>
      </c>
      <c r="B6" s="62">
        <v>550000</v>
      </c>
      <c r="C6" s="71">
        <v>0</v>
      </c>
      <c r="D6" s="71"/>
      <c r="E6" s="79">
        <v>2900</v>
      </c>
      <c r="F6" s="100"/>
      <c r="G6" s="76">
        <v>86000</v>
      </c>
      <c r="H6" s="76"/>
      <c r="I6" s="63">
        <v>0</v>
      </c>
      <c r="J6" s="63">
        <v>600</v>
      </c>
      <c r="K6" s="67"/>
      <c r="L6" s="83">
        <v>78900</v>
      </c>
      <c r="M6" s="1" t="s">
        <v>53</v>
      </c>
      <c r="N6" s="53"/>
      <c r="O6" s="89"/>
    </row>
    <row r="7" spans="1:16" x14ac:dyDescent="0.25">
      <c r="A7" s="61" t="s">
        <v>95</v>
      </c>
      <c r="B7" s="62">
        <v>250000</v>
      </c>
      <c r="C7" s="102">
        <v>100000</v>
      </c>
      <c r="D7" s="72"/>
      <c r="E7" s="79">
        <v>1000</v>
      </c>
      <c r="F7" s="100"/>
      <c r="G7" s="76">
        <v>0</v>
      </c>
      <c r="H7" s="76"/>
      <c r="I7" s="63">
        <v>72.3333333333333</v>
      </c>
      <c r="J7" s="63">
        <f t="shared" ref="J7:J15" si="0">E7-(G7+I7)</f>
        <v>927.66666666666674</v>
      </c>
      <c r="K7" s="67"/>
      <c r="L7" s="1"/>
      <c r="M7" s="1"/>
      <c r="N7" s="84"/>
    </row>
    <row r="8" spans="1:16" x14ac:dyDescent="0.25">
      <c r="A8" s="61" t="s">
        <v>39</v>
      </c>
      <c r="B8" s="62">
        <v>0</v>
      </c>
      <c r="C8" s="73">
        <v>0</v>
      </c>
      <c r="D8" s="73"/>
      <c r="E8" s="79">
        <v>0</v>
      </c>
      <c r="F8" s="100"/>
      <c r="G8" s="76">
        <v>0</v>
      </c>
      <c r="H8" s="76"/>
      <c r="I8" s="63">
        <v>0</v>
      </c>
      <c r="J8" s="63">
        <f t="shared" si="0"/>
        <v>0</v>
      </c>
      <c r="K8" s="96" t="s">
        <v>53</v>
      </c>
      <c r="L8" s="83">
        <v>12432</v>
      </c>
      <c r="M8" s="1" t="s">
        <v>61</v>
      </c>
      <c r="N8" s="85"/>
      <c r="O8" s="89"/>
    </row>
    <row r="9" spans="1:16" x14ac:dyDescent="0.25">
      <c r="A9" s="61" t="s">
        <v>41</v>
      </c>
      <c r="B9" s="62">
        <v>120000</v>
      </c>
      <c r="C9" s="74">
        <v>58594</v>
      </c>
      <c r="D9" s="74"/>
      <c r="E9" s="79">
        <v>400</v>
      </c>
      <c r="F9" s="100"/>
      <c r="G9" s="76">
        <v>623</v>
      </c>
      <c r="H9" s="76"/>
      <c r="I9" s="63">
        <v>32</v>
      </c>
      <c r="J9" s="63">
        <f t="shared" si="0"/>
        <v>-255</v>
      </c>
      <c r="K9" s="67"/>
      <c r="L9" s="1"/>
      <c r="M9" s="1"/>
      <c r="N9" s="86"/>
      <c r="O9" s="89"/>
    </row>
    <row r="10" spans="1:16" x14ac:dyDescent="0.25">
      <c r="A10" s="61" t="s">
        <v>54</v>
      </c>
      <c r="B10" s="62">
        <v>525000</v>
      </c>
      <c r="C10" s="74">
        <v>340000</v>
      </c>
      <c r="D10" s="74"/>
      <c r="E10" s="79"/>
      <c r="F10" s="100"/>
      <c r="G10" s="76"/>
      <c r="H10" s="76"/>
      <c r="I10" s="63"/>
      <c r="J10" s="63"/>
      <c r="K10" s="67"/>
      <c r="L10" s="1"/>
      <c r="M10" s="1"/>
      <c r="N10" s="86"/>
    </row>
    <row r="11" spans="1:16" x14ac:dyDescent="0.25">
      <c r="A11" s="61" t="s">
        <v>55</v>
      </c>
      <c r="B11" s="62">
        <v>95000</v>
      </c>
      <c r="C11" s="74">
        <v>95000</v>
      </c>
      <c r="D11" s="74"/>
      <c r="E11" s="79">
        <v>3480</v>
      </c>
      <c r="F11" s="100"/>
      <c r="G11" s="76">
        <v>700</v>
      </c>
      <c r="H11" s="76"/>
      <c r="I11" s="63"/>
      <c r="J11" s="63">
        <f>E11-G11</f>
        <v>2780</v>
      </c>
      <c r="K11" s="67"/>
      <c r="L11" s="1" t="s">
        <v>56</v>
      </c>
      <c r="M11" s="1"/>
      <c r="N11" s="86"/>
      <c r="O11" s="89"/>
    </row>
    <row r="12" spans="1:16" x14ac:dyDescent="0.25">
      <c r="A12" s="61" t="s">
        <v>51</v>
      </c>
      <c r="B12" s="62">
        <v>0</v>
      </c>
      <c r="C12" s="74">
        <v>0</v>
      </c>
      <c r="D12" s="74"/>
      <c r="E12" s="79"/>
      <c r="F12" s="100"/>
      <c r="G12" s="76">
        <v>0</v>
      </c>
      <c r="H12" s="76"/>
      <c r="I12" s="63"/>
      <c r="J12" s="63">
        <v>0</v>
      </c>
      <c r="K12" s="67"/>
      <c r="L12" s="1" t="s">
        <v>60</v>
      </c>
      <c r="M12" s="1"/>
      <c r="N12" s="86"/>
      <c r="O12" s="89"/>
    </row>
    <row r="13" spans="1:16" x14ac:dyDescent="0.25">
      <c r="A13" s="61" t="s">
        <v>58</v>
      </c>
      <c r="B13" s="62"/>
      <c r="C13" s="74"/>
      <c r="D13" s="74"/>
      <c r="E13" s="79"/>
      <c r="F13" s="100"/>
      <c r="G13" s="76">
        <v>2300</v>
      </c>
      <c r="H13" s="76"/>
      <c r="I13" s="63"/>
      <c r="J13" s="63">
        <f t="shared" si="0"/>
        <v>-2300</v>
      </c>
      <c r="K13" s="67"/>
      <c r="L13" s="1" t="s">
        <v>59</v>
      </c>
      <c r="M13" s="1"/>
      <c r="N13" s="86"/>
      <c r="O13" s="89"/>
    </row>
    <row r="14" spans="1:16" x14ac:dyDescent="0.25">
      <c r="A14" s="61" t="s">
        <v>8</v>
      </c>
      <c r="B14" s="62"/>
      <c r="C14" s="74"/>
      <c r="D14" s="74"/>
      <c r="E14" s="79"/>
      <c r="F14" s="100"/>
      <c r="G14" s="76">
        <v>0</v>
      </c>
      <c r="H14" s="76"/>
      <c r="I14" s="76">
        <v>0</v>
      </c>
      <c r="J14" s="63"/>
      <c r="K14" s="67"/>
      <c r="L14" s="1"/>
      <c r="M14" s="1"/>
      <c r="N14" s="86"/>
    </row>
    <row r="15" spans="1:16" x14ac:dyDescent="0.25">
      <c r="A15" s="60" t="s">
        <v>40</v>
      </c>
      <c r="B15" s="80">
        <f t="shared" ref="B15:C15" si="1">SUM(B6:B14)</f>
        <v>1540000</v>
      </c>
      <c r="C15" s="80">
        <f t="shared" si="1"/>
        <v>593594</v>
      </c>
      <c r="D15" s="80"/>
      <c r="E15" s="80">
        <f>SUM(E6:E14)</f>
        <v>7780</v>
      </c>
      <c r="F15" s="80"/>
      <c r="G15" s="80">
        <f t="shared" ref="G15:I15" si="2">SUM(G6:G14)</f>
        <v>89623</v>
      </c>
      <c r="H15" s="80"/>
      <c r="I15" s="80">
        <f t="shared" si="2"/>
        <v>104.3333333333333</v>
      </c>
      <c r="J15" s="63">
        <f t="shared" si="0"/>
        <v>-81947.333333333328</v>
      </c>
      <c r="K15" s="68"/>
      <c r="L15" s="1"/>
      <c r="M15" s="1"/>
      <c r="N15" s="86"/>
      <c r="O15" s="89"/>
      <c r="P15" s="89"/>
    </row>
    <row r="16" spans="1:16" x14ac:dyDescent="0.25">
      <c r="A16" s="3" t="s">
        <v>57</v>
      </c>
      <c r="B16" s="3"/>
      <c r="C16" s="70"/>
      <c r="D16" s="70"/>
      <c r="E16" s="81"/>
      <c r="F16" s="101"/>
      <c r="G16" s="77"/>
      <c r="H16" s="77"/>
      <c r="I16" s="69"/>
      <c r="J16" s="88">
        <f>SUM(J6:J14)</f>
        <v>1752.666666666667</v>
      </c>
      <c r="K16" s="89"/>
      <c r="L16" s="1"/>
      <c r="M16" s="1"/>
      <c r="N16" s="85"/>
      <c r="O16" s="89"/>
    </row>
    <row r="17" spans="1:14" x14ac:dyDescent="0.25">
      <c r="A17" s="60" t="s">
        <v>49</v>
      </c>
      <c r="B17" s="3"/>
      <c r="C17" s="70"/>
      <c r="D17" s="70"/>
      <c r="E17" s="81"/>
      <c r="F17" s="101"/>
      <c r="G17" s="77"/>
      <c r="H17" s="77"/>
      <c r="I17" s="69"/>
      <c r="J17" s="11"/>
      <c r="L17" s="1"/>
      <c r="M17" s="1"/>
      <c r="N17" s="87"/>
    </row>
    <row r="18" spans="1:14" x14ac:dyDescent="0.25">
      <c r="I18" s="55"/>
      <c r="N18" s="54"/>
    </row>
    <row r="19" spans="1:14" x14ac:dyDescent="0.25">
      <c r="I19" s="55"/>
    </row>
    <row r="20" spans="1:14" x14ac:dyDescent="0.25">
      <c r="I20" s="56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Financement</vt:lpstr>
      <vt:lpstr>Patrimoine</vt:lpstr>
      <vt:lpstr>Revenus</vt:lpstr>
      <vt:lpstr>Détail emp.locatif</vt:lpstr>
      <vt:lpstr>Tréso.SCI</vt:lpstr>
      <vt:lpstr>'Détail emp.locatif'!Zone_d_impression</vt:lpstr>
      <vt:lpstr>Financement!Zone_d_impression</vt:lpstr>
      <vt:lpstr>Patrimoine!Zone_d_impression</vt:lpstr>
      <vt:lpstr>Revenus!Zone_d_impression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2014-06-03T10:05:54Z</cp:lastPrinted>
  <dcterms:created xsi:type="dcterms:W3CDTF">2014-05-22T09:31:44Z</dcterms:created>
  <dcterms:modified xsi:type="dcterms:W3CDTF">2015-06-13T10:37:31Z</dcterms:modified>
</cp:coreProperties>
</file>