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85" windowWidth="12780" windowHeight="6660" activeTab="4"/>
  </bookViews>
  <sheets>
    <sheet name="13 locataires" sheetId="2" r:id="rId1"/>
    <sheet name="8 locataires" sheetId="3" r:id="rId2"/>
    <sheet name="Vte Bry" sheetId="4" r:id="rId3"/>
    <sheet name="Situation 30-07" sheetId="5" r:id="rId4"/>
    <sheet name="Feuil2" sheetId="6" r:id="rId5"/>
  </sheets>
  <definedNames>
    <definedName name="_xlnm.Print_Area" localSheetId="0">'13 locataires'!$A$1:$P$40</definedName>
  </definedNames>
  <calcPr calcId="145621"/>
</workbook>
</file>

<file path=xl/calcChain.xml><?xml version="1.0" encoding="utf-8"?>
<calcChain xmlns="http://schemas.openxmlformats.org/spreadsheetml/2006/main">
  <c r="J34" i="5" l="1"/>
  <c r="L29" i="5"/>
  <c r="J30" i="5"/>
  <c r="B38" i="5"/>
  <c r="H19" i="5"/>
  <c r="L43" i="5"/>
  <c r="J43" i="5"/>
  <c r="M43" i="5" s="1"/>
  <c r="I43" i="5"/>
  <c r="F41" i="5"/>
  <c r="F32" i="5"/>
  <c r="E30" i="5"/>
  <c r="L19" i="5"/>
  <c r="I19" i="5"/>
  <c r="M19" i="5" s="1"/>
  <c r="O18" i="5"/>
  <c r="O16" i="5"/>
  <c r="K15" i="5"/>
  <c r="J15" i="5"/>
  <c r="H15" i="5"/>
  <c r="F15" i="5"/>
  <c r="F33" i="5" s="1"/>
  <c r="E15" i="5"/>
  <c r="L14" i="5"/>
  <c r="L15" i="5" s="1"/>
  <c r="I14" i="5"/>
  <c r="M14" i="5" s="1"/>
  <c r="M13" i="5"/>
  <c r="N13" i="5" s="1"/>
  <c r="I13" i="5"/>
  <c r="M12" i="5"/>
  <c r="N12" i="5" s="1"/>
  <c r="I12" i="5"/>
  <c r="I15" i="5" s="1"/>
  <c r="K10" i="5"/>
  <c r="K20" i="5" s="1"/>
  <c r="J10" i="5"/>
  <c r="J20" i="5" s="1"/>
  <c r="H10" i="5"/>
  <c r="H20" i="5" s="1"/>
  <c r="F10" i="5"/>
  <c r="E10" i="5"/>
  <c r="E31" i="5" s="1"/>
  <c r="E34" i="5" s="1"/>
  <c r="L8" i="5"/>
  <c r="I8" i="5"/>
  <c r="L6" i="5"/>
  <c r="L10" i="5" s="1"/>
  <c r="I6" i="5"/>
  <c r="M6" i="5" s="1"/>
  <c r="N6" i="5" s="1"/>
  <c r="O6" i="5" s="1"/>
  <c r="M5" i="5"/>
  <c r="N5" i="5" s="1"/>
  <c r="O5" i="5" s="1"/>
  <c r="I10" i="5" l="1"/>
  <c r="I20" i="5" s="1"/>
  <c r="M20" i="5" s="1"/>
  <c r="O20" i="5" s="1"/>
  <c r="L20" i="5"/>
  <c r="M15" i="5"/>
  <c r="O15" i="5" s="1"/>
  <c r="O14" i="5"/>
  <c r="N14" i="5"/>
  <c r="N15" i="5" s="1"/>
  <c r="N19" i="5"/>
  <c r="O19" i="5"/>
  <c r="M8" i="5"/>
  <c r="N8" i="5" s="1"/>
  <c r="O12" i="5"/>
  <c r="O13" i="5"/>
  <c r="E21" i="5"/>
  <c r="F31" i="4"/>
  <c r="M10" i="5" l="1"/>
  <c r="N10" i="5"/>
  <c r="O8" i="5"/>
  <c r="M17" i="5"/>
  <c r="O17" i="5" s="1"/>
  <c r="L41" i="4"/>
  <c r="J41" i="4"/>
  <c r="M41" i="4" s="1"/>
  <c r="I41" i="4"/>
  <c r="F39" i="4"/>
  <c r="F30" i="4"/>
  <c r="E28" i="4"/>
  <c r="L18" i="4"/>
  <c r="I18" i="4"/>
  <c r="M18" i="4" s="1"/>
  <c r="H18" i="4"/>
  <c r="O17" i="4"/>
  <c r="O15" i="4"/>
  <c r="K14" i="4"/>
  <c r="K19" i="4" s="1"/>
  <c r="J14" i="4"/>
  <c r="H14" i="4"/>
  <c r="F14" i="4"/>
  <c r="E14" i="4"/>
  <c r="L13" i="4"/>
  <c r="I13" i="4"/>
  <c r="M13" i="4" s="1"/>
  <c r="M12" i="4"/>
  <c r="N12" i="4" s="1"/>
  <c r="I12" i="4"/>
  <c r="I11" i="4"/>
  <c r="I14" i="4" s="1"/>
  <c r="K9" i="4"/>
  <c r="J9" i="4"/>
  <c r="J19" i="4" s="1"/>
  <c r="H9" i="4"/>
  <c r="H19" i="4" s="1"/>
  <c r="F9" i="4"/>
  <c r="E9" i="4"/>
  <c r="E29" i="4" s="1"/>
  <c r="L8" i="4"/>
  <c r="I8" i="4"/>
  <c r="M8" i="4" s="1"/>
  <c r="N8" i="4" s="1"/>
  <c r="L6" i="4"/>
  <c r="I6" i="4"/>
  <c r="I9" i="4" s="1"/>
  <c r="M5" i="4"/>
  <c r="N5" i="4" s="1"/>
  <c r="O5" i="4" s="1"/>
  <c r="L39" i="3"/>
  <c r="J39" i="3"/>
  <c r="I39" i="3"/>
  <c r="M39" i="3" s="1"/>
  <c r="F37" i="3"/>
  <c r="E26" i="3"/>
  <c r="L18" i="3"/>
  <c r="H18" i="3"/>
  <c r="I18" i="3" s="1"/>
  <c r="M18" i="3" s="1"/>
  <c r="O17" i="3"/>
  <c r="O15" i="3"/>
  <c r="K14" i="3"/>
  <c r="J14" i="3"/>
  <c r="H14" i="3"/>
  <c r="F14" i="3"/>
  <c r="F28" i="3" s="1"/>
  <c r="E14" i="3"/>
  <c r="L13" i="3"/>
  <c r="I13" i="3"/>
  <c r="M13" i="3" s="1"/>
  <c r="I12" i="3"/>
  <c r="M12" i="3" s="1"/>
  <c r="L11" i="3"/>
  <c r="L14" i="3" s="1"/>
  <c r="I11" i="3"/>
  <c r="M11" i="3" s="1"/>
  <c r="K9" i="3"/>
  <c r="K19" i="3" s="1"/>
  <c r="J9" i="3"/>
  <c r="J19" i="3" s="1"/>
  <c r="H9" i="3"/>
  <c r="H19" i="3" s="1"/>
  <c r="F9" i="3"/>
  <c r="F29" i="3" s="1"/>
  <c r="E9" i="3"/>
  <c r="E27" i="3" s="1"/>
  <c r="L8" i="3"/>
  <c r="I8" i="3"/>
  <c r="M8" i="3" s="1"/>
  <c r="N8" i="3" s="1"/>
  <c r="L6" i="3"/>
  <c r="I6" i="3"/>
  <c r="M6" i="3" s="1"/>
  <c r="N6" i="3" s="1"/>
  <c r="O6" i="3" s="1"/>
  <c r="L5" i="3"/>
  <c r="L9" i="3" s="1"/>
  <c r="L19" i="3" s="1"/>
  <c r="N17" i="5" l="1"/>
  <c r="O10" i="5"/>
  <c r="L14" i="4"/>
  <c r="M14" i="4" s="1"/>
  <c r="O14" i="4" s="1"/>
  <c r="O13" i="4"/>
  <c r="N13" i="4"/>
  <c r="I19" i="4"/>
  <c r="N9" i="4"/>
  <c r="O8" i="4"/>
  <c r="E32" i="4"/>
  <c r="N18" i="4"/>
  <c r="O18" i="4"/>
  <c r="M6" i="4"/>
  <c r="N6" i="4" s="1"/>
  <c r="O6" i="4" s="1"/>
  <c r="L9" i="4"/>
  <c r="L19" i="4" s="1"/>
  <c r="M11" i="4"/>
  <c r="O12" i="4"/>
  <c r="E20" i="4"/>
  <c r="O12" i="3"/>
  <c r="N12" i="3"/>
  <c r="N9" i="3"/>
  <c r="O8" i="3"/>
  <c r="E30" i="3"/>
  <c r="N13" i="3"/>
  <c r="O13" i="3"/>
  <c r="O11" i="3"/>
  <c r="N11" i="3"/>
  <c r="N14" i="3" s="1"/>
  <c r="O18" i="3"/>
  <c r="N18" i="3"/>
  <c r="M5" i="3"/>
  <c r="N5" i="3" s="1"/>
  <c r="O5" i="3" s="1"/>
  <c r="I9" i="3"/>
  <c r="I14" i="3"/>
  <c r="M14" i="3" s="1"/>
  <c r="O14" i="3" s="1"/>
  <c r="E20" i="3"/>
  <c r="O15" i="2"/>
  <c r="O17" i="2"/>
  <c r="B41" i="5" l="1"/>
  <c r="G41" i="5" s="1"/>
  <c r="N20" i="5"/>
  <c r="O9" i="4"/>
  <c r="M9" i="4"/>
  <c r="M16" i="4" s="1"/>
  <c r="O16" i="4" s="1"/>
  <c r="N11" i="4"/>
  <c r="N14" i="4" s="1"/>
  <c r="N16" i="4" s="1"/>
  <c r="O11" i="4"/>
  <c r="M19" i="4"/>
  <c r="O19" i="4" s="1"/>
  <c r="I19" i="3"/>
  <c r="M19" i="3" s="1"/>
  <c r="O19" i="3" s="1"/>
  <c r="M9" i="3"/>
  <c r="M16" i="3" s="1"/>
  <c r="O16" i="3" s="1"/>
  <c r="N19" i="3"/>
  <c r="N16" i="3"/>
  <c r="B34" i="3" s="1"/>
  <c r="B37" i="3" s="1"/>
  <c r="G37" i="3" s="1"/>
  <c r="O9" i="3"/>
  <c r="F9" i="2"/>
  <c r="B36" i="4" l="1"/>
  <c r="B39" i="4" s="1"/>
  <c r="G39" i="4" s="1"/>
  <c r="N19" i="4"/>
  <c r="E9" i="2"/>
  <c r="E26" i="2"/>
  <c r="L39" i="2" l="1"/>
  <c r="J39" i="2"/>
  <c r="I39" i="2" l="1"/>
  <c r="M39" i="2" s="1"/>
  <c r="H18" i="2" l="1"/>
  <c r="L18" i="2"/>
  <c r="I18" i="2"/>
  <c r="M18" i="2" s="1"/>
  <c r="N18" i="2" s="1"/>
  <c r="O18" i="2" l="1"/>
  <c r="F14" i="2"/>
  <c r="I5" i="2"/>
  <c r="L5" i="2"/>
  <c r="K14" i="2"/>
  <c r="J14" i="2"/>
  <c r="H14" i="2"/>
  <c r="E14" i="2"/>
  <c r="E20" i="2" s="1"/>
  <c r="L13" i="2"/>
  <c r="I13" i="2"/>
  <c r="I12" i="2"/>
  <c r="M12" i="2" s="1"/>
  <c r="L11" i="2"/>
  <c r="I11" i="2"/>
  <c r="N12" i="2" l="1"/>
  <c r="O12" i="2"/>
  <c r="F28" i="2"/>
  <c r="F29" i="2"/>
  <c r="I14" i="2"/>
  <c r="L14" i="2"/>
  <c r="M13" i="2"/>
  <c r="N13" i="2" s="1"/>
  <c r="O13" i="2" s="1"/>
  <c r="M5" i="2"/>
  <c r="N5" i="2" s="1"/>
  <c r="O5" i="2" s="1"/>
  <c r="M11" i="2"/>
  <c r="N11" i="2" s="1"/>
  <c r="O11" i="2" s="1"/>
  <c r="M14" i="2" l="1"/>
  <c r="N14" i="2" l="1"/>
  <c r="O14" i="2"/>
  <c r="K9" i="2"/>
  <c r="K19" i="2" s="1"/>
  <c r="L8" i="2"/>
  <c r="L6" i="2"/>
  <c r="J9" i="2"/>
  <c r="J19" i="2" s="1"/>
  <c r="H9" i="2"/>
  <c r="I8" i="2"/>
  <c r="I6" i="2"/>
  <c r="E27" i="2" l="1"/>
  <c r="E30" i="2" s="1"/>
  <c r="M6" i="2"/>
  <c r="N6" i="2" s="1"/>
  <c r="O6" i="2" s="1"/>
  <c r="M8" i="2"/>
  <c r="N8" i="2" s="1"/>
  <c r="L9" i="2"/>
  <c r="L19" i="2" s="1"/>
  <c r="I9" i="2"/>
  <c r="I19" i="2" s="1"/>
  <c r="O8" i="2" l="1"/>
  <c r="N9" i="2"/>
  <c r="M9" i="2"/>
  <c r="M16" i="2" s="1"/>
  <c r="N16" i="2" l="1"/>
  <c r="O9" i="2"/>
  <c r="M19" i="2"/>
  <c r="F37" i="2"/>
  <c r="O16" i="2" l="1"/>
  <c r="B34" i="2" s="1"/>
  <c r="B37" i="2" s="1"/>
  <c r="N19" i="2"/>
  <c r="O19" i="2" s="1"/>
  <c r="G37" i="2"/>
</calcChain>
</file>

<file path=xl/sharedStrings.xml><?xml version="1.0" encoding="utf-8"?>
<sst xmlns="http://schemas.openxmlformats.org/spreadsheetml/2006/main" count="398" uniqueCount="107">
  <si>
    <t>Date acquisition</t>
  </si>
  <si>
    <t>Mode détention</t>
  </si>
  <si>
    <t>Détenteur</t>
  </si>
  <si>
    <t>Valeur estimée</t>
  </si>
  <si>
    <t>Emprunt restant dû</t>
  </si>
  <si>
    <t>Bry-sur-Marne</t>
  </si>
  <si>
    <t>Commun</t>
  </si>
  <si>
    <t>La Londe Moulin Vieux</t>
  </si>
  <si>
    <t>Mme</t>
  </si>
  <si>
    <t>PP</t>
  </si>
  <si>
    <t>LIQUIDITES</t>
  </si>
  <si>
    <t>Liquidités comptes</t>
  </si>
  <si>
    <t>Contrat Ass-Vie</t>
  </si>
  <si>
    <t>Total liquidité</t>
  </si>
  <si>
    <t xml:space="preserve">TOTAL Passif </t>
  </si>
  <si>
    <t>BALANCE ACTIF</t>
  </si>
  <si>
    <t>LES FLUX Revenus et charges annuelles</t>
  </si>
  <si>
    <t>REVENUS</t>
  </si>
  <si>
    <t>Revenus Professionnels</t>
  </si>
  <si>
    <t>BALANCE FLUX</t>
  </si>
  <si>
    <t>SCI Perroquets</t>
  </si>
  <si>
    <t>Annuels</t>
  </si>
  <si>
    <t>Rev. fonciers 2015</t>
  </si>
  <si>
    <t>Robien Pleurtuit</t>
  </si>
  <si>
    <t>Montant échéance emprunts</t>
  </si>
  <si>
    <t>Résultat net</t>
  </si>
  <si>
    <t>Montant Taxes foncières</t>
  </si>
  <si>
    <t>Revenus fonciers encaissés 2015</t>
  </si>
  <si>
    <t>Solde</t>
  </si>
  <si>
    <t>Emprunt Perso en cours</t>
  </si>
  <si>
    <t>SCI</t>
  </si>
  <si>
    <t>Salaire gérance SCI</t>
  </si>
  <si>
    <t>Perso</t>
  </si>
  <si>
    <t>TOTAL immobilier perso</t>
  </si>
  <si>
    <t>BILAN PATRIMONIAL 2015</t>
  </si>
  <si>
    <t>COMPOSITION DE L'ACTIF - PASSIF</t>
  </si>
  <si>
    <t>Famille Revellat</t>
  </si>
  <si>
    <t>Bry-sur-Marne (prêt)</t>
  </si>
  <si>
    <t>Appart détenu en direct</t>
  </si>
  <si>
    <t>Mr Revellat</t>
  </si>
  <si>
    <t>Orsay  (550 000)</t>
  </si>
  <si>
    <t>Mois</t>
  </si>
  <si>
    <t>AN</t>
  </si>
  <si>
    <t>Fin échéance</t>
  </si>
  <si>
    <t>Me Revellat</t>
  </si>
  <si>
    <t>IR</t>
  </si>
  <si>
    <t>IF</t>
  </si>
  <si>
    <t>Crédits</t>
  </si>
  <si>
    <t>Charges</t>
  </si>
  <si>
    <t>Loc. RP</t>
  </si>
  <si>
    <t>Brunoy Vendu 130 000</t>
  </si>
  <si>
    <t>Besson Brunoy</t>
  </si>
  <si>
    <t>Epargne réalisée grâce à la vente de Brunoy = 100 000 € qui sont ajoutés aux liquidités</t>
  </si>
  <si>
    <t>Vente Brunoy</t>
  </si>
  <si>
    <t>Vente Bry</t>
  </si>
  <si>
    <t>TOTAL Valeur IMMO</t>
  </si>
  <si>
    <t>RP</t>
  </si>
  <si>
    <t>Désignation des biens</t>
  </si>
  <si>
    <t>IMMOBILIER</t>
  </si>
  <si>
    <t>Indivision 57%</t>
  </si>
  <si>
    <t>Enfants</t>
  </si>
  <si>
    <t>Indivision 33%</t>
  </si>
  <si>
    <t>Sous-Total Revenus F.</t>
  </si>
  <si>
    <t>TOTAL Revenus Fonciers</t>
  </si>
  <si>
    <t>TOTAL immobilier</t>
  </si>
  <si>
    <t>IMMOBILIERS</t>
  </si>
  <si>
    <t>Par mois</t>
  </si>
  <si>
    <t>Résultat Net mensuel</t>
  </si>
  <si>
    <t>Contrôle</t>
  </si>
  <si>
    <t>RV Notaire Promesse signée</t>
  </si>
  <si>
    <t>15 ans</t>
  </si>
  <si>
    <t>Revenus net Fonciers</t>
  </si>
  <si>
    <t>5 locataires</t>
  </si>
  <si>
    <t>6 locataires</t>
  </si>
  <si>
    <t>1 locataire</t>
  </si>
  <si>
    <t>TRESORERIE DES TROIS BIENS (13 LOCATAIRES)</t>
  </si>
  <si>
    <t>Total Actif Immo</t>
  </si>
  <si>
    <t>TRESORERIE DES TROIS BIENS (8 LOCATAIRES)</t>
  </si>
  <si>
    <t>Total Actif</t>
  </si>
  <si>
    <t>Revenus Fonciers</t>
  </si>
  <si>
    <t>Si vendu</t>
  </si>
  <si>
    <t>Compromis signé</t>
  </si>
  <si>
    <t>compromis signé</t>
  </si>
  <si>
    <t>Vente La Londe</t>
  </si>
  <si>
    <t>Prêt d'honneur</t>
  </si>
  <si>
    <t>8 locataires</t>
  </si>
  <si>
    <t>Compromis 17-08 Acte authentique fin Novembre</t>
  </si>
  <si>
    <t>1 locataire départ 31-10-15</t>
  </si>
  <si>
    <t>TRESORERIE DES BIENS (13 LOCATAIRES)</t>
  </si>
  <si>
    <t>Rembt Travaux SK</t>
  </si>
  <si>
    <t>Mainlevées</t>
  </si>
  <si>
    <t>Apport Nog</t>
  </si>
  <si>
    <t>Bailleur</t>
  </si>
  <si>
    <t>Dépenses à prévoir</t>
  </si>
  <si>
    <t xml:space="preserve">Brunoy </t>
  </si>
  <si>
    <t>Bry</t>
  </si>
  <si>
    <t>Impots Brunoy</t>
  </si>
  <si>
    <t>Regard Bry</t>
  </si>
  <si>
    <t>?</t>
  </si>
  <si>
    <t>Etudes Ax</t>
  </si>
  <si>
    <t>Etudes Fl</t>
  </si>
  <si>
    <t>Avocat Bru</t>
  </si>
  <si>
    <t xml:space="preserve">Parts Fl </t>
  </si>
  <si>
    <t>Parts Ax</t>
  </si>
  <si>
    <t>Dans 2 ans</t>
  </si>
  <si>
    <t>Projet SCI Pro Sophro</t>
  </si>
  <si>
    <t>10 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</si>
</sst>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0_ ;[Red]\-0.00\ 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theme="3"/>
      <name val="Arial"/>
      <family val="2"/>
    </font>
    <font>
      <b/>
      <sz val="10"/>
      <color rgb="FF00206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3" tint="-0.249977111117893"/>
      <name val="Arial"/>
      <family val="2"/>
    </font>
    <font>
      <b/>
      <sz val="10"/>
      <color rgb="FFC00000"/>
      <name val="Arial"/>
      <family val="2"/>
    </font>
    <font>
      <b/>
      <sz val="10"/>
      <color theme="3" tint="-0.249977111117893"/>
      <name val="Arial"/>
      <family val="2"/>
    </font>
    <font>
      <b/>
      <sz val="11"/>
      <color theme="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59D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0" fillId="3" borderId="1" xfId="0" applyNumberFormat="1" applyFill="1" applyBorder="1" applyAlignment="1">
      <alignment horizontal="right" vertical="center" wrapText="1"/>
    </xf>
    <xf numFmtId="14" fontId="0" fillId="3" borderId="1" xfId="0" applyNumberFormat="1" applyFill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3" fontId="0" fillId="3" borderId="1" xfId="0" applyNumberFormat="1" applyFill="1" applyBorder="1"/>
    <xf numFmtId="0" fontId="7" fillId="3" borderId="1" xfId="0" applyFont="1" applyFill="1" applyBorder="1"/>
    <xf numFmtId="3" fontId="7" fillId="3" borderId="1" xfId="0" applyNumberFormat="1" applyFont="1" applyFill="1" applyBorder="1"/>
    <xf numFmtId="3" fontId="7" fillId="3" borderId="1" xfId="0" applyNumberFormat="1" applyFont="1" applyFill="1" applyBorder="1" applyAlignment="1">
      <alignment vertical="center"/>
    </xf>
    <xf numFmtId="0" fontId="0" fillId="6" borderId="1" xfId="0" applyFill="1" applyBorder="1"/>
    <xf numFmtId="3" fontId="0" fillId="0" borderId="0" xfId="0" applyNumberFormat="1"/>
    <xf numFmtId="0" fontId="5" fillId="2" borderId="3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/>
    <xf numFmtId="3" fontId="0" fillId="0" borderId="0" xfId="0" applyNumberFormat="1" applyFill="1" applyBorder="1"/>
    <xf numFmtId="0" fontId="12" fillId="0" borderId="0" xfId="0" applyFont="1"/>
    <xf numFmtId="0" fontId="5" fillId="2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vertical="center" wrapText="1"/>
    </xf>
    <xf numFmtId="0" fontId="0" fillId="3" borderId="1" xfId="0" applyNumberForma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vertical="center" wrapText="1"/>
    </xf>
    <xf numFmtId="14" fontId="0" fillId="3" borderId="1" xfId="0" applyNumberFormat="1" applyFill="1" applyBorder="1" applyAlignment="1">
      <alignment vertical="center" wrapText="1"/>
    </xf>
    <xf numFmtId="164" fontId="7" fillId="0" borderId="2" xfId="0" applyNumberFormat="1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3" fontId="0" fillId="6" borderId="1" xfId="0" applyNumberForma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3" fontId="0" fillId="6" borderId="1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0" fillId="3" borderId="1" xfId="0" applyNumberFormat="1" applyFill="1" applyBorder="1" applyAlignment="1">
      <alignment vertical="center"/>
    </xf>
    <xf numFmtId="14" fontId="0" fillId="3" borderId="1" xfId="0" applyNumberFormat="1" applyFill="1" applyBorder="1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3" fontId="10" fillId="3" borderId="1" xfId="0" applyNumberFormat="1" applyFont="1" applyFill="1" applyBorder="1" applyAlignment="1">
      <alignment vertical="center"/>
    </xf>
    <xf numFmtId="3" fontId="8" fillId="3" borderId="1" xfId="0" applyNumberFormat="1" applyFont="1" applyFill="1" applyBorder="1" applyAlignment="1">
      <alignment vertical="center"/>
    </xf>
    <xf numFmtId="3" fontId="1" fillId="6" borderId="1" xfId="0" applyNumberFormat="1" applyFont="1" applyFill="1" applyBorder="1" applyAlignment="1">
      <alignment vertical="center"/>
    </xf>
    <xf numFmtId="0" fontId="0" fillId="3" borderId="1" xfId="0" applyNumberFormat="1" applyFill="1" applyBorder="1" applyAlignment="1">
      <alignment horizontal="left" vertical="center"/>
    </xf>
    <xf numFmtId="1" fontId="0" fillId="0" borderId="2" xfId="0" applyNumberForma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3" fontId="2" fillId="5" borderId="1" xfId="0" applyNumberFormat="1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vertical="center"/>
    </xf>
    <xf numFmtId="3" fontId="10" fillId="5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165" fontId="8" fillId="0" borderId="0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3" fontId="10" fillId="6" borderId="1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7" fillId="4" borderId="1" xfId="0" applyFont="1" applyFill="1" applyBorder="1"/>
    <xf numFmtId="0" fontId="3" fillId="4" borderId="1" xfId="0" applyFont="1" applyFill="1" applyBorder="1"/>
    <xf numFmtId="3" fontId="3" fillId="4" borderId="1" xfId="0" applyNumberFormat="1" applyFont="1" applyFill="1" applyBorder="1"/>
    <xf numFmtId="14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right" vertical="center" wrapText="1"/>
    </xf>
    <xf numFmtId="9" fontId="3" fillId="3" borderId="1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3" fontId="7" fillId="4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" fillId="0" borderId="0" xfId="0" applyFont="1"/>
    <xf numFmtId="3" fontId="1" fillId="0" borderId="1" xfId="0" applyNumberFormat="1" applyFon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1" fontId="0" fillId="4" borderId="1" xfId="0" applyNumberFormat="1" applyFill="1" applyBorder="1" applyAlignment="1">
      <alignment vertical="center"/>
    </xf>
    <xf numFmtId="1" fontId="1" fillId="4" borderId="1" xfId="0" applyNumberFormat="1" applyFont="1" applyFill="1" applyBorder="1" applyAlignment="1">
      <alignment vertical="center"/>
    </xf>
    <xf numFmtId="0" fontId="3" fillId="4" borderId="2" xfId="0" applyFont="1" applyFill="1" applyBorder="1"/>
    <xf numFmtId="0" fontId="0" fillId="0" borderId="0" xfId="0" applyFill="1" applyBorder="1"/>
    <xf numFmtId="14" fontId="0" fillId="3" borderId="2" xfId="0" applyNumberForma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vertical="center"/>
    </xf>
    <xf numFmtId="3" fontId="1" fillId="6" borderId="3" xfId="0" applyNumberFormat="1" applyFont="1" applyFill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" fontId="0" fillId="0" borderId="0" xfId="0" applyNumberForma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" fontId="0" fillId="0" borderId="5" xfId="0" applyNumberForma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6" xfId="0" applyFill="1" applyBorder="1"/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right"/>
    </xf>
    <xf numFmtId="3" fontId="0" fillId="0" borderId="1" xfId="0" applyNumberFormat="1" applyBorder="1"/>
    <xf numFmtId="3" fontId="1" fillId="0" borderId="1" xfId="0" applyNumberFormat="1" applyFont="1" applyBorder="1"/>
    <xf numFmtId="3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5" workbookViewId="0">
      <selection activeCell="L22" sqref="L22"/>
    </sheetView>
  </sheetViews>
  <sheetFormatPr baseColWidth="10" defaultRowHeight="15" x14ac:dyDescent="0.25"/>
  <cols>
    <col min="1" max="1" width="21.140625" customWidth="1"/>
    <col min="2" max="2" width="11.140625" customWidth="1"/>
    <col min="3" max="3" width="9" customWidth="1"/>
    <col min="4" max="4" width="9.85546875" customWidth="1"/>
    <col min="5" max="5" width="9.28515625" customWidth="1"/>
    <col min="6" max="6" width="10.140625" customWidth="1"/>
    <col min="7" max="7" width="8.42578125" customWidth="1"/>
    <col min="8" max="8" width="8.5703125" customWidth="1"/>
    <col min="9" max="9" width="10.7109375" customWidth="1"/>
    <col min="10" max="10" width="10" customWidth="1"/>
    <col min="11" max="11" width="10.5703125" customWidth="1"/>
    <col min="12" max="12" width="10" customWidth="1"/>
    <col min="13" max="13" width="9" customWidth="1"/>
  </cols>
  <sheetData>
    <row r="1" spans="1:16" ht="18" x14ac:dyDescent="0.25">
      <c r="B1" s="2" t="s">
        <v>34</v>
      </c>
    </row>
    <row r="2" spans="1:16" x14ac:dyDescent="0.25">
      <c r="A2" s="3" t="s">
        <v>35</v>
      </c>
      <c r="H2" s="24" t="s">
        <v>75</v>
      </c>
    </row>
    <row r="3" spans="1:16" ht="51" x14ac:dyDescent="0.25">
      <c r="A3" s="4" t="s">
        <v>57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43</v>
      </c>
      <c r="H3" s="6" t="s">
        <v>22</v>
      </c>
      <c r="I3" s="21" t="s">
        <v>27</v>
      </c>
      <c r="J3" s="25" t="s">
        <v>26</v>
      </c>
      <c r="K3" s="25" t="s">
        <v>24</v>
      </c>
      <c r="L3" s="25" t="s">
        <v>24</v>
      </c>
      <c r="M3" s="25" t="s">
        <v>25</v>
      </c>
      <c r="N3" s="1"/>
      <c r="O3" s="25" t="s">
        <v>67</v>
      </c>
    </row>
    <row r="4" spans="1:16" x14ac:dyDescent="0.25">
      <c r="A4" s="5" t="s">
        <v>65</v>
      </c>
      <c r="B4" s="6"/>
      <c r="C4" s="6"/>
      <c r="D4" s="6" t="s">
        <v>30</v>
      </c>
      <c r="E4" s="6"/>
      <c r="F4" s="6"/>
      <c r="G4" s="6"/>
      <c r="H4" s="33" t="s">
        <v>41</v>
      </c>
      <c r="I4" s="34" t="s">
        <v>42</v>
      </c>
      <c r="J4" s="90" t="s">
        <v>41</v>
      </c>
      <c r="K4" s="90" t="s">
        <v>41</v>
      </c>
      <c r="L4" s="34" t="s">
        <v>21</v>
      </c>
      <c r="M4" s="34" t="s">
        <v>21</v>
      </c>
      <c r="N4" s="95" t="s">
        <v>68</v>
      </c>
      <c r="O4" s="90" t="s">
        <v>66</v>
      </c>
    </row>
    <row r="5" spans="1:16" ht="25.5" x14ac:dyDescent="0.25">
      <c r="A5" s="7" t="s">
        <v>5</v>
      </c>
      <c r="B5" s="8">
        <v>38895</v>
      </c>
      <c r="C5" s="9" t="s">
        <v>56</v>
      </c>
      <c r="D5" s="9" t="s">
        <v>36</v>
      </c>
      <c r="E5" s="10">
        <v>585000</v>
      </c>
      <c r="F5" s="11">
        <v>440000</v>
      </c>
      <c r="G5" s="8" t="s">
        <v>70</v>
      </c>
      <c r="H5" s="36">
        <v>2900</v>
      </c>
      <c r="I5" s="37">
        <f>H5*12</f>
        <v>34800</v>
      </c>
      <c r="J5" s="91">
        <v>1650</v>
      </c>
      <c r="K5" s="92">
        <v>3100</v>
      </c>
      <c r="L5" s="37">
        <f t="shared" ref="L5:L6" si="0">K5*12</f>
        <v>37200</v>
      </c>
      <c r="M5" s="38">
        <f>I5-(J5+L5)</f>
        <v>-4050</v>
      </c>
      <c r="N5" s="89">
        <f>M5</f>
        <v>-4050</v>
      </c>
      <c r="O5" s="101">
        <f>N5/12</f>
        <v>-337.5</v>
      </c>
      <c r="P5" t="s">
        <v>72</v>
      </c>
    </row>
    <row r="6" spans="1:16" ht="25.5" x14ac:dyDescent="0.25">
      <c r="A6" s="40" t="s">
        <v>7</v>
      </c>
      <c r="B6" s="41">
        <v>39650</v>
      </c>
      <c r="C6" s="9" t="s">
        <v>59</v>
      </c>
      <c r="D6" s="42" t="s">
        <v>44</v>
      </c>
      <c r="E6" s="18">
        <v>300000</v>
      </c>
      <c r="F6" s="43">
        <v>0</v>
      </c>
      <c r="G6" s="44"/>
      <c r="H6" s="45">
        <v>1135</v>
      </c>
      <c r="I6" s="37">
        <f>H6*12</f>
        <v>13620</v>
      </c>
      <c r="J6" s="92">
        <v>878</v>
      </c>
      <c r="K6" s="92">
        <v>0</v>
      </c>
      <c r="L6" s="37">
        <f t="shared" si="0"/>
        <v>0</v>
      </c>
      <c r="M6" s="38">
        <f t="shared" ref="M6:M9" si="1">I6-(J6+L6)</f>
        <v>12742</v>
      </c>
      <c r="N6" s="89">
        <f>M6</f>
        <v>12742</v>
      </c>
      <c r="O6" s="101">
        <f>N6/12</f>
        <v>1061.8333333333333</v>
      </c>
      <c r="P6" t="s">
        <v>74</v>
      </c>
    </row>
    <row r="7" spans="1:16" x14ac:dyDescent="0.25">
      <c r="A7" s="40"/>
      <c r="B7" s="41">
        <v>38189</v>
      </c>
      <c r="C7" s="87">
        <v>0.43</v>
      </c>
      <c r="D7" s="42" t="s">
        <v>60</v>
      </c>
      <c r="E7" s="18"/>
      <c r="F7" s="43"/>
      <c r="G7" s="44"/>
      <c r="H7" s="45"/>
      <c r="I7" s="37"/>
      <c r="J7" s="92"/>
      <c r="K7" s="92"/>
      <c r="L7" s="37"/>
      <c r="M7" s="38"/>
      <c r="N7" s="69"/>
      <c r="O7" s="92"/>
    </row>
    <row r="8" spans="1:16" ht="25.5" x14ac:dyDescent="0.25">
      <c r="A8" s="28" t="s">
        <v>20</v>
      </c>
      <c r="B8" s="8">
        <v>41970</v>
      </c>
      <c r="C8" s="9" t="s">
        <v>30</v>
      </c>
      <c r="D8" s="9" t="s">
        <v>36</v>
      </c>
      <c r="E8" s="26">
        <v>525000</v>
      </c>
      <c r="F8" s="26">
        <v>94000</v>
      </c>
      <c r="G8" s="29"/>
      <c r="H8" s="30">
        <v>3480</v>
      </c>
      <c r="I8" s="31">
        <f>H8*12</f>
        <v>41760</v>
      </c>
      <c r="J8" s="93">
        <v>1830</v>
      </c>
      <c r="K8" s="93">
        <v>531</v>
      </c>
      <c r="L8" s="31">
        <f>K8*12</f>
        <v>6372</v>
      </c>
      <c r="M8" s="32">
        <f t="shared" si="1"/>
        <v>33558</v>
      </c>
      <c r="N8" s="89">
        <f>M8</f>
        <v>33558</v>
      </c>
      <c r="O8" s="101">
        <f>N8/12</f>
        <v>2796.5</v>
      </c>
      <c r="P8" t="s">
        <v>73</v>
      </c>
    </row>
    <row r="9" spans="1:16" x14ac:dyDescent="0.25">
      <c r="A9" s="48" t="s">
        <v>64</v>
      </c>
      <c r="B9" s="47"/>
      <c r="C9" s="47"/>
      <c r="D9" s="47"/>
      <c r="E9" s="49">
        <f>SUM(E5:E8)</f>
        <v>1410000</v>
      </c>
      <c r="F9" s="50">
        <f>F5+F6+F8</f>
        <v>534000</v>
      </c>
      <c r="G9" s="18"/>
      <c r="H9" s="18">
        <f>SUM(H5:H8)</f>
        <v>7515</v>
      </c>
      <c r="I9" s="50">
        <f>SUM(I5:I8)</f>
        <v>90180</v>
      </c>
      <c r="J9" s="94">
        <f>SUM(J5:J8)</f>
        <v>4358</v>
      </c>
      <c r="K9" s="94">
        <f>SUM(K5:K8)</f>
        <v>3631</v>
      </c>
      <c r="L9" s="18">
        <f>SUM(L5:L8)</f>
        <v>43572</v>
      </c>
      <c r="M9" s="51">
        <f t="shared" si="1"/>
        <v>42250</v>
      </c>
      <c r="N9" s="99">
        <f>N8+N6+N5</f>
        <v>42250</v>
      </c>
      <c r="O9" s="102">
        <f>N9/12</f>
        <v>3520.8333333333335</v>
      </c>
    </row>
    <row r="10" spans="1:16" ht="25.5" x14ac:dyDescent="0.25">
      <c r="A10" s="5" t="s">
        <v>38</v>
      </c>
      <c r="B10" s="6"/>
      <c r="C10" s="6"/>
      <c r="D10" s="6"/>
      <c r="E10" s="6"/>
      <c r="F10" s="6" t="s">
        <v>32</v>
      </c>
      <c r="G10" s="6"/>
      <c r="H10" s="33"/>
      <c r="I10" s="34"/>
      <c r="J10" s="34"/>
      <c r="K10" s="35"/>
      <c r="L10" s="34"/>
      <c r="M10" s="34"/>
      <c r="N10" s="39"/>
      <c r="O10" s="101"/>
    </row>
    <row r="11" spans="1:16" x14ac:dyDescent="0.25">
      <c r="A11" s="7" t="s">
        <v>37</v>
      </c>
      <c r="B11" s="8">
        <v>38895</v>
      </c>
      <c r="C11" s="9"/>
      <c r="D11" s="9"/>
      <c r="E11" s="10"/>
      <c r="F11" s="11">
        <v>86000</v>
      </c>
      <c r="G11" s="27">
        <v>2030</v>
      </c>
      <c r="H11" s="36">
        <v>0</v>
      </c>
      <c r="I11" s="37">
        <f>H11*12</f>
        <v>0</v>
      </c>
      <c r="J11" s="38">
        <v>0</v>
      </c>
      <c r="K11" s="39">
        <v>600</v>
      </c>
      <c r="L11" s="37">
        <f t="shared" ref="L11" si="2">K11*12</f>
        <v>7200</v>
      </c>
      <c r="M11" s="38">
        <f>I11-(J11+L11)</f>
        <v>-7200</v>
      </c>
      <c r="N11" s="100">
        <f>M11</f>
        <v>-7200</v>
      </c>
      <c r="O11" s="101">
        <f>N11/12</f>
        <v>-600</v>
      </c>
    </row>
    <row r="12" spans="1:16" x14ac:dyDescent="0.25">
      <c r="A12" s="40" t="s">
        <v>50</v>
      </c>
      <c r="B12" s="41"/>
      <c r="C12" s="46"/>
      <c r="D12" s="42"/>
      <c r="E12" s="18">
        <v>0</v>
      </c>
      <c r="F12" s="43">
        <v>0</v>
      </c>
      <c r="G12" s="44"/>
      <c r="H12" s="45"/>
      <c r="I12" s="37">
        <f>H12*12</f>
        <v>0</v>
      </c>
      <c r="J12" s="37">
        <v>0</v>
      </c>
      <c r="K12" s="39">
        <v>0</v>
      </c>
      <c r="L12" s="37">
        <v>0</v>
      </c>
      <c r="M12" s="38">
        <f t="shared" ref="M12:M13" si="3">I12-(J12+L12)</f>
        <v>0</v>
      </c>
      <c r="N12" s="100">
        <f>M12</f>
        <v>0</v>
      </c>
      <c r="O12" s="101">
        <f t="shared" ref="O12:O15" si="4">M12/12</f>
        <v>0</v>
      </c>
      <c r="P12" s="98" t="s">
        <v>69</v>
      </c>
    </row>
    <row r="13" spans="1:16" x14ac:dyDescent="0.25">
      <c r="A13" s="40" t="s">
        <v>23</v>
      </c>
      <c r="B13" s="41">
        <v>37651</v>
      </c>
      <c r="C13" s="46" t="s">
        <v>9</v>
      </c>
      <c r="D13" s="42" t="s">
        <v>6</v>
      </c>
      <c r="E13" s="18">
        <v>100000</v>
      </c>
      <c r="F13" s="18">
        <v>58000</v>
      </c>
      <c r="G13" s="52">
        <v>2023</v>
      </c>
      <c r="H13" s="45">
        <v>430</v>
      </c>
      <c r="I13" s="37">
        <f>H13*12</f>
        <v>5160</v>
      </c>
      <c r="J13" s="37">
        <v>384</v>
      </c>
      <c r="K13" s="39">
        <v>614</v>
      </c>
      <c r="L13" s="37">
        <f>K13*12</f>
        <v>7368</v>
      </c>
      <c r="M13" s="38">
        <f t="shared" si="3"/>
        <v>-2592</v>
      </c>
      <c r="N13" s="100">
        <f>M13</f>
        <v>-2592</v>
      </c>
      <c r="O13" s="101">
        <f>N13/12</f>
        <v>-216</v>
      </c>
      <c r="P13" t="s">
        <v>74</v>
      </c>
    </row>
    <row r="14" spans="1:16" x14ac:dyDescent="0.25">
      <c r="A14" s="48" t="s">
        <v>33</v>
      </c>
      <c r="B14" s="47"/>
      <c r="C14" s="47"/>
      <c r="D14" s="47"/>
      <c r="E14" s="49">
        <f>SUM(E11:E13)</f>
        <v>100000</v>
      </c>
      <c r="F14" s="50">
        <f>F13+F11</f>
        <v>144000</v>
      </c>
      <c r="G14" s="18"/>
      <c r="H14" s="18">
        <f>SUM(H11:H13)</f>
        <v>430</v>
      </c>
      <c r="I14" s="18">
        <f>SUM(I11:I13)</f>
        <v>5160</v>
      </c>
      <c r="J14" s="18">
        <f>SUM(J11:J13)</f>
        <v>384</v>
      </c>
      <c r="K14" s="18">
        <f>SUM(K11:K13)</f>
        <v>1214</v>
      </c>
      <c r="L14" s="18">
        <f>SUM(L11:L13)</f>
        <v>14568</v>
      </c>
      <c r="M14" s="51">
        <f t="shared" ref="M14" si="5">I14-(J14+L14)</f>
        <v>-9792</v>
      </c>
      <c r="N14" s="97">
        <f>M14</f>
        <v>-9792</v>
      </c>
      <c r="O14" s="102">
        <f t="shared" si="4"/>
        <v>-816</v>
      </c>
    </row>
    <row r="15" spans="1:16" x14ac:dyDescent="0.25">
      <c r="A15" s="48"/>
      <c r="B15" s="47"/>
      <c r="C15" s="47"/>
      <c r="D15" s="47"/>
      <c r="E15" s="49"/>
      <c r="F15" s="18"/>
      <c r="G15" s="18"/>
      <c r="H15" s="88"/>
      <c r="I15" s="18"/>
      <c r="J15" s="18"/>
      <c r="K15" s="18"/>
      <c r="L15" s="18"/>
      <c r="M15" s="38"/>
      <c r="N15" s="39"/>
      <c r="O15" s="101">
        <f t="shared" si="4"/>
        <v>0</v>
      </c>
    </row>
    <row r="16" spans="1:16" x14ac:dyDescent="0.25">
      <c r="A16" s="48" t="s">
        <v>62</v>
      </c>
      <c r="B16" s="47"/>
      <c r="C16" s="47"/>
      <c r="D16" s="47"/>
      <c r="E16" s="49"/>
      <c r="F16" s="18"/>
      <c r="G16" s="18"/>
      <c r="H16" s="88"/>
      <c r="I16" s="18"/>
      <c r="J16" s="18"/>
      <c r="K16" s="18"/>
      <c r="L16" s="18"/>
      <c r="M16" s="51">
        <f>M9+M14</f>
        <v>32458</v>
      </c>
      <c r="N16" s="97">
        <f>N9+N14</f>
        <v>32458</v>
      </c>
      <c r="O16" s="102">
        <f>N16/12</f>
        <v>2704.8333333333335</v>
      </c>
    </row>
    <row r="17" spans="1:15" x14ac:dyDescent="0.25">
      <c r="A17" s="5" t="s">
        <v>58</v>
      </c>
      <c r="B17" s="6"/>
      <c r="C17" s="6"/>
      <c r="D17" s="6"/>
      <c r="E17" s="6"/>
      <c r="F17" s="6"/>
      <c r="G17" s="6"/>
      <c r="H17" s="33" t="s">
        <v>41</v>
      </c>
      <c r="I17" s="34" t="s">
        <v>21</v>
      </c>
      <c r="J17" s="34" t="s">
        <v>21</v>
      </c>
      <c r="K17" s="35" t="s">
        <v>41</v>
      </c>
      <c r="L17" s="34" t="s">
        <v>21</v>
      </c>
      <c r="M17" s="34" t="s">
        <v>21</v>
      </c>
      <c r="N17" s="39"/>
      <c r="O17" s="101">
        <f t="shared" ref="O17" si="6">N17/12</f>
        <v>0</v>
      </c>
    </row>
    <row r="18" spans="1:15" ht="24.75" customHeight="1" x14ac:dyDescent="0.25">
      <c r="A18" s="7" t="s">
        <v>40</v>
      </c>
      <c r="B18" s="8">
        <v>42094</v>
      </c>
      <c r="C18" s="9" t="s">
        <v>61</v>
      </c>
      <c r="D18" s="9" t="s">
        <v>39</v>
      </c>
      <c r="E18" s="10">
        <v>184000</v>
      </c>
      <c r="F18" s="11">
        <v>0</v>
      </c>
      <c r="G18" s="8"/>
      <c r="H18" s="53">
        <f>2900/3</f>
        <v>966.66666666666663</v>
      </c>
      <c r="I18" s="37">
        <f>H18*12</f>
        <v>11600</v>
      </c>
      <c r="J18" s="38">
        <v>533</v>
      </c>
      <c r="K18" s="39">
        <v>0</v>
      </c>
      <c r="L18" s="37">
        <f t="shared" ref="L18" si="7">K18*12</f>
        <v>0</v>
      </c>
      <c r="M18" s="38">
        <f>I18-(J18+L18)</f>
        <v>11067</v>
      </c>
      <c r="N18" s="100">
        <f>M18</f>
        <v>11067</v>
      </c>
      <c r="O18" s="101">
        <f>N18/12</f>
        <v>922.25</v>
      </c>
    </row>
    <row r="19" spans="1:15" ht="24.75" customHeight="1" x14ac:dyDescent="0.25">
      <c r="A19" s="83" t="s">
        <v>63</v>
      </c>
      <c r="B19" s="8"/>
      <c r="C19" s="9"/>
      <c r="D19" s="9"/>
      <c r="E19" s="10"/>
      <c r="F19" s="11"/>
      <c r="G19" s="8"/>
      <c r="H19" s="106"/>
      <c r="I19" s="107">
        <f>I9+I14+I18</f>
        <v>106940</v>
      </c>
      <c r="J19" s="107">
        <f>J9+J14+J18</f>
        <v>5275</v>
      </c>
      <c r="K19" s="108">
        <f>K9+K14</f>
        <v>4845</v>
      </c>
      <c r="L19" s="107">
        <f>L9+L14</f>
        <v>58140</v>
      </c>
      <c r="M19" s="107">
        <f>M16+M18</f>
        <v>43525</v>
      </c>
      <c r="N19" s="97">
        <f>N18+N16</f>
        <v>43525</v>
      </c>
      <c r="O19" s="102">
        <f>N19/12</f>
        <v>3627.0833333333335</v>
      </c>
    </row>
    <row r="20" spans="1:15" ht="15.75" customHeight="1" x14ac:dyDescent="0.25">
      <c r="A20" s="83" t="s">
        <v>55</v>
      </c>
      <c r="B20" s="84"/>
      <c r="C20" s="85"/>
      <c r="D20" s="85"/>
      <c r="E20" s="86">
        <f>E9+E14+E18</f>
        <v>1694000</v>
      </c>
      <c r="F20" s="11"/>
      <c r="G20" s="105"/>
      <c r="H20" s="111"/>
      <c r="I20" s="113"/>
      <c r="J20" s="114"/>
      <c r="K20" s="113"/>
      <c r="L20" s="113"/>
      <c r="M20" s="114"/>
    </row>
    <row r="21" spans="1:15" x14ac:dyDescent="0.25">
      <c r="A21" s="54" t="s">
        <v>10</v>
      </c>
      <c r="B21" s="55"/>
      <c r="C21" s="55"/>
      <c r="D21" s="55"/>
      <c r="E21" s="56"/>
      <c r="F21" s="57"/>
      <c r="G21" s="110"/>
      <c r="H21" s="112"/>
      <c r="I21" s="58"/>
      <c r="J21" s="58"/>
      <c r="K21" s="58"/>
      <c r="L21" s="74"/>
      <c r="M21" s="58"/>
    </row>
    <row r="22" spans="1:15" x14ac:dyDescent="0.25">
      <c r="A22" s="78" t="s">
        <v>11</v>
      </c>
      <c r="B22" s="79"/>
      <c r="C22" s="79"/>
      <c r="D22" s="79"/>
      <c r="E22" s="80">
        <v>12000</v>
      </c>
      <c r="F22" s="78"/>
      <c r="G22" s="103"/>
      <c r="H22" s="115"/>
      <c r="I22" s="104"/>
      <c r="J22" s="104"/>
      <c r="K22" s="104"/>
      <c r="L22" s="104"/>
      <c r="M22" s="104"/>
    </row>
    <row r="23" spans="1:15" x14ac:dyDescent="0.25">
      <c r="A23" s="78" t="s">
        <v>53</v>
      </c>
      <c r="B23" s="79"/>
      <c r="C23" s="79"/>
      <c r="D23" s="79"/>
      <c r="E23" s="80">
        <v>100000</v>
      </c>
      <c r="F23" s="78"/>
      <c r="G23" s="103"/>
      <c r="H23" s="115"/>
      <c r="I23" s="104"/>
      <c r="J23" s="104"/>
      <c r="K23" s="104"/>
      <c r="L23" s="104"/>
      <c r="M23" s="104"/>
    </row>
    <row r="24" spans="1:15" x14ac:dyDescent="0.25">
      <c r="A24" s="78" t="s">
        <v>54</v>
      </c>
      <c r="B24" s="79"/>
      <c r="C24" s="79"/>
      <c r="D24" s="79"/>
      <c r="E24" s="80">
        <v>0</v>
      </c>
      <c r="F24" s="78"/>
      <c r="G24" s="103"/>
      <c r="H24" s="115"/>
      <c r="I24" s="104"/>
      <c r="J24" s="104"/>
      <c r="K24" s="104"/>
      <c r="L24" s="104"/>
      <c r="M24" s="104"/>
    </row>
    <row r="25" spans="1:15" x14ac:dyDescent="0.25">
      <c r="A25" s="78" t="s">
        <v>12</v>
      </c>
      <c r="B25" s="81">
        <v>39814</v>
      </c>
      <c r="C25" s="79" t="s">
        <v>9</v>
      </c>
      <c r="D25" s="82" t="s">
        <v>8</v>
      </c>
      <c r="E25" s="80">
        <v>2200</v>
      </c>
      <c r="F25" s="78"/>
      <c r="G25" s="103"/>
      <c r="H25" s="115"/>
      <c r="I25" s="104"/>
      <c r="J25" s="104"/>
      <c r="K25" s="104"/>
      <c r="L25" s="104"/>
      <c r="M25" s="104"/>
    </row>
    <row r="26" spans="1:15" x14ac:dyDescent="0.25">
      <c r="A26" s="60" t="s">
        <v>13</v>
      </c>
      <c r="B26" s="60"/>
      <c r="C26" s="60"/>
      <c r="D26" s="60"/>
      <c r="E26" s="61">
        <f>SUM(E22:E25)</f>
        <v>114200</v>
      </c>
      <c r="F26" s="60"/>
      <c r="G26" s="60"/>
      <c r="H26" s="58"/>
      <c r="I26" s="59"/>
      <c r="J26" s="59"/>
      <c r="K26" s="59"/>
      <c r="L26" s="59"/>
      <c r="M26" s="59"/>
      <c r="O26" s="20"/>
    </row>
    <row r="27" spans="1:15" x14ac:dyDescent="0.25">
      <c r="A27" s="62" t="s">
        <v>76</v>
      </c>
      <c r="B27" s="62"/>
      <c r="C27" s="62"/>
      <c r="D27" s="62"/>
      <c r="E27" s="63">
        <f>E9+E14+E18</f>
        <v>1694000</v>
      </c>
      <c r="F27" s="64"/>
      <c r="G27" s="64"/>
      <c r="H27" s="58"/>
      <c r="I27" s="59"/>
      <c r="J27" s="59"/>
      <c r="K27" s="59"/>
      <c r="L27" s="59"/>
      <c r="M27" s="59"/>
    </row>
    <row r="28" spans="1:15" x14ac:dyDescent="0.25">
      <c r="A28" s="62" t="s">
        <v>29</v>
      </c>
      <c r="B28" s="64"/>
      <c r="C28" s="64"/>
      <c r="D28" s="64"/>
      <c r="E28" s="64"/>
      <c r="F28" s="65">
        <f>F14</f>
        <v>144000</v>
      </c>
      <c r="G28" s="64"/>
      <c r="H28" s="58"/>
      <c r="I28" s="59"/>
      <c r="J28" s="59"/>
      <c r="K28" s="59"/>
      <c r="L28" s="59"/>
      <c r="M28" s="59"/>
    </row>
    <row r="29" spans="1:15" x14ac:dyDescent="0.25">
      <c r="A29" s="62" t="s">
        <v>14</v>
      </c>
      <c r="B29" s="64"/>
      <c r="C29" s="64"/>
      <c r="D29" s="64"/>
      <c r="E29" s="64"/>
      <c r="F29" s="63">
        <f>F9+F14</f>
        <v>678000</v>
      </c>
      <c r="G29" s="64"/>
      <c r="H29" s="58"/>
      <c r="I29" s="59"/>
      <c r="J29" s="59"/>
      <c r="K29" s="59"/>
      <c r="L29" s="59"/>
      <c r="M29" s="59"/>
    </row>
    <row r="30" spans="1:15" x14ac:dyDescent="0.25">
      <c r="A30" s="66" t="s">
        <v>15</v>
      </c>
      <c r="B30" s="64"/>
      <c r="C30" s="64"/>
      <c r="D30" s="64"/>
      <c r="E30" s="67">
        <f>E27-F29</f>
        <v>1016000</v>
      </c>
      <c r="F30" s="64"/>
      <c r="G30" s="64"/>
      <c r="H30" s="58"/>
      <c r="I30" s="59"/>
      <c r="J30" s="59"/>
      <c r="K30" s="59"/>
      <c r="L30" s="59"/>
      <c r="M30" s="59"/>
    </row>
    <row r="31" spans="1:15" x14ac:dyDescent="0.25">
      <c r="A31" s="68" t="s">
        <v>16</v>
      </c>
      <c r="B31" s="69"/>
      <c r="C31" s="69"/>
      <c r="D31" s="69"/>
      <c r="E31" s="69"/>
      <c r="F31" s="69"/>
      <c r="G31" s="69"/>
      <c r="H31" s="58"/>
      <c r="I31" s="59"/>
      <c r="J31" s="59"/>
      <c r="K31" s="59"/>
      <c r="L31" s="59"/>
      <c r="M31" s="59"/>
    </row>
    <row r="32" spans="1:15" x14ac:dyDescent="0.25">
      <c r="A32" s="70" t="s">
        <v>17</v>
      </c>
      <c r="B32" s="37"/>
      <c r="C32" s="37"/>
      <c r="D32" s="37"/>
      <c r="E32" s="70" t="s">
        <v>48</v>
      </c>
      <c r="F32" s="37"/>
      <c r="G32" s="34" t="s">
        <v>28</v>
      </c>
      <c r="H32" s="71"/>
      <c r="I32" s="59"/>
      <c r="J32" s="59"/>
      <c r="K32" s="59"/>
      <c r="L32" s="59"/>
      <c r="M32" s="59"/>
    </row>
    <row r="33" spans="1:14" x14ac:dyDescent="0.25">
      <c r="A33" s="72" t="s">
        <v>18</v>
      </c>
      <c r="B33" s="38">
        <v>52449</v>
      </c>
      <c r="C33" s="37"/>
      <c r="D33" s="37"/>
      <c r="E33" s="72" t="s">
        <v>47</v>
      </c>
      <c r="F33" s="38">
        <v>0</v>
      </c>
      <c r="G33" s="37"/>
      <c r="H33" s="73"/>
      <c r="I33" s="59"/>
      <c r="J33" s="59"/>
      <c r="K33" s="59"/>
      <c r="L33" s="59"/>
      <c r="M33" s="59"/>
    </row>
    <row r="34" spans="1:14" x14ac:dyDescent="0.25">
      <c r="A34" s="72" t="s">
        <v>71</v>
      </c>
      <c r="B34" s="38">
        <f>O16*12</f>
        <v>32458</v>
      </c>
      <c r="C34" s="37"/>
      <c r="D34" s="37"/>
      <c r="E34" s="72" t="s">
        <v>46</v>
      </c>
      <c r="F34" s="38">
        <v>0</v>
      </c>
      <c r="G34" s="37"/>
      <c r="H34" s="74"/>
      <c r="I34" s="59"/>
      <c r="J34" s="59"/>
      <c r="K34" s="59"/>
      <c r="L34" s="59"/>
      <c r="M34" s="59"/>
    </row>
    <row r="35" spans="1:14" x14ac:dyDescent="0.25">
      <c r="A35" s="72" t="s">
        <v>31</v>
      </c>
      <c r="B35" s="38"/>
      <c r="C35" s="37"/>
      <c r="D35" s="37"/>
      <c r="E35" s="72" t="s">
        <v>45</v>
      </c>
      <c r="F35" s="38">
        <v>13000</v>
      </c>
      <c r="G35" s="37"/>
      <c r="H35" s="74"/>
      <c r="I35" s="59"/>
      <c r="J35" s="59"/>
      <c r="K35" s="59"/>
      <c r="L35" s="59"/>
      <c r="M35" s="59"/>
    </row>
    <row r="36" spans="1:14" x14ac:dyDescent="0.25">
      <c r="A36" s="37"/>
      <c r="B36" s="37"/>
      <c r="C36" s="37"/>
      <c r="D36" s="37"/>
      <c r="E36" s="72" t="s">
        <v>49</v>
      </c>
      <c r="F36" s="38">
        <v>27600</v>
      </c>
      <c r="G36" s="37"/>
      <c r="H36" s="74"/>
      <c r="I36" s="59"/>
      <c r="J36" s="59"/>
      <c r="K36" s="59"/>
      <c r="L36" s="59"/>
      <c r="M36" s="59"/>
    </row>
    <row r="37" spans="1:14" x14ac:dyDescent="0.25">
      <c r="A37" s="75" t="s">
        <v>19</v>
      </c>
      <c r="B37" s="76">
        <f>SUM(B33:B36)</f>
        <v>84907</v>
      </c>
      <c r="C37" s="75"/>
      <c r="D37" s="75"/>
      <c r="E37" s="75"/>
      <c r="F37" s="76">
        <f>SUM(F33:F36)</f>
        <v>40600</v>
      </c>
      <c r="G37" s="76">
        <f>B37-F37</f>
        <v>44307</v>
      </c>
      <c r="H37" s="77"/>
      <c r="I37" s="59"/>
      <c r="J37" s="59"/>
      <c r="K37" s="59"/>
      <c r="L37" s="59"/>
      <c r="M37" s="59"/>
    </row>
    <row r="39" spans="1:14" x14ac:dyDescent="0.25">
      <c r="A39" s="16" t="s">
        <v>51</v>
      </c>
      <c r="B39" s="12">
        <v>37397</v>
      </c>
      <c r="C39" s="13" t="s">
        <v>9</v>
      </c>
      <c r="D39" s="14" t="s">
        <v>6</v>
      </c>
      <c r="E39" s="17">
        <v>130000</v>
      </c>
      <c r="F39" s="15">
        <v>33000</v>
      </c>
      <c r="G39" s="52">
        <v>2017</v>
      </c>
      <c r="H39" s="22">
        <v>687</v>
      </c>
      <c r="I39" s="19">
        <f>H39*12</f>
        <v>8244</v>
      </c>
      <c r="J39" s="19">
        <f>77*12</f>
        <v>924</v>
      </c>
      <c r="K39" s="1">
        <v>1071</v>
      </c>
      <c r="L39" s="1">
        <f>K39*12</f>
        <v>12852</v>
      </c>
      <c r="M39" s="19">
        <f>I39-(J39+L39)</f>
        <v>-5532</v>
      </c>
      <c r="N39" s="23" t="s">
        <v>81</v>
      </c>
    </row>
    <row r="40" spans="1:14" x14ac:dyDescent="0.25">
      <c r="A40" t="s">
        <v>52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15" workbookViewId="0">
      <selection activeCell="J28" sqref="J28"/>
    </sheetView>
  </sheetViews>
  <sheetFormatPr baseColWidth="10" defaultRowHeight="15" x14ac:dyDescent="0.25"/>
  <cols>
    <col min="1" max="1" width="21.140625" customWidth="1"/>
    <col min="2" max="2" width="11.140625" customWidth="1"/>
    <col min="3" max="3" width="9" customWidth="1"/>
    <col min="4" max="4" width="9.85546875" customWidth="1"/>
    <col min="5" max="5" width="9.28515625" customWidth="1"/>
    <col min="6" max="6" width="10.140625" customWidth="1"/>
    <col min="7" max="7" width="8.42578125" customWidth="1"/>
    <col min="8" max="8" width="8.5703125" customWidth="1"/>
    <col min="9" max="9" width="10.7109375" customWidth="1"/>
    <col min="10" max="10" width="10" customWidth="1"/>
    <col min="11" max="11" width="10.5703125" customWidth="1"/>
    <col min="12" max="12" width="10" customWidth="1"/>
    <col min="13" max="13" width="9" customWidth="1"/>
  </cols>
  <sheetData>
    <row r="1" spans="1:16" ht="18" x14ac:dyDescent="0.25">
      <c r="B1" s="2" t="s">
        <v>34</v>
      </c>
    </row>
    <row r="2" spans="1:16" x14ac:dyDescent="0.25">
      <c r="A2" s="3" t="s">
        <v>35</v>
      </c>
      <c r="H2" s="24" t="s">
        <v>77</v>
      </c>
    </row>
    <row r="3" spans="1:16" ht="51" x14ac:dyDescent="0.25">
      <c r="A3" s="4" t="s">
        <v>57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43</v>
      </c>
      <c r="H3" s="6" t="s">
        <v>22</v>
      </c>
      <c r="I3" s="21" t="s">
        <v>27</v>
      </c>
      <c r="J3" s="25" t="s">
        <v>26</v>
      </c>
      <c r="K3" s="25" t="s">
        <v>24</v>
      </c>
      <c r="L3" s="25" t="s">
        <v>24</v>
      </c>
      <c r="M3" s="25" t="s">
        <v>25</v>
      </c>
      <c r="N3" s="1"/>
      <c r="O3" s="25" t="s">
        <v>67</v>
      </c>
    </row>
    <row r="4" spans="1:16" x14ac:dyDescent="0.25">
      <c r="A4" s="5" t="s">
        <v>65</v>
      </c>
      <c r="B4" s="6"/>
      <c r="C4" s="6"/>
      <c r="D4" s="6" t="s">
        <v>30</v>
      </c>
      <c r="E4" s="6"/>
      <c r="F4" s="6"/>
      <c r="G4" s="6"/>
      <c r="H4" s="33" t="s">
        <v>41</v>
      </c>
      <c r="I4" s="34" t="s">
        <v>42</v>
      </c>
      <c r="J4" s="90" t="s">
        <v>41</v>
      </c>
      <c r="K4" s="90" t="s">
        <v>41</v>
      </c>
      <c r="L4" s="34" t="s">
        <v>21</v>
      </c>
      <c r="M4" s="34" t="s">
        <v>21</v>
      </c>
      <c r="N4" s="95" t="s">
        <v>68</v>
      </c>
      <c r="O4" s="90" t="s">
        <v>66</v>
      </c>
    </row>
    <row r="5" spans="1:16" ht="25.5" x14ac:dyDescent="0.25">
      <c r="A5" s="7" t="s">
        <v>5</v>
      </c>
      <c r="B5" s="8">
        <v>38895</v>
      </c>
      <c r="C5" s="9" t="s">
        <v>56</v>
      </c>
      <c r="D5" s="9" t="s">
        <v>36</v>
      </c>
      <c r="E5" s="10">
        <v>585000</v>
      </c>
      <c r="F5" s="11">
        <v>440000</v>
      </c>
      <c r="G5" s="8" t="s">
        <v>70</v>
      </c>
      <c r="H5" s="36">
        <v>0</v>
      </c>
      <c r="I5" s="37">
        <v>0</v>
      </c>
      <c r="J5" s="91">
        <v>1650</v>
      </c>
      <c r="K5" s="92">
        <v>3100</v>
      </c>
      <c r="L5" s="37">
        <f t="shared" ref="L5:L6" si="0">K5*12</f>
        <v>37200</v>
      </c>
      <c r="M5" s="38">
        <f>I5-(J5+L5)</f>
        <v>-38850</v>
      </c>
      <c r="N5" s="89">
        <f>M5</f>
        <v>-38850</v>
      </c>
      <c r="O5" s="101">
        <f>N5/12</f>
        <v>-3237.5</v>
      </c>
    </row>
    <row r="6" spans="1:16" ht="25.5" x14ac:dyDescent="0.25">
      <c r="A6" s="40" t="s">
        <v>7</v>
      </c>
      <c r="B6" s="41">
        <v>39650</v>
      </c>
      <c r="C6" s="9" t="s">
        <v>59</v>
      </c>
      <c r="D6" s="42" t="s">
        <v>44</v>
      </c>
      <c r="E6" s="18">
        <v>300000</v>
      </c>
      <c r="F6" s="43">
        <v>0</v>
      </c>
      <c r="G6" s="44"/>
      <c r="H6" s="45">
        <v>1135</v>
      </c>
      <c r="I6" s="37">
        <f>H6*12</f>
        <v>13620</v>
      </c>
      <c r="J6" s="92">
        <v>878</v>
      </c>
      <c r="K6" s="92">
        <v>0</v>
      </c>
      <c r="L6" s="37">
        <f t="shared" si="0"/>
        <v>0</v>
      </c>
      <c r="M6" s="38">
        <f t="shared" ref="M6:M9" si="1">I6-(J6+L6)</f>
        <v>12742</v>
      </c>
      <c r="N6" s="89">
        <f>M6</f>
        <v>12742</v>
      </c>
      <c r="O6" s="101">
        <f>N6/12</f>
        <v>1061.8333333333333</v>
      </c>
      <c r="P6" t="s">
        <v>74</v>
      </c>
    </row>
    <row r="7" spans="1:16" x14ac:dyDescent="0.25">
      <c r="A7" s="40"/>
      <c r="B7" s="41">
        <v>38189</v>
      </c>
      <c r="C7" s="87">
        <v>0.43</v>
      </c>
      <c r="D7" s="42" t="s">
        <v>60</v>
      </c>
      <c r="E7" s="18"/>
      <c r="F7" s="43"/>
      <c r="G7" s="44"/>
      <c r="H7" s="45"/>
      <c r="I7" s="37"/>
      <c r="J7" s="92"/>
      <c r="K7" s="92"/>
      <c r="L7" s="37"/>
      <c r="M7" s="38"/>
      <c r="N7" s="69"/>
      <c r="O7" s="92"/>
    </row>
    <row r="8" spans="1:16" ht="25.5" x14ac:dyDescent="0.25">
      <c r="A8" s="28" t="s">
        <v>20</v>
      </c>
      <c r="B8" s="8">
        <v>41970</v>
      </c>
      <c r="C8" s="9" t="s">
        <v>30</v>
      </c>
      <c r="D8" s="9" t="s">
        <v>36</v>
      </c>
      <c r="E8" s="26">
        <v>525000</v>
      </c>
      <c r="F8" s="26">
        <v>94000</v>
      </c>
      <c r="G8" s="29"/>
      <c r="H8" s="30">
        <v>3480</v>
      </c>
      <c r="I8" s="31">
        <f>H8*12</f>
        <v>41760</v>
      </c>
      <c r="J8" s="93">
        <v>1830</v>
      </c>
      <c r="K8" s="93">
        <v>531</v>
      </c>
      <c r="L8" s="31">
        <f>K8*12</f>
        <v>6372</v>
      </c>
      <c r="M8" s="32">
        <f t="shared" si="1"/>
        <v>33558</v>
      </c>
      <c r="N8" s="89">
        <f>M8</f>
        <v>33558</v>
      </c>
      <c r="O8" s="101">
        <f>N8/12</f>
        <v>2796.5</v>
      </c>
      <c r="P8" t="s">
        <v>73</v>
      </c>
    </row>
    <row r="9" spans="1:16" x14ac:dyDescent="0.25">
      <c r="A9" s="48" t="s">
        <v>64</v>
      </c>
      <c r="B9" s="47"/>
      <c r="C9" s="47"/>
      <c r="D9" s="47"/>
      <c r="E9" s="49">
        <f>SUM(E5:E8)</f>
        <v>1410000</v>
      </c>
      <c r="F9" s="50">
        <f>F5+F6+F8</f>
        <v>534000</v>
      </c>
      <c r="G9" s="18"/>
      <c r="H9" s="18">
        <f>SUM(H5:H8)</f>
        <v>4615</v>
      </c>
      <c r="I9" s="50">
        <f>SUM(I5:I8)</f>
        <v>55380</v>
      </c>
      <c r="J9" s="94">
        <f>SUM(J5:J8)</f>
        <v>4358</v>
      </c>
      <c r="K9" s="94">
        <f>SUM(K5:K8)</f>
        <v>3631</v>
      </c>
      <c r="L9" s="50">
        <f>SUM(L5:L8)</f>
        <v>43572</v>
      </c>
      <c r="M9" s="51">
        <f t="shared" si="1"/>
        <v>7450</v>
      </c>
      <c r="N9" s="89">
        <f>N8+N6+N5</f>
        <v>7450</v>
      </c>
      <c r="O9" s="102">
        <f>N9/12</f>
        <v>620.83333333333337</v>
      </c>
    </row>
    <row r="10" spans="1:16" ht="25.5" x14ac:dyDescent="0.25">
      <c r="A10" s="5" t="s">
        <v>38</v>
      </c>
      <c r="B10" s="6"/>
      <c r="C10" s="6"/>
      <c r="D10" s="6"/>
      <c r="E10" s="6"/>
      <c r="F10" s="6" t="s">
        <v>32</v>
      </c>
      <c r="G10" s="6"/>
      <c r="H10" s="33"/>
      <c r="I10" s="34"/>
      <c r="J10" s="34"/>
      <c r="K10" s="35"/>
      <c r="L10" s="34"/>
      <c r="M10" s="34"/>
      <c r="N10" s="39"/>
      <c r="O10" s="101"/>
    </row>
    <row r="11" spans="1:16" x14ac:dyDescent="0.25">
      <c r="A11" s="7" t="s">
        <v>37</v>
      </c>
      <c r="B11" s="8">
        <v>38895</v>
      </c>
      <c r="C11" s="9"/>
      <c r="D11" s="9"/>
      <c r="E11" s="10"/>
      <c r="F11" s="11">
        <v>86000</v>
      </c>
      <c r="G11" s="27">
        <v>2030</v>
      </c>
      <c r="H11" s="36">
        <v>0</v>
      </c>
      <c r="I11" s="37">
        <f>H11*12</f>
        <v>0</v>
      </c>
      <c r="J11" s="38">
        <v>0</v>
      </c>
      <c r="K11" s="39">
        <v>600</v>
      </c>
      <c r="L11" s="37">
        <f t="shared" ref="L11" si="2">K11*12</f>
        <v>7200</v>
      </c>
      <c r="M11" s="38">
        <f>I11-(J11+L11)</f>
        <v>-7200</v>
      </c>
      <c r="N11" s="100">
        <f>M11</f>
        <v>-7200</v>
      </c>
      <c r="O11" s="101">
        <f t="shared" ref="O11:O16" si="3">M11/12</f>
        <v>-600</v>
      </c>
    </row>
    <row r="12" spans="1:16" x14ac:dyDescent="0.25">
      <c r="A12" s="40" t="s">
        <v>50</v>
      </c>
      <c r="B12" s="41"/>
      <c r="C12" s="46"/>
      <c r="D12" s="42"/>
      <c r="E12" s="18">
        <v>0</v>
      </c>
      <c r="F12" s="43">
        <v>0</v>
      </c>
      <c r="G12" s="44"/>
      <c r="H12" s="45"/>
      <c r="I12" s="37">
        <f>H12*12</f>
        <v>0</v>
      </c>
      <c r="J12" s="37">
        <v>0</v>
      </c>
      <c r="K12" s="39">
        <v>0</v>
      </c>
      <c r="L12" s="37">
        <v>0</v>
      </c>
      <c r="M12" s="38">
        <f t="shared" ref="M12:M14" si="4">I12-(J12+L12)</f>
        <v>0</v>
      </c>
      <c r="N12" s="100">
        <f>M12</f>
        <v>0</v>
      </c>
      <c r="O12" s="101">
        <f t="shared" si="3"/>
        <v>0</v>
      </c>
      <c r="P12" s="98" t="s">
        <v>69</v>
      </c>
    </row>
    <row r="13" spans="1:16" x14ac:dyDescent="0.25">
      <c r="A13" s="40" t="s">
        <v>23</v>
      </c>
      <c r="B13" s="41">
        <v>37651</v>
      </c>
      <c r="C13" s="46" t="s">
        <v>9</v>
      </c>
      <c r="D13" s="42" t="s">
        <v>6</v>
      </c>
      <c r="E13" s="18">
        <v>100000</v>
      </c>
      <c r="F13" s="18">
        <v>58000</v>
      </c>
      <c r="G13" s="52">
        <v>2023</v>
      </c>
      <c r="H13" s="45">
        <v>430</v>
      </c>
      <c r="I13" s="37">
        <f>H13*12</f>
        <v>5160</v>
      </c>
      <c r="J13" s="37">
        <v>384</v>
      </c>
      <c r="K13" s="39">
        <v>614</v>
      </c>
      <c r="L13" s="37">
        <f>K13*12</f>
        <v>7368</v>
      </c>
      <c r="M13" s="38">
        <f t="shared" si="4"/>
        <v>-2592</v>
      </c>
      <c r="N13" s="100">
        <f>M13</f>
        <v>-2592</v>
      </c>
      <c r="O13" s="101">
        <f t="shared" si="3"/>
        <v>-216</v>
      </c>
      <c r="P13" t="s">
        <v>74</v>
      </c>
    </row>
    <row r="14" spans="1:16" x14ac:dyDescent="0.25">
      <c r="A14" s="48" t="s">
        <v>33</v>
      </c>
      <c r="B14" s="47"/>
      <c r="C14" s="47"/>
      <c r="D14" s="47"/>
      <c r="E14" s="49">
        <f>SUM(E11:E13)</f>
        <v>100000</v>
      </c>
      <c r="F14" s="50">
        <f>F13+F11</f>
        <v>144000</v>
      </c>
      <c r="G14" s="18"/>
      <c r="H14" s="18">
        <f>SUM(H11:H13)</f>
        <v>430</v>
      </c>
      <c r="I14" s="18">
        <f>SUM(I11:I13)</f>
        <v>5160</v>
      </c>
      <c r="J14" s="18">
        <f>SUM(J11:J13)</f>
        <v>384</v>
      </c>
      <c r="K14" s="18">
        <f>SUM(K11:K13)</f>
        <v>1214</v>
      </c>
      <c r="L14" s="50">
        <f>SUM(L11:L13)</f>
        <v>14568</v>
      </c>
      <c r="M14" s="51">
        <f t="shared" si="4"/>
        <v>-9792</v>
      </c>
      <c r="N14" s="100">
        <f>N11+N13</f>
        <v>-9792</v>
      </c>
      <c r="O14" s="102">
        <f t="shared" si="3"/>
        <v>-816</v>
      </c>
    </row>
    <row r="15" spans="1:16" x14ac:dyDescent="0.25">
      <c r="A15" s="48"/>
      <c r="B15" s="47"/>
      <c r="C15" s="47"/>
      <c r="D15" s="47"/>
      <c r="E15" s="49"/>
      <c r="F15" s="18"/>
      <c r="G15" s="18"/>
      <c r="H15" s="88"/>
      <c r="I15" s="18"/>
      <c r="J15" s="18"/>
      <c r="K15" s="18"/>
      <c r="L15" s="18"/>
      <c r="M15" s="38"/>
      <c r="N15" s="39"/>
      <c r="O15" s="101">
        <f t="shared" si="3"/>
        <v>0</v>
      </c>
    </row>
    <row r="16" spans="1:16" x14ac:dyDescent="0.25">
      <c r="A16" s="48" t="s">
        <v>62</v>
      </c>
      <c r="B16" s="47"/>
      <c r="C16" s="47"/>
      <c r="D16" s="47"/>
      <c r="E16" s="49"/>
      <c r="F16" s="18"/>
      <c r="G16" s="18"/>
      <c r="H16" s="88"/>
      <c r="I16" s="18"/>
      <c r="J16" s="18"/>
      <c r="K16" s="18"/>
      <c r="L16" s="18"/>
      <c r="M16" s="51">
        <f>M9+M14</f>
        <v>-2342</v>
      </c>
      <c r="N16" s="97">
        <f>N9+N14</f>
        <v>-2342</v>
      </c>
      <c r="O16" s="102">
        <f t="shared" si="3"/>
        <v>-195.16666666666666</v>
      </c>
    </row>
    <row r="17" spans="1:15" x14ac:dyDescent="0.25">
      <c r="A17" s="5" t="s">
        <v>58</v>
      </c>
      <c r="B17" s="6"/>
      <c r="C17" s="6"/>
      <c r="D17" s="6"/>
      <c r="E17" s="6"/>
      <c r="F17" s="6"/>
      <c r="G17" s="6"/>
      <c r="H17" s="33" t="s">
        <v>41</v>
      </c>
      <c r="I17" s="34" t="s">
        <v>21</v>
      </c>
      <c r="J17" s="34" t="s">
        <v>21</v>
      </c>
      <c r="K17" s="35" t="s">
        <v>41</v>
      </c>
      <c r="L17" s="34" t="s">
        <v>21</v>
      </c>
      <c r="M17" s="34" t="s">
        <v>21</v>
      </c>
      <c r="N17" s="39"/>
      <c r="O17" s="101">
        <f t="shared" ref="O17" si="5">N17/12</f>
        <v>0</v>
      </c>
    </row>
    <row r="18" spans="1:15" ht="24.75" customHeight="1" x14ac:dyDescent="0.25">
      <c r="A18" s="7" t="s">
        <v>40</v>
      </c>
      <c r="B18" s="8">
        <v>42094</v>
      </c>
      <c r="C18" s="9" t="s">
        <v>61</v>
      </c>
      <c r="D18" s="9" t="s">
        <v>39</v>
      </c>
      <c r="E18" s="10">
        <v>184000</v>
      </c>
      <c r="F18" s="11">
        <v>0</v>
      </c>
      <c r="G18" s="8"/>
      <c r="H18" s="53">
        <f>2900/3</f>
        <v>966.66666666666663</v>
      </c>
      <c r="I18" s="37">
        <f>H18*12</f>
        <v>11600</v>
      </c>
      <c r="J18" s="38">
        <v>533</v>
      </c>
      <c r="K18" s="39">
        <v>0</v>
      </c>
      <c r="L18" s="37">
        <f t="shared" ref="L18" si="6">K18*12</f>
        <v>0</v>
      </c>
      <c r="M18" s="38">
        <f>I18-(J18+L18)</f>
        <v>11067</v>
      </c>
      <c r="N18" s="100">
        <f>M18</f>
        <v>11067</v>
      </c>
      <c r="O18" s="101">
        <f>M18/12</f>
        <v>922.25</v>
      </c>
    </row>
    <row r="19" spans="1:15" ht="24.75" customHeight="1" x14ac:dyDescent="0.25">
      <c r="A19" s="83" t="s">
        <v>63</v>
      </c>
      <c r="B19" s="8"/>
      <c r="C19" s="9"/>
      <c r="D19" s="9"/>
      <c r="E19" s="10"/>
      <c r="F19" s="11"/>
      <c r="G19" s="8"/>
      <c r="H19" s="106">
        <f>H9+H14+H18</f>
        <v>6011.666666666667</v>
      </c>
      <c r="I19" s="107">
        <f>I9+I14+I18</f>
        <v>72140</v>
      </c>
      <c r="J19" s="107">
        <f>J9+J14+J18</f>
        <v>5275</v>
      </c>
      <c r="K19" s="108">
        <f>K9+K14</f>
        <v>4845</v>
      </c>
      <c r="L19" s="107">
        <f>L9+L14</f>
        <v>58140</v>
      </c>
      <c r="M19" s="107">
        <f>I19-(J19+L19)</f>
        <v>8725</v>
      </c>
      <c r="N19" s="97">
        <f>N18+N16</f>
        <v>8725</v>
      </c>
      <c r="O19" s="102">
        <f>M19/12</f>
        <v>727.08333333333337</v>
      </c>
    </row>
    <row r="20" spans="1:15" ht="15.75" customHeight="1" x14ac:dyDescent="0.25">
      <c r="A20" s="83" t="s">
        <v>55</v>
      </c>
      <c r="B20" s="84"/>
      <c r="C20" s="85"/>
      <c r="D20" s="85"/>
      <c r="E20" s="86">
        <f>E9+E14+E18</f>
        <v>1694000</v>
      </c>
      <c r="F20" s="11"/>
      <c r="G20" s="105"/>
      <c r="H20" s="111"/>
      <c r="I20" s="113"/>
      <c r="J20" s="114"/>
      <c r="K20" s="113"/>
      <c r="L20" s="113"/>
      <c r="M20" s="114"/>
    </row>
    <row r="21" spans="1:15" x14ac:dyDescent="0.25">
      <c r="A21" s="54" t="s">
        <v>10</v>
      </c>
      <c r="B21" s="55"/>
      <c r="C21" s="55"/>
      <c r="D21" s="55"/>
      <c r="E21" s="56"/>
      <c r="F21" s="57"/>
      <c r="G21" s="110"/>
      <c r="H21" s="112"/>
      <c r="I21" s="58"/>
      <c r="J21" s="58"/>
      <c r="K21" s="58"/>
      <c r="L21" s="58"/>
      <c r="M21" s="58"/>
    </row>
    <row r="22" spans="1:15" x14ac:dyDescent="0.25">
      <c r="A22" s="78" t="s">
        <v>11</v>
      </c>
      <c r="B22" s="79"/>
      <c r="C22" s="79"/>
      <c r="D22" s="79"/>
      <c r="E22" s="80">
        <v>12000</v>
      </c>
      <c r="F22" s="78"/>
      <c r="G22" s="103"/>
      <c r="H22" s="115"/>
      <c r="I22" s="104"/>
      <c r="J22" s="104"/>
      <c r="K22" s="104"/>
      <c r="L22" s="104"/>
      <c r="M22" s="104"/>
    </row>
    <row r="23" spans="1:15" x14ac:dyDescent="0.25">
      <c r="A23" s="78" t="s">
        <v>53</v>
      </c>
      <c r="B23" s="79"/>
      <c r="C23" s="79"/>
      <c r="D23" s="79"/>
      <c r="E23" s="80">
        <v>100000</v>
      </c>
      <c r="F23" s="78"/>
      <c r="G23" s="103"/>
      <c r="H23" s="115"/>
      <c r="I23" s="104"/>
      <c r="J23" s="104"/>
      <c r="K23" s="104"/>
      <c r="L23" s="104"/>
      <c r="M23" s="104"/>
    </row>
    <row r="24" spans="1:15" x14ac:dyDescent="0.25">
      <c r="A24" s="78" t="s">
        <v>54</v>
      </c>
      <c r="B24" s="79"/>
      <c r="C24" s="79"/>
      <c r="D24" s="79"/>
      <c r="E24" s="80">
        <v>0</v>
      </c>
      <c r="F24" s="78"/>
      <c r="G24" s="103"/>
      <c r="H24" s="115"/>
      <c r="I24" s="104"/>
      <c r="J24" s="104"/>
      <c r="K24" s="104"/>
      <c r="L24" s="104"/>
      <c r="M24" s="104"/>
    </row>
    <row r="25" spans="1:15" x14ac:dyDescent="0.25">
      <c r="A25" s="78" t="s">
        <v>12</v>
      </c>
      <c r="B25" s="81">
        <v>39814</v>
      </c>
      <c r="C25" s="79" t="s">
        <v>9</v>
      </c>
      <c r="D25" s="82" t="s">
        <v>8</v>
      </c>
      <c r="E25" s="80">
        <v>2200</v>
      </c>
      <c r="F25" s="78"/>
      <c r="G25" s="103"/>
      <c r="H25" s="115"/>
      <c r="I25" s="104"/>
      <c r="J25" s="104"/>
      <c r="K25" s="104"/>
      <c r="L25" s="104"/>
      <c r="M25" s="104"/>
    </row>
    <row r="26" spans="1:15" x14ac:dyDescent="0.25">
      <c r="A26" s="60" t="s">
        <v>13</v>
      </c>
      <c r="B26" s="60"/>
      <c r="C26" s="60"/>
      <c r="D26" s="60"/>
      <c r="E26" s="61">
        <f>SUM(E22:E25)</f>
        <v>114200</v>
      </c>
      <c r="F26" s="60"/>
      <c r="G26" s="60"/>
      <c r="H26" s="58"/>
      <c r="I26" s="59"/>
      <c r="J26" s="59"/>
      <c r="K26" s="59"/>
      <c r="L26" s="59"/>
      <c r="M26" s="59"/>
      <c r="O26" s="20"/>
    </row>
    <row r="27" spans="1:15" x14ac:dyDescent="0.25">
      <c r="A27" s="62" t="s">
        <v>78</v>
      </c>
      <c r="B27" s="62"/>
      <c r="C27" s="62"/>
      <c r="D27" s="62"/>
      <c r="E27" s="63">
        <f>E9+E14+E18</f>
        <v>1694000</v>
      </c>
      <c r="F27" s="64"/>
      <c r="G27" s="64"/>
      <c r="H27" s="58"/>
      <c r="I27" s="59"/>
      <c r="J27" s="59"/>
      <c r="K27" s="59"/>
      <c r="L27" s="59"/>
      <c r="M27" s="59"/>
    </row>
    <row r="28" spans="1:15" x14ac:dyDescent="0.25">
      <c r="A28" s="62" t="s">
        <v>29</v>
      </c>
      <c r="B28" s="64"/>
      <c r="C28" s="64"/>
      <c r="D28" s="64"/>
      <c r="E28" s="64"/>
      <c r="F28" s="65">
        <f>F14</f>
        <v>144000</v>
      </c>
      <c r="G28" s="64"/>
      <c r="H28" s="58"/>
      <c r="I28" s="59"/>
      <c r="J28" s="59"/>
      <c r="K28" s="59"/>
      <c r="L28" s="59"/>
      <c r="M28" s="59"/>
    </row>
    <row r="29" spans="1:15" x14ac:dyDescent="0.25">
      <c r="A29" s="62" t="s">
        <v>14</v>
      </c>
      <c r="B29" s="64"/>
      <c r="C29" s="64"/>
      <c r="D29" s="64"/>
      <c r="E29" s="64"/>
      <c r="F29" s="63">
        <f>F9+F14</f>
        <v>678000</v>
      </c>
      <c r="G29" s="64"/>
      <c r="H29" s="58"/>
      <c r="I29" s="59"/>
      <c r="J29" s="59"/>
      <c r="K29" s="59"/>
      <c r="L29" s="59"/>
      <c r="M29" s="59"/>
    </row>
    <row r="30" spans="1:15" x14ac:dyDescent="0.25">
      <c r="A30" s="66" t="s">
        <v>15</v>
      </c>
      <c r="B30" s="64"/>
      <c r="C30" s="64"/>
      <c r="D30" s="64"/>
      <c r="E30" s="67">
        <f>E27-F29</f>
        <v>1016000</v>
      </c>
      <c r="F30" s="64"/>
      <c r="G30" s="64"/>
      <c r="H30" s="58"/>
      <c r="I30" s="59"/>
      <c r="J30" s="59"/>
      <c r="K30" s="59"/>
      <c r="L30" s="59"/>
      <c r="M30" s="59"/>
    </row>
    <row r="31" spans="1:15" x14ac:dyDescent="0.25">
      <c r="A31" s="68" t="s">
        <v>16</v>
      </c>
      <c r="B31" s="69"/>
      <c r="C31" s="69"/>
      <c r="D31" s="69"/>
      <c r="E31" s="69"/>
      <c r="F31" s="69"/>
      <c r="G31" s="69"/>
      <c r="H31" s="58"/>
      <c r="I31" s="59"/>
      <c r="J31" s="59"/>
      <c r="K31" s="59"/>
      <c r="L31" s="59"/>
      <c r="M31" s="59"/>
    </row>
    <row r="32" spans="1:15" x14ac:dyDescent="0.25">
      <c r="A32" s="70" t="s">
        <v>17</v>
      </c>
      <c r="B32" s="37"/>
      <c r="C32" s="37"/>
      <c r="D32" s="37"/>
      <c r="E32" s="70" t="s">
        <v>48</v>
      </c>
      <c r="F32" s="37"/>
      <c r="G32" s="34" t="s">
        <v>28</v>
      </c>
      <c r="H32" s="71"/>
      <c r="I32" s="59"/>
      <c r="J32" s="59"/>
      <c r="K32" s="59"/>
      <c r="L32" s="59"/>
      <c r="M32" s="59"/>
    </row>
    <row r="33" spans="1:14" x14ac:dyDescent="0.25">
      <c r="A33" s="72" t="s">
        <v>18</v>
      </c>
      <c r="B33" s="38">
        <v>52449</v>
      </c>
      <c r="C33" s="37"/>
      <c r="D33" s="37"/>
      <c r="E33" s="72" t="s">
        <v>47</v>
      </c>
      <c r="F33" s="38">
        <v>0</v>
      </c>
      <c r="G33" s="37"/>
      <c r="H33" s="73"/>
      <c r="I33" s="59"/>
      <c r="J33" s="59"/>
      <c r="K33" s="59"/>
      <c r="L33" s="59"/>
      <c r="M33" s="59"/>
    </row>
    <row r="34" spans="1:14" x14ac:dyDescent="0.25">
      <c r="A34" s="72" t="s">
        <v>79</v>
      </c>
      <c r="B34" s="38">
        <f>N16</f>
        <v>-2342</v>
      </c>
      <c r="C34" s="37"/>
      <c r="D34" s="37"/>
      <c r="E34" s="72" t="s">
        <v>46</v>
      </c>
      <c r="F34" s="38">
        <v>0</v>
      </c>
      <c r="G34" s="37"/>
      <c r="H34" s="74"/>
      <c r="I34" s="59"/>
      <c r="J34" s="59"/>
      <c r="K34" s="59"/>
      <c r="L34" s="59"/>
      <c r="M34" s="59"/>
    </row>
    <row r="35" spans="1:14" x14ac:dyDescent="0.25">
      <c r="A35" s="72" t="s">
        <v>31</v>
      </c>
      <c r="B35" s="38"/>
      <c r="C35" s="37"/>
      <c r="D35" s="37"/>
      <c r="E35" s="72" t="s">
        <v>45</v>
      </c>
      <c r="F35" s="38">
        <v>13000</v>
      </c>
      <c r="G35" s="37"/>
      <c r="H35" s="74"/>
      <c r="I35" s="59"/>
      <c r="J35" s="59"/>
      <c r="K35" s="59"/>
      <c r="L35" s="59"/>
      <c r="M35" s="59"/>
    </row>
    <row r="36" spans="1:14" x14ac:dyDescent="0.25">
      <c r="A36" s="37"/>
      <c r="B36" s="37"/>
      <c r="C36" s="37"/>
      <c r="D36" s="37"/>
      <c r="E36" s="72" t="s">
        <v>49</v>
      </c>
      <c r="F36" s="38">
        <v>27600</v>
      </c>
      <c r="G36" s="37"/>
      <c r="H36" s="74"/>
      <c r="I36" s="59"/>
      <c r="J36" s="59"/>
      <c r="K36" s="59"/>
      <c r="L36" s="59"/>
      <c r="M36" s="59"/>
    </row>
    <row r="37" spans="1:14" x14ac:dyDescent="0.25">
      <c r="A37" s="75" t="s">
        <v>19</v>
      </c>
      <c r="B37" s="76">
        <f>SUM(B33:B36)</f>
        <v>50107</v>
      </c>
      <c r="C37" s="75"/>
      <c r="D37" s="75"/>
      <c r="E37" s="75"/>
      <c r="F37" s="76">
        <f>SUM(F33:F36)</f>
        <v>40600</v>
      </c>
      <c r="G37" s="76">
        <f>B37-F37</f>
        <v>9507</v>
      </c>
      <c r="H37" s="77"/>
      <c r="I37" s="59"/>
      <c r="J37" s="59"/>
      <c r="K37" s="59"/>
      <c r="L37" s="59"/>
      <c r="M37" s="59"/>
    </row>
    <row r="39" spans="1:14" x14ac:dyDescent="0.25">
      <c r="A39" s="16" t="s">
        <v>51</v>
      </c>
      <c r="B39" s="12">
        <v>37397</v>
      </c>
      <c r="C39" s="13" t="s">
        <v>9</v>
      </c>
      <c r="D39" s="14" t="s">
        <v>6</v>
      </c>
      <c r="E39" s="17">
        <v>130000</v>
      </c>
      <c r="F39" s="15">
        <v>33000</v>
      </c>
      <c r="G39" s="52">
        <v>2017</v>
      </c>
      <c r="H39" s="22">
        <v>687</v>
      </c>
      <c r="I39" s="19">
        <f>H39*12</f>
        <v>8244</v>
      </c>
      <c r="J39" s="19">
        <f>77*12</f>
        <v>924</v>
      </c>
      <c r="K39" s="1">
        <v>1071</v>
      </c>
      <c r="L39" s="1">
        <f>K39*12</f>
        <v>12852</v>
      </c>
      <c r="M39" s="19">
        <f>I39-(J39+L39)</f>
        <v>-5532</v>
      </c>
      <c r="N39" s="23" t="s">
        <v>82</v>
      </c>
    </row>
    <row r="40" spans="1:14" x14ac:dyDescent="0.25">
      <c r="A40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opLeftCell="A2" workbookViewId="0">
      <selection activeCell="H5" sqref="H5"/>
    </sheetView>
  </sheetViews>
  <sheetFormatPr baseColWidth="10" defaultRowHeight="15" x14ac:dyDescent="0.25"/>
  <cols>
    <col min="1" max="1" width="21.140625" customWidth="1"/>
    <col min="2" max="2" width="11.140625" customWidth="1"/>
    <col min="3" max="3" width="9" customWidth="1"/>
    <col min="4" max="4" width="9.85546875" customWidth="1"/>
    <col min="5" max="5" width="9.28515625" customWidth="1"/>
    <col min="6" max="6" width="10.140625" customWidth="1"/>
    <col min="7" max="7" width="8.42578125" customWidth="1"/>
    <col min="8" max="8" width="8.5703125" customWidth="1"/>
    <col min="9" max="9" width="10.7109375" customWidth="1"/>
    <col min="10" max="10" width="10" customWidth="1"/>
    <col min="11" max="11" width="10.5703125" customWidth="1"/>
    <col min="12" max="12" width="10" customWidth="1"/>
    <col min="13" max="13" width="9" customWidth="1"/>
  </cols>
  <sheetData>
    <row r="1" spans="1:16" ht="18" x14ac:dyDescent="0.25">
      <c r="B1" s="2" t="s">
        <v>34</v>
      </c>
    </row>
    <row r="2" spans="1:16" x14ac:dyDescent="0.25">
      <c r="A2" s="3" t="s">
        <v>35</v>
      </c>
      <c r="H2" s="24" t="s">
        <v>77</v>
      </c>
    </row>
    <row r="3" spans="1:16" ht="51" x14ac:dyDescent="0.25">
      <c r="A3" s="4" t="s">
        <v>57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43</v>
      </c>
      <c r="H3" s="6" t="s">
        <v>22</v>
      </c>
      <c r="I3" s="21" t="s">
        <v>27</v>
      </c>
      <c r="J3" s="25" t="s">
        <v>26</v>
      </c>
      <c r="K3" s="25" t="s">
        <v>24</v>
      </c>
      <c r="L3" s="25" t="s">
        <v>24</v>
      </c>
      <c r="M3" s="25" t="s">
        <v>25</v>
      </c>
      <c r="N3" s="1"/>
      <c r="O3" s="25" t="s">
        <v>67</v>
      </c>
    </row>
    <row r="4" spans="1:16" x14ac:dyDescent="0.25">
      <c r="A4" s="5" t="s">
        <v>65</v>
      </c>
      <c r="B4" s="6"/>
      <c r="C4" s="6"/>
      <c r="D4" s="6" t="s">
        <v>30</v>
      </c>
      <c r="E4" s="6"/>
      <c r="F4" s="6"/>
      <c r="G4" s="6"/>
      <c r="H4" s="33" t="s">
        <v>41</v>
      </c>
      <c r="I4" s="34" t="s">
        <v>42</v>
      </c>
      <c r="J4" s="90" t="s">
        <v>41</v>
      </c>
      <c r="K4" s="90" t="s">
        <v>41</v>
      </c>
      <c r="L4" s="34" t="s">
        <v>21</v>
      </c>
      <c r="M4" s="34" t="s">
        <v>21</v>
      </c>
      <c r="N4" s="95" t="s">
        <v>68</v>
      </c>
      <c r="O4" s="90" t="s">
        <v>66</v>
      </c>
    </row>
    <row r="5" spans="1:16" ht="25.5" x14ac:dyDescent="0.25">
      <c r="A5" s="7" t="s">
        <v>5</v>
      </c>
      <c r="B5" s="8">
        <v>38895</v>
      </c>
      <c r="C5" s="9" t="s">
        <v>56</v>
      </c>
      <c r="D5" s="9" t="s">
        <v>36</v>
      </c>
      <c r="E5" s="10">
        <v>530000</v>
      </c>
      <c r="F5" s="11">
        <v>0</v>
      </c>
      <c r="G5" s="8"/>
      <c r="H5" s="36">
        <v>0</v>
      </c>
      <c r="I5" s="37">
        <v>0</v>
      </c>
      <c r="J5" s="91">
        <v>0</v>
      </c>
      <c r="K5" s="92">
        <v>0</v>
      </c>
      <c r="L5" s="37">
        <v>0</v>
      </c>
      <c r="M5" s="38">
        <f>I5-(J5+L5)</f>
        <v>0</v>
      </c>
      <c r="N5" s="89">
        <f>M5</f>
        <v>0</v>
      </c>
      <c r="O5" s="101">
        <f>N5/12</f>
        <v>0</v>
      </c>
      <c r="P5" t="s">
        <v>80</v>
      </c>
    </row>
    <row r="6" spans="1:16" ht="25.5" x14ac:dyDescent="0.25">
      <c r="A6" s="40" t="s">
        <v>7</v>
      </c>
      <c r="B6" s="41">
        <v>39650</v>
      </c>
      <c r="C6" s="9" t="s">
        <v>59</v>
      </c>
      <c r="D6" s="42" t="s">
        <v>44</v>
      </c>
      <c r="E6" s="18">
        <v>350000</v>
      </c>
      <c r="F6" s="43">
        <v>0</v>
      </c>
      <c r="G6" s="44"/>
      <c r="H6" s="45">
        <v>1135</v>
      </c>
      <c r="I6" s="37">
        <f>H6*12</f>
        <v>13620</v>
      </c>
      <c r="J6" s="92">
        <v>878</v>
      </c>
      <c r="K6" s="92">
        <v>0</v>
      </c>
      <c r="L6" s="37">
        <f t="shared" ref="L6" si="0">K6*12</f>
        <v>0</v>
      </c>
      <c r="M6" s="38">
        <f t="shared" ref="M6:M9" si="1">I6-(J6+L6)</f>
        <v>12742</v>
      </c>
      <c r="N6" s="89">
        <f>M6</f>
        <v>12742</v>
      </c>
      <c r="O6" s="101">
        <f>N6/12</f>
        <v>1061.8333333333333</v>
      </c>
      <c r="P6" t="s">
        <v>74</v>
      </c>
    </row>
    <row r="7" spans="1:16" x14ac:dyDescent="0.25">
      <c r="A7" s="40"/>
      <c r="B7" s="41">
        <v>38189</v>
      </c>
      <c r="C7" s="87">
        <v>0.43</v>
      </c>
      <c r="D7" s="42" t="s">
        <v>60</v>
      </c>
      <c r="E7" s="18"/>
      <c r="F7" s="43"/>
      <c r="G7" s="44"/>
      <c r="H7" s="45"/>
      <c r="I7" s="37"/>
      <c r="J7" s="92"/>
      <c r="K7" s="92"/>
      <c r="L7" s="37"/>
      <c r="M7" s="38"/>
      <c r="N7" s="69"/>
      <c r="O7" s="92"/>
    </row>
    <row r="8" spans="1:16" ht="25.5" x14ac:dyDescent="0.25">
      <c r="A8" s="28" t="s">
        <v>20</v>
      </c>
      <c r="B8" s="8">
        <v>41970</v>
      </c>
      <c r="C8" s="9" t="s">
        <v>30</v>
      </c>
      <c r="D8" s="9" t="s">
        <v>36</v>
      </c>
      <c r="E8" s="26">
        <v>525000</v>
      </c>
      <c r="F8" s="26">
        <v>94000</v>
      </c>
      <c r="G8" s="29"/>
      <c r="H8" s="30">
        <v>3480</v>
      </c>
      <c r="I8" s="31">
        <f>H8*12</f>
        <v>41760</v>
      </c>
      <c r="J8" s="93">
        <v>1830</v>
      </c>
      <c r="K8" s="93">
        <v>531</v>
      </c>
      <c r="L8" s="31">
        <f>K8*12</f>
        <v>6372</v>
      </c>
      <c r="M8" s="32">
        <f t="shared" si="1"/>
        <v>33558</v>
      </c>
      <c r="N8" s="89">
        <f>M8</f>
        <v>33558</v>
      </c>
      <c r="O8" s="101">
        <f>N8/12</f>
        <v>2796.5</v>
      </c>
      <c r="P8" t="s">
        <v>73</v>
      </c>
    </row>
    <row r="9" spans="1:16" x14ac:dyDescent="0.25">
      <c r="A9" s="48" t="s">
        <v>64</v>
      </c>
      <c r="B9" s="47"/>
      <c r="C9" s="47"/>
      <c r="D9" s="47"/>
      <c r="E9" s="49">
        <f>SUM(E5:E8)</f>
        <v>1405000</v>
      </c>
      <c r="F9" s="50">
        <f>F5+F6+F8</f>
        <v>94000</v>
      </c>
      <c r="G9" s="18"/>
      <c r="H9" s="18">
        <f>SUM(H5:H8)</f>
        <v>4615</v>
      </c>
      <c r="I9" s="50">
        <f>SUM(I5:I8)</f>
        <v>55380</v>
      </c>
      <c r="J9" s="94">
        <f>SUM(J5:J8)</f>
        <v>2708</v>
      </c>
      <c r="K9" s="94">
        <f>SUM(K5:K8)</f>
        <v>531</v>
      </c>
      <c r="L9" s="50">
        <f>SUM(L5:L8)</f>
        <v>6372</v>
      </c>
      <c r="M9" s="51">
        <f t="shared" si="1"/>
        <v>46300</v>
      </c>
      <c r="N9" s="89">
        <f>N8+N6+N5</f>
        <v>46300</v>
      </c>
      <c r="O9" s="102">
        <f>N9/12</f>
        <v>3858.3333333333335</v>
      </c>
    </row>
    <row r="10" spans="1:16" ht="25.5" x14ac:dyDescent="0.25">
      <c r="A10" s="5" t="s">
        <v>38</v>
      </c>
      <c r="B10" s="6"/>
      <c r="C10" s="6"/>
      <c r="D10" s="6"/>
      <c r="E10" s="6"/>
      <c r="F10" s="6" t="s">
        <v>32</v>
      </c>
      <c r="G10" s="6"/>
      <c r="H10" s="33"/>
      <c r="I10" s="34"/>
      <c r="J10" s="34"/>
      <c r="K10" s="35"/>
      <c r="L10" s="34"/>
      <c r="M10" s="34"/>
      <c r="N10" s="39"/>
      <c r="O10" s="101"/>
    </row>
    <row r="11" spans="1:16" x14ac:dyDescent="0.25">
      <c r="A11" s="7" t="s">
        <v>37</v>
      </c>
      <c r="B11" s="8">
        <v>38895</v>
      </c>
      <c r="C11" s="9"/>
      <c r="D11" s="9"/>
      <c r="E11" s="10"/>
      <c r="F11" s="11">
        <v>0</v>
      </c>
      <c r="G11" s="27">
        <v>0</v>
      </c>
      <c r="H11" s="36">
        <v>0</v>
      </c>
      <c r="I11" s="37">
        <f>H11*12</f>
        <v>0</v>
      </c>
      <c r="J11" s="38">
        <v>0</v>
      </c>
      <c r="K11" s="39">
        <v>0</v>
      </c>
      <c r="L11" s="37">
        <v>0</v>
      </c>
      <c r="M11" s="38">
        <f>I11-(J11+L11)</f>
        <v>0</v>
      </c>
      <c r="N11" s="100">
        <f>M11</f>
        <v>0</v>
      </c>
      <c r="O11" s="101">
        <f t="shared" ref="O11:O16" si="2">M11/12</f>
        <v>0</v>
      </c>
    </row>
    <row r="12" spans="1:16" x14ac:dyDescent="0.25">
      <c r="A12" s="40" t="s">
        <v>50</v>
      </c>
      <c r="B12" s="41"/>
      <c r="C12" s="46"/>
      <c r="D12" s="42"/>
      <c r="E12" s="18">
        <v>0</v>
      </c>
      <c r="F12" s="43">
        <v>0</v>
      </c>
      <c r="G12" s="44"/>
      <c r="H12" s="45"/>
      <c r="I12" s="37">
        <f>H12*12</f>
        <v>0</v>
      </c>
      <c r="J12" s="37">
        <v>0</v>
      </c>
      <c r="K12" s="39">
        <v>0</v>
      </c>
      <c r="L12" s="37">
        <v>0</v>
      </c>
      <c r="M12" s="38">
        <f t="shared" ref="M12:M14" si="3">I12-(J12+L12)</f>
        <v>0</v>
      </c>
      <c r="N12" s="100">
        <f>M12</f>
        <v>0</v>
      </c>
      <c r="O12" s="101">
        <f t="shared" si="2"/>
        <v>0</v>
      </c>
      <c r="P12" s="98" t="s">
        <v>69</v>
      </c>
    </row>
    <row r="13" spans="1:16" x14ac:dyDescent="0.25">
      <c r="A13" s="40" t="s">
        <v>23</v>
      </c>
      <c r="B13" s="41">
        <v>37651</v>
      </c>
      <c r="C13" s="46" t="s">
        <v>9</v>
      </c>
      <c r="D13" s="42" t="s">
        <v>6</v>
      </c>
      <c r="E13" s="18">
        <v>100000</v>
      </c>
      <c r="F13" s="18">
        <v>58000</v>
      </c>
      <c r="G13" s="52">
        <v>2023</v>
      </c>
      <c r="H13" s="45">
        <v>430</v>
      </c>
      <c r="I13" s="37">
        <f>H13*12</f>
        <v>5160</v>
      </c>
      <c r="J13" s="37">
        <v>384</v>
      </c>
      <c r="K13" s="39">
        <v>614</v>
      </c>
      <c r="L13" s="37">
        <f>K13*12</f>
        <v>7368</v>
      </c>
      <c r="M13" s="38">
        <f t="shared" si="3"/>
        <v>-2592</v>
      </c>
      <c r="N13" s="100">
        <f>M13</f>
        <v>-2592</v>
      </c>
      <c r="O13" s="101">
        <f t="shared" si="2"/>
        <v>-216</v>
      </c>
      <c r="P13" t="s">
        <v>74</v>
      </c>
    </row>
    <row r="14" spans="1:16" x14ac:dyDescent="0.25">
      <c r="A14" s="48" t="s">
        <v>33</v>
      </c>
      <c r="B14" s="47"/>
      <c r="C14" s="47"/>
      <c r="D14" s="47"/>
      <c r="E14" s="49">
        <f>SUM(E11:E13)</f>
        <v>100000</v>
      </c>
      <c r="F14" s="50">
        <f>F13+F11</f>
        <v>58000</v>
      </c>
      <c r="G14" s="18"/>
      <c r="H14" s="18">
        <f>SUM(H11:H13)</f>
        <v>430</v>
      </c>
      <c r="I14" s="18">
        <f>SUM(I11:I13)</f>
        <v>5160</v>
      </c>
      <c r="J14" s="18">
        <f>SUM(J11:J13)</f>
        <v>384</v>
      </c>
      <c r="K14" s="18">
        <f>SUM(K11:K13)</f>
        <v>614</v>
      </c>
      <c r="L14" s="50">
        <f>SUM(L11:L13)</f>
        <v>7368</v>
      </c>
      <c r="M14" s="51">
        <f t="shared" si="3"/>
        <v>-2592</v>
      </c>
      <c r="N14" s="100">
        <f>N11+N13</f>
        <v>-2592</v>
      </c>
      <c r="O14" s="102">
        <f t="shared" si="2"/>
        <v>-216</v>
      </c>
    </row>
    <row r="15" spans="1:16" x14ac:dyDescent="0.25">
      <c r="A15" s="48"/>
      <c r="B15" s="47"/>
      <c r="C15" s="47"/>
      <c r="D15" s="47"/>
      <c r="E15" s="49"/>
      <c r="F15" s="18"/>
      <c r="G15" s="18"/>
      <c r="H15" s="88"/>
      <c r="I15" s="18"/>
      <c r="J15" s="18"/>
      <c r="K15" s="18"/>
      <c r="L15" s="18"/>
      <c r="M15" s="38"/>
      <c r="N15" s="39"/>
      <c r="O15" s="101">
        <f t="shared" si="2"/>
        <v>0</v>
      </c>
    </row>
    <row r="16" spans="1:16" x14ac:dyDescent="0.25">
      <c r="A16" s="48" t="s">
        <v>62</v>
      </c>
      <c r="B16" s="47"/>
      <c r="C16" s="47"/>
      <c r="D16" s="47"/>
      <c r="E16" s="49"/>
      <c r="F16" s="18"/>
      <c r="G16" s="18"/>
      <c r="H16" s="88"/>
      <c r="I16" s="18"/>
      <c r="J16" s="18"/>
      <c r="K16" s="18"/>
      <c r="L16" s="18"/>
      <c r="M16" s="51">
        <f>M9+M14</f>
        <v>43708</v>
      </c>
      <c r="N16" s="97">
        <f>N9+N14</f>
        <v>43708</v>
      </c>
      <c r="O16" s="102">
        <f t="shared" si="2"/>
        <v>3642.3333333333335</v>
      </c>
    </row>
    <row r="17" spans="1:16" x14ac:dyDescent="0.25">
      <c r="A17" s="5" t="s">
        <v>58</v>
      </c>
      <c r="B17" s="6"/>
      <c r="C17" s="6"/>
      <c r="D17" s="6"/>
      <c r="E17" s="6"/>
      <c r="F17" s="6"/>
      <c r="G17" s="6"/>
      <c r="H17" s="33" t="s">
        <v>41</v>
      </c>
      <c r="I17" s="34" t="s">
        <v>21</v>
      </c>
      <c r="J17" s="34" t="s">
        <v>21</v>
      </c>
      <c r="K17" s="35" t="s">
        <v>41</v>
      </c>
      <c r="L17" s="34" t="s">
        <v>21</v>
      </c>
      <c r="M17" s="34" t="s">
        <v>21</v>
      </c>
      <c r="N17" s="39"/>
      <c r="O17" s="101">
        <f t="shared" ref="O17" si="4">N17/12</f>
        <v>0</v>
      </c>
    </row>
    <row r="18" spans="1:16" ht="24.75" customHeight="1" x14ac:dyDescent="0.25">
      <c r="A18" s="7" t="s">
        <v>40</v>
      </c>
      <c r="B18" s="8">
        <v>42094</v>
      </c>
      <c r="C18" s="9" t="s">
        <v>61</v>
      </c>
      <c r="D18" s="9" t="s">
        <v>39</v>
      </c>
      <c r="E18" s="10">
        <v>184000</v>
      </c>
      <c r="F18" s="11">
        <v>0</v>
      </c>
      <c r="G18" s="8"/>
      <c r="H18" s="53">
        <f>2900/3</f>
        <v>966.66666666666663</v>
      </c>
      <c r="I18" s="37">
        <f>H18*12</f>
        <v>11600</v>
      </c>
      <c r="J18" s="38">
        <v>533</v>
      </c>
      <c r="K18" s="39">
        <v>0</v>
      </c>
      <c r="L18" s="37">
        <f t="shared" ref="L18" si="5">K18*12</f>
        <v>0</v>
      </c>
      <c r="M18" s="38">
        <f>I18-(J18+L18)</f>
        <v>11067</v>
      </c>
      <c r="N18" s="100">
        <f>M18</f>
        <v>11067</v>
      </c>
      <c r="O18" s="101">
        <f>M18/12</f>
        <v>922.25</v>
      </c>
      <c r="P18" t="s">
        <v>85</v>
      </c>
    </row>
    <row r="19" spans="1:16" ht="24.75" customHeight="1" x14ac:dyDescent="0.25">
      <c r="A19" s="83" t="s">
        <v>63</v>
      </c>
      <c r="B19" s="8"/>
      <c r="C19" s="9"/>
      <c r="D19" s="9"/>
      <c r="E19" s="10"/>
      <c r="F19" s="11"/>
      <c r="G19" s="8"/>
      <c r="H19" s="96">
        <f>H9+H14+H18</f>
        <v>6011.666666666667</v>
      </c>
      <c r="I19" s="51">
        <f>I9+I14+I18</f>
        <v>72140</v>
      </c>
      <c r="J19" s="51">
        <f>J9+J14+J18</f>
        <v>3625</v>
      </c>
      <c r="K19" s="97">
        <f>K9+K14</f>
        <v>1145</v>
      </c>
      <c r="L19" s="51">
        <f>L9+L14</f>
        <v>13740</v>
      </c>
      <c r="M19" s="51">
        <f>I19-(J19+L19)</f>
        <v>54775</v>
      </c>
      <c r="N19" s="97">
        <f>N18+N16</f>
        <v>54775</v>
      </c>
      <c r="O19" s="102">
        <f>M19/12</f>
        <v>4564.583333333333</v>
      </c>
    </row>
    <row r="20" spans="1:16" ht="15.75" customHeight="1" x14ac:dyDescent="0.25">
      <c r="A20" s="83" t="s">
        <v>55</v>
      </c>
      <c r="B20" s="84"/>
      <c r="C20" s="85"/>
      <c r="D20" s="85"/>
      <c r="E20" s="86">
        <f>E9+E14+E18</f>
        <v>1689000</v>
      </c>
      <c r="F20" s="11"/>
      <c r="G20" s="8"/>
      <c r="H20" s="109"/>
      <c r="I20" s="58"/>
      <c r="J20" s="74"/>
      <c r="K20" s="58"/>
      <c r="L20" s="58"/>
      <c r="M20" s="74"/>
    </row>
    <row r="21" spans="1:16" x14ac:dyDescent="0.25">
      <c r="A21" s="54" t="s">
        <v>10</v>
      </c>
      <c r="B21" s="55"/>
      <c r="C21" s="55"/>
      <c r="D21" s="55"/>
      <c r="E21" s="56"/>
      <c r="F21" s="57"/>
      <c r="G21" s="55"/>
      <c r="H21" s="58"/>
      <c r="I21" s="59"/>
      <c r="J21" s="59"/>
      <c r="K21" s="59"/>
      <c r="L21" s="59"/>
      <c r="M21" s="59"/>
    </row>
    <row r="22" spans="1:16" x14ac:dyDescent="0.25">
      <c r="A22" s="78" t="s">
        <v>11</v>
      </c>
      <c r="B22" s="79"/>
      <c r="C22" s="79"/>
      <c r="D22" s="79"/>
      <c r="E22" s="80">
        <v>12000</v>
      </c>
      <c r="F22" s="78"/>
      <c r="G22" s="79"/>
      <c r="H22" s="104"/>
    </row>
    <row r="23" spans="1:16" x14ac:dyDescent="0.25">
      <c r="A23" s="78" t="s">
        <v>84</v>
      </c>
      <c r="B23" s="79"/>
      <c r="C23" s="79"/>
      <c r="D23" s="79"/>
      <c r="E23" s="80">
        <v>10000</v>
      </c>
      <c r="F23" s="78"/>
      <c r="G23" s="79"/>
      <c r="H23" s="104"/>
    </row>
    <row r="24" spans="1:16" x14ac:dyDescent="0.25">
      <c r="A24" s="78" t="s">
        <v>53</v>
      </c>
      <c r="B24" s="79"/>
      <c r="C24" s="79"/>
      <c r="D24" s="79"/>
      <c r="E24" s="80">
        <v>100000</v>
      </c>
      <c r="F24" s="78"/>
      <c r="G24" s="79"/>
      <c r="H24" s="104"/>
    </row>
    <row r="25" spans="1:16" x14ac:dyDescent="0.25">
      <c r="A25" s="78" t="s">
        <v>54</v>
      </c>
      <c r="B25" s="79"/>
      <c r="C25" s="79"/>
      <c r="D25" s="79"/>
      <c r="E25" s="80">
        <v>8651</v>
      </c>
      <c r="F25" s="78"/>
      <c r="G25" s="79"/>
      <c r="H25" s="104"/>
    </row>
    <row r="26" spans="1:16" x14ac:dyDescent="0.25">
      <c r="A26" s="78" t="s">
        <v>83</v>
      </c>
      <c r="B26" s="79"/>
      <c r="C26" s="79"/>
      <c r="D26" s="79"/>
      <c r="E26" s="80">
        <v>250000</v>
      </c>
      <c r="F26" s="78"/>
      <c r="G26" s="79"/>
      <c r="H26" s="104"/>
    </row>
    <row r="27" spans="1:16" x14ac:dyDescent="0.25">
      <c r="A27" s="78" t="s">
        <v>12</v>
      </c>
      <c r="B27" s="81">
        <v>39814</v>
      </c>
      <c r="C27" s="79" t="s">
        <v>9</v>
      </c>
      <c r="D27" s="82" t="s">
        <v>8</v>
      </c>
      <c r="E27" s="80">
        <v>2200</v>
      </c>
      <c r="F27" s="78"/>
      <c r="G27" s="79"/>
      <c r="H27" s="104"/>
    </row>
    <row r="28" spans="1:16" x14ac:dyDescent="0.25">
      <c r="A28" s="60" t="s">
        <v>13</v>
      </c>
      <c r="B28" s="60"/>
      <c r="C28" s="60"/>
      <c r="D28" s="60"/>
      <c r="E28" s="61">
        <f>SUM(E22:E27)</f>
        <v>382851</v>
      </c>
      <c r="F28" s="60"/>
      <c r="G28" s="60"/>
      <c r="H28" s="58"/>
      <c r="I28" s="59"/>
      <c r="J28" s="59"/>
      <c r="K28" s="59"/>
      <c r="L28" s="59"/>
      <c r="M28" s="59"/>
      <c r="O28" s="20"/>
    </row>
    <row r="29" spans="1:16" x14ac:dyDescent="0.25">
      <c r="A29" s="62" t="s">
        <v>78</v>
      </c>
      <c r="B29" s="62"/>
      <c r="C29" s="62"/>
      <c r="D29" s="62"/>
      <c r="E29" s="63">
        <f>E9+E14+E18</f>
        <v>1689000</v>
      </c>
      <c r="F29" s="64"/>
      <c r="G29" s="64"/>
      <c r="H29" s="58"/>
      <c r="I29" s="59"/>
      <c r="J29" s="59"/>
      <c r="K29" s="59"/>
      <c r="L29" s="59"/>
      <c r="M29" s="59"/>
    </row>
    <row r="30" spans="1:16" x14ac:dyDescent="0.25">
      <c r="A30" s="62" t="s">
        <v>29</v>
      </c>
      <c r="B30" s="64"/>
      <c r="C30" s="64"/>
      <c r="D30" s="64"/>
      <c r="E30" s="64"/>
      <c r="F30" s="65">
        <f>F14</f>
        <v>58000</v>
      </c>
      <c r="G30" s="64"/>
      <c r="H30" s="58"/>
      <c r="I30" s="59"/>
      <c r="J30" s="59"/>
      <c r="K30" s="59"/>
      <c r="L30" s="59"/>
      <c r="M30" s="59"/>
    </row>
    <row r="31" spans="1:16" x14ac:dyDescent="0.25">
      <c r="A31" s="62" t="s">
        <v>14</v>
      </c>
      <c r="B31" s="64"/>
      <c r="C31" s="64"/>
      <c r="D31" s="64"/>
      <c r="E31" s="64"/>
      <c r="F31" s="63">
        <f>F14</f>
        <v>58000</v>
      </c>
      <c r="G31" s="64"/>
      <c r="H31" s="58"/>
      <c r="I31" s="59"/>
      <c r="J31" s="59"/>
      <c r="K31" s="59"/>
      <c r="L31" s="59"/>
      <c r="M31" s="59"/>
    </row>
    <row r="32" spans="1:16" x14ac:dyDescent="0.25">
      <c r="A32" s="66" t="s">
        <v>15</v>
      </c>
      <c r="B32" s="64"/>
      <c r="C32" s="64"/>
      <c r="D32" s="64"/>
      <c r="E32" s="67">
        <f>E29-F31</f>
        <v>1631000</v>
      </c>
      <c r="F32" s="64"/>
      <c r="G32" s="64"/>
      <c r="H32" s="58"/>
      <c r="I32" s="59"/>
      <c r="J32" s="59"/>
      <c r="K32" s="59"/>
      <c r="L32" s="59"/>
      <c r="M32" s="59"/>
    </row>
    <row r="33" spans="1:14" x14ac:dyDescent="0.25">
      <c r="A33" s="68" t="s">
        <v>16</v>
      </c>
      <c r="B33" s="69"/>
      <c r="C33" s="69"/>
      <c r="D33" s="69"/>
      <c r="E33" s="69"/>
      <c r="F33" s="69"/>
      <c r="G33" s="69"/>
      <c r="H33" s="58"/>
      <c r="I33" s="59"/>
      <c r="J33" s="59"/>
      <c r="K33" s="59"/>
      <c r="L33" s="59"/>
      <c r="M33" s="59"/>
    </row>
    <row r="34" spans="1:14" x14ac:dyDescent="0.25">
      <c r="A34" s="70" t="s">
        <v>17</v>
      </c>
      <c r="B34" s="37"/>
      <c r="C34" s="37"/>
      <c r="D34" s="37"/>
      <c r="E34" s="70" t="s">
        <v>48</v>
      </c>
      <c r="F34" s="37"/>
      <c r="G34" s="34" t="s">
        <v>28</v>
      </c>
      <c r="H34" s="71"/>
      <c r="I34" s="59"/>
      <c r="J34" s="59"/>
      <c r="K34" s="59"/>
      <c r="L34" s="59"/>
      <c r="M34" s="59"/>
    </row>
    <row r="35" spans="1:14" x14ac:dyDescent="0.25">
      <c r="A35" s="72" t="s">
        <v>18</v>
      </c>
      <c r="B35" s="38">
        <v>52449</v>
      </c>
      <c r="C35" s="37"/>
      <c r="D35" s="37"/>
      <c r="E35" s="72" t="s">
        <v>47</v>
      </c>
      <c r="F35" s="38">
        <v>0</v>
      </c>
      <c r="G35" s="37"/>
      <c r="H35" s="73"/>
      <c r="I35" s="59"/>
      <c r="J35" s="59"/>
      <c r="K35" s="59"/>
      <c r="L35" s="59"/>
      <c r="M35" s="59"/>
    </row>
    <row r="36" spans="1:14" x14ac:dyDescent="0.25">
      <c r="A36" s="72" t="s">
        <v>79</v>
      </c>
      <c r="B36" s="38">
        <f>N16</f>
        <v>43708</v>
      </c>
      <c r="C36" s="37"/>
      <c r="D36" s="37"/>
      <c r="E36" s="72" t="s">
        <v>46</v>
      </c>
      <c r="F36" s="38">
        <v>0</v>
      </c>
      <c r="G36" s="37"/>
      <c r="H36" s="74"/>
      <c r="I36" s="59"/>
      <c r="J36" s="59"/>
      <c r="K36" s="59"/>
      <c r="L36" s="59"/>
      <c r="M36" s="59"/>
    </row>
    <row r="37" spans="1:14" x14ac:dyDescent="0.25">
      <c r="A37" s="72" t="s">
        <v>31</v>
      </c>
      <c r="B37" s="38"/>
      <c r="C37" s="37"/>
      <c r="D37" s="37"/>
      <c r="E37" s="72" t="s">
        <v>45</v>
      </c>
      <c r="F37" s="38">
        <v>13000</v>
      </c>
      <c r="G37" s="37"/>
      <c r="H37" s="74"/>
      <c r="I37" s="59"/>
      <c r="J37" s="59"/>
      <c r="K37" s="59"/>
      <c r="L37" s="59"/>
      <c r="M37" s="59"/>
    </row>
    <row r="38" spans="1:14" x14ac:dyDescent="0.25">
      <c r="A38" s="37"/>
      <c r="B38" s="37"/>
      <c r="C38" s="37"/>
      <c r="D38" s="37"/>
      <c r="E38" s="72" t="s">
        <v>49</v>
      </c>
      <c r="F38" s="38">
        <v>27600</v>
      </c>
      <c r="G38" s="37"/>
      <c r="H38" s="74"/>
      <c r="I38" s="59"/>
      <c r="J38" s="59"/>
      <c r="K38" s="59"/>
      <c r="L38" s="59"/>
      <c r="M38" s="59"/>
    </row>
    <row r="39" spans="1:14" x14ac:dyDescent="0.25">
      <c r="A39" s="75" t="s">
        <v>19</v>
      </c>
      <c r="B39" s="76">
        <f>SUM(B35:B38)</f>
        <v>96157</v>
      </c>
      <c r="C39" s="75"/>
      <c r="D39" s="75"/>
      <c r="E39" s="75"/>
      <c r="F39" s="76">
        <f>SUM(F35:F38)</f>
        <v>40600</v>
      </c>
      <c r="G39" s="76">
        <f>B39-F39</f>
        <v>55557</v>
      </c>
      <c r="H39" s="77"/>
      <c r="I39" s="59"/>
      <c r="J39" s="59"/>
      <c r="K39" s="59"/>
      <c r="L39" s="59"/>
      <c r="M39" s="59"/>
    </row>
    <row r="41" spans="1:14" x14ac:dyDescent="0.25">
      <c r="A41" s="16" t="s">
        <v>51</v>
      </c>
      <c r="B41" s="12">
        <v>37397</v>
      </c>
      <c r="C41" s="13" t="s">
        <v>9</v>
      </c>
      <c r="D41" s="14" t="s">
        <v>6</v>
      </c>
      <c r="E41" s="17">
        <v>130000</v>
      </c>
      <c r="F41" s="15">
        <v>33000</v>
      </c>
      <c r="G41" s="52">
        <v>2017</v>
      </c>
      <c r="H41" s="22">
        <v>687</v>
      </c>
      <c r="I41" s="19">
        <f>H41*12</f>
        <v>8244</v>
      </c>
      <c r="J41" s="19">
        <f>77*12</f>
        <v>924</v>
      </c>
      <c r="K41" s="1">
        <v>1071</v>
      </c>
      <c r="L41" s="1">
        <f>K41*12</f>
        <v>12852</v>
      </c>
      <c r="M41" s="19">
        <f>I41-(J41+L41)</f>
        <v>-5532</v>
      </c>
      <c r="N41" s="23" t="s">
        <v>82</v>
      </c>
    </row>
    <row r="42" spans="1:14" x14ac:dyDescent="0.25">
      <c r="A4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A15" workbookViewId="0">
      <selection activeCell="E9" sqref="E9"/>
    </sheetView>
  </sheetViews>
  <sheetFormatPr baseColWidth="10" defaultRowHeight="15" x14ac:dyDescent="0.25"/>
  <cols>
    <col min="1" max="1" width="21.140625" customWidth="1"/>
    <col min="2" max="2" width="11.140625" customWidth="1"/>
    <col min="3" max="3" width="9" customWidth="1"/>
    <col min="4" max="4" width="9.85546875" customWidth="1"/>
    <col min="5" max="5" width="9.28515625" customWidth="1"/>
    <col min="6" max="6" width="10.140625" customWidth="1"/>
    <col min="7" max="7" width="8.42578125" customWidth="1"/>
    <col min="8" max="8" width="8.5703125" customWidth="1"/>
    <col min="9" max="9" width="10.7109375" customWidth="1"/>
    <col min="10" max="10" width="10" customWidth="1"/>
    <col min="11" max="11" width="10.5703125" customWidth="1"/>
    <col min="12" max="12" width="10" customWidth="1"/>
    <col min="13" max="13" width="9" customWidth="1"/>
  </cols>
  <sheetData>
    <row r="1" spans="1:16" ht="18" x14ac:dyDescent="0.25">
      <c r="B1" s="2" t="s">
        <v>34</v>
      </c>
    </row>
    <row r="2" spans="1:16" x14ac:dyDescent="0.25">
      <c r="A2" s="3" t="s">
        <v>35</v>
      </c>
      <c r="H2" s="24" t="s">
        <v>88</v>
      </c>
    </row>
    <row r="3" spans="1:16" ht="51" x14ac:dyDescent="0.25">
      <c r="A3" s="4" t="s">
        <v>57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43</v>
      </c>
      <c r="H3" s="6" t="s">
        <v>22</v>
      </c>
      <c r="I3" s="21" t="s">
        <v>27</v>
      </c>
      <c r="J3" s="25" t="s">
        <v>26</v>
      </c>
      <c r="K3" s="25" t="s">
        <v>24</v>
      </c>
      <c r="L3" s="25" t="s">
        <v>24</v>
      </c>
      <c r="M3" s="25" t="s">
        <v>25</v>
      </c>
      <c r="N3" s="1"/>
      <c r="O3" s="25" t="s">
        <v>67</v>
      </c>
    </row>
    <row r="4" spans="1:16" x14ac:dyDescent="0.25">
      <c r="A4" s="5" t="s">
        <v>65</v>
      </c>
      <c r="B4" s="6"/>
      <c r="C4" s="6"/>
      <c r="D4" s="6" t="s">
        <v>30</v>
      </c>
      <c r="E4" s="6"/>
      <c r="F4" s="6"/>
      <c r="G4" s="6"/>
      <c r="H4" s="33" t="s">
        <v>41</v>
      </c>
      <c r="I4" s="34" t="s">
        <v>42</v>
      </c>
      <c r="J4" s="90" t="s">
        <v>41</v>
      </c>
      <c r="K4" s="90" t="s">
        <v>41</v>
      </c>
      <c r="L4" s="34" t="s">
        <v>21</v>
      </c>
      <c r="M4" s="34" t="s">
        <v>21</v>
      </c>
      <c r="N4" s="95" t="s">
        <v>68</v>
      </c>
      <c r="O4" s="90" t="s">
        <v>66</v>
      </c>
    </row>
    <row r="5" spans="1:16" ht="25.5" x14ac:dyDescent="0.25">
      <c r="A5" s="7" t="s">
        <v>5</v>
      </c>
      <c r="B5" s="8">
        <v>38895</v>
      </c>
      <c r="C5" s="9" t="s">
        <v>56</v>
      </c>
      <c r="D5" s="9" t="s">
        <v>36</v>
      </c>
      <c r="E5" s="10">
        <v>0</v>
      </c>
      <c r="F5" s="11">
        <v>0</v>
      </c>
      <c r="G5" s="8"/>
      <c r="H5" s="36">
        <v>0</v>
      </c>
      <c r="I5" s="37">
        <v>0</v>
      </c>
      <c r="J5" s="91">
        <v>0</v>
      </c>
      <c r="K5" s="92">
        <v>0</v>
      </c>
      <c r="L5" s="37">
        <v>0</v>
      </c>
      <c r="M5" s="38">
        <f>I5-(J5+L5)</f>
        <v>0</v>
      </c>
      <c r="N5" s="89">
        <f>M5</f>
        <v>0</v>
      </c>
      <c r="O5" s="101">
        <f>N5/12</f>
        <v>0</v>
      </c>
      <c r="P5" t="s">
        <v>86</v>
      </c>
    </row>
    <row r="6" spans="1:16" ht="25.5" x14ac:dyDescent="0.25">
      <c r="A6" s="40" t="s">
        <v>7</v>
      </c>
      <c r="B6" s="41">
        <v>39650</v>
      </c>
      <c r="C6" s="9" t="s">
        <v>59</v>
      </c>
      <c r="D6" s="42" t="s">
        <v>44</v>
      </c>
      <c r="E6" s="18">
        <v>0</v>
      </c>
      <c r="F6" s="43">
        <v>0</v>
      </c>
      <c r="G6" s="44"/>
      <c r="H6" s="45">
        <v>0</v>
      </c>
      <c r="I6" s="37">
        <f>H6*12</f>
        <v>0</v>
      </c>
      <c r="J6" s="92">
        <v>0</v>
      </c>
      <c r="K6" s="92">
        <v>0</v>
      </c>
      <c r="L6" s="37">
        <f t="shared" ref="L6" si="0">K6*12</f>
        <v>0</v>
      </c>
      <c r="M6" s="38">
        <f t="shared" ref="M6:M10" si="1">I6-(J6+L6)</f>
        <v>0</v>
      </c>
      <c r="N6" s="89">
        <f>M6</f>
        <v>0</v>
      </c>
      <c r="O6" s="101">
        <f>N6/12</f>
        <v>0</v>
      </c>
      <c r="P6" t="s">
        <v>87</v>
      </c>
    </row>
    <row r="7" spans="1:16" x14ac:dyDescent="0.25">
      <c r="A7" s="40"/>
      <c r="B7" s="41">
        <v>38189</v>
      </c>
      <c r="C7" s="87">
        <v>0.43</v>
      </c>
      <c r="D7" s="42" t="s">
        <v>60</v>
      </c>
      <c r="E7" s="18"/>
      <c r="F7" s="43"/>
      <c r="G7" s="44"/>
      <c r="H7" s="45"/>
      <c r="I7" s="37"/>
      <c r="J7" s="92"/>
      <c r="K7" s="92"/>
      <c r="L7" s="37"/>
      <c r="M7" s="38"/>
      <c r="N7" s="69"/>
      <c r="O7" s="92"/>
    </row>
    <row r="8" spans="1:16" ht="25.5" x14ac:dyDescent="0.25">
      <c r="A8" s="28" t="s">
        <v>20</v>
      </c>
      <c r="B8" s="8">
        <v>41970</v>
      </c>
      <c r="C8" s="9" t="s">
        <v>30</v>
      </c>
      <c r="D8" s="9" t="s">
        <v>36</v>
      </c>
      <c r="E8" s="26">
        <v>525000</v>
      </c>
      <c r="F8" s="26">
        <v>94000</v>
      </c>
      <c r="G8" s="29"/>
      <c r="H8" s="30">
        <v>3480</v>
      </c>
      <c r="I8" s="31">
        <f>H8*12</f>
        <v>41760</v>
      </c>
      <c r="J8" s="93">
        <v>1830</v>
      </c>
      <c r="K8" s="93">
        <v>531</v>
      </c>
      <c r="L8" s="31">
        <f>K8*12</f>
        <v>6372</v>
      </c>
      <c r="M8" s="32">
        <f t="shared" si="1"/>
        <v>33558</v>
      </c>
      <c r="N8" s="89">
        <f>M8</f>
        <v>33558</v>
      </c>
      <c r="O8" s="101">
        <f>N8/12</f>
        <v>2796.5</v>
      </c>
      <c r="P8" t="s">
        <v>73</v>
      </c>
    </row>
    <row r="9" spans="1:16" x14ac:dyDescent="0.25">
      <c r="A9" s="28" t="s">
        <v>105</v>
      </c>
      <c r="B9" s="8"/>
      <c r="C9" s="9"/>
      <c r="D9" s="9"/>
      <c r="E9" s="26">
        <v>420000</v>
      </c>
      <c r="F9" s="26">
        <v>300000</v>
      </c>
      <c r="G9" s="29" t="s">
        <v>106</v>
      </c>
      <c r="H9" s="30"/>
      <c r="I9" s="31"/>
      <c r="J9" s="93"/>
      <c r="K9" s="93"/>
      <c r="L9" s="31"/>
      <c r="M9" s="32"/>
      <c r="N9" s="89"/>
      <c r="O9" s="101"/>
    </row>
    <row r="10" spans="1:16" x14ac:dyDescent="0.25">
      <c r="A10" s="48" t="s">
        <v>64</v>
      </c>
      <c r="B10" s="47"/>
      <c r="C10" s="47"/>
      <c r="D10" s="47"/>
      <c r="E10" s="49">
        <f>SUM(E5:E8)</f>
        <v>525000</v>
      </c>
      <c r="F10" s="50">
        <f>F5+F6+F8</f>
        <v>94000</v>
      </c>
      <c r="G10" s="18"/>
      <c r="H10" s="18">
        <f>SUM(H5:H8)</f>
        <v>3480</v>
      </c>
      <c r="I10" s="50">
        <f>SUM(I5:I8)</f>
        <v>41760</v>
      </c>
      <c r="J10" s="94">
        <f>SUM(J5:J8)</f>
        <v>1830</v>
      </c>
      <c r="K10" s="94">
        <f>SUM(K5:K8)</f>
        <v>531</v>
      </c>
      <c r="L10" s="50">
        <f>SUM(L5:L8)</f>
        <v>6372</v>
      </c>
      <c r="M10" s="51">
        <f t="shared" si="1"/>
        <v>33558</v>
      </c>
      <c r="N10" s="89">
        <f>N8+N6+N5</f>
        <v>33558</v>
      </c>
      <c r="O10" s="102">
        <f>N10/12</f>
        <v>2796.5</v>
      </c>
    </row>
    <row r="11" spans="1:16" ht="25.5" x14ac:dyDescent="0.25">
      <c r="A11" s="5" t="s">
        <v>38</v>
      </c>
      <c r="B11" s="6"/>
      <c r="C11" s="6"/>
      <c r="D11" s="6"/>
      <c r="E11" s="6"/>
      <c r="F11" s="6" t="s">
        <v>32</v>
      </c>
      <c r="G11" s="6"/>
      <c r="H11" s="33"/>
      <c r="I11" s="34"/>
      <c r="J11" s="34"/>
      <c r="K11" s="35"/>
      <c r="L11" s="34"/>
      <c r="M11" s="34"/>
      <c r="N11" s="39"/>
      <c r="O11" s="101"/>
    </row>
    <row r="12" spans="1:16" x14ac:dyDescent="0.25">
      <c r="A12" s="7" t="s">
        <v>37</v>
      </c>
      <c r="B12" s="8">
        <v>38895</v>
      </c>
      <c r="C12" s="9"/>
      <c r="D12" s="9"/>
      <c r="E12" s="10"/>
      <c r="F12" s="11">
        <v>0</v>
      </c>
      <c r="G12" s="27">
        <v>0</v>
      </c>
      <c r="H12" s="36">
        <v>0</v>
      </c>
      <c r="I12" s="37">
        <f>H12*12</f>
        <v>0</v>
      </c>
      <c r="J12" s="38">
        <v>0</v>
      </c>
      <c r="K12" s="39">
        <v>0</v>
      </c>
      <c r="L12" s="37">
        <v>0</v>
      </c>
      <c r="M12" s="38">
        <f>I12-(J12+L12)</f>
        <v>0</v>
      </c>
      <c r="N12" s="100">
        <f>M12</f>
        <v>0</v>
      </c>
      <c r="O12" s="101">
        <f t="shared" ref="O12:O17" si="2">M12/12</f>
        <v>0</v>
      </c>
    </row>
    <row r="13" spans="1:16" x14ac:dyDescent="0.25">
      <c r="A13" s="40" t="s">
        <v>50</v>
      </c>
      <c r="B13" s="41"/>
      <c r="C13" s="46"/>
      <c r="D13" s="42"/>
      <c r="E13" s="18">
        <v>0</v>
      </c>
      <c r="F13" s="43">
        <v>0</v>
      </c>
      <c r="G13" s="44"/>
      <c r="H13" s="45"/>
      <c r="I13" s="37">
        <f>H13*12</f>
        <v>0</v>
      </c>
      <c r="J13" s="37">
        <v>0</v>
      </c>
      <c r="K13" s="39">
        <v>0</v>
      </c>
      <c r="L13" s="37">
        <v>0</v>
      </c>
      <c r="M13" s="38">
        <f t="shared" ref="M13:M15" si="3">I13-(J13+L13)</f>
        <v>0</v>
      </c>
      <c r="N13" s="100">
        <f>M13</f>
        <v>0</v>
      </c>
      <c r="O13" s="101">
        <f t="shared" si="2"/>
        <v>0</v>
      </c>
      <c r="P13" s="98" t="s">
        <v>69</v>
      </c>
    </row>
    <row r="14" spans="1:16" x14ac:dyDescent="0.25">
      <c r="A14" s="40" t="s">
        <v>23</v>
      </c>
      <c r="B14" s="41">
        <v>37651</v>
      </c>
      <c r="C14" s="46" t="s">
        <v>9</v>
      </c>
      <c r="D14" s="42" t="s">
        <v>6</v>
      </c>
      <c r="E14" s="18">
        <v>100000</v>
      </c>
      <c r="F14" s="18">
        <v>58000</v>
      </c>
      <c r="G14" s="52">
        <v>2023</v>
      </c>
      <c r="H14" s="45">
        <v>430</v>
      </c>
      <c r="I14" s="37">
        <f>H14*12</f>
        <v>5160</v>
      </c>
      <c r="J14" s="37">
        <v>384</v>
      </c>
      <c r="K14" s="39">
        <v>614</v>
      </c>
      <c r="L14" s="37">
        <f>K14*12</f>
        <v>7368</v>
      </c>
      <c r="M14" s="38">
        <f t="shared" si="3"/>
        <v>-2592</v>
      </c>
      <c r="N14" s="100">
        <f>M14</f>
        <v>-2592</v>
      </c>
      <c r="O14" s="101">
        <f t="shared" si="2"/>
        <v>-216</v>
      </c>
      <c r="P14" t="s">
        <v>74</v>
      </c>
    </row>
    <row r="15" spans="1:16" x14ac:dyDescent="0.25">
      <c r="A15" s="48" t="s">
        <v>33</v>
      </c>
      <c r="B15" s="47"/>
      <c r="C15" s="47"/>
      <c r="D15" s="47"/>
      <c r="E15" s="49">
        <f>SUM(E12:E14)</f>
        <v>100000</v>
      </c>
      <c r="F15" s="50">
        <f>F14+F12</f>
        <v>58000</v>
      </c>
      <c r="G15" s="18"/>
      <c r="H15" s="18">
        <f>SUM(H12:H14)</f>
        <v>430</v>
      </c>
      <c r="I15" s="18">
        <f>SUM(I12:I14)</f>
        <v>5160</v>
      </c>
      <c r="J15" s="18">
        <f>SUM(J12:J14)</f>
        <v>384</v>
      </c>
      <c r="K15" s="18">
        <f>SUM(K12:K14)</f>
        <v>614</v>
      </c>
      <c r="L15" s="50">
        <f>SUM(L12:L14)</f>
        <v>7368</v>
      </c>
      <c r="M15" s="51">
        <f t="shared" si="3"/>
        <v>-2592</v>
      </c>
      <c r="N15" s="100">
        <f>N12+N14</f>
        <v>-2592</v>
      </c>
      <c r="O15" s="102">
        <f t="shared" si="2"/>
        <v>-216</v>
      </c>
    </row>
    <row r="16" spans="1:16" x14ac:dyDescent="0.25">
      <c r="A16" s="48"/>
      <c r="B16" s="47"/>
      <c r="C16" s="47"/>
      <c r="D16" s="47"/>
      <c r="E16" s="49"/>
      <c r="F16" s="18"/>
      <c r="G16" s="18"/>
      <c r="H16" s="88"/>
      <c r="I16" s="18"/>
      <c r="J16" s="18"/>
      <c r="K16" s="18"/>
      <c r="L16" s="18"/>
      <c r="M16" s="38"/>
      <c r="N16" s="39"/>
      <c r="O16" s="101">
        <f t="shared" si="2"/>
        <v>0</v>
      </c>
    </row>
    <row r="17" spans="1:16" x14ac:dyDescent="0.25">
      <c r="A17" s="48" t="s">
        <v>62</v>
      </c>
      <c r="B17" s="47"/>
      <c r="C17" s="47"/>
      <c r="D17" s="47"/>
      <c r="E17" s="49"/>
      <c r="F17" s="18"/>
      <c r="G17" s="18"/>
      <c r="H17" s="88"/>
      <c r="I17" s="18"/>
      <c r="J17" s="18"/>
      <c r="K17" s="18"/>
      <c r="L17" s="18"/>
      <c r="M17" s="51">
        <f>M10+M15</f>
        <v>30966</v>
      </c>
      <c r="N17" s="97">
        <f>N10+N15</f>
        <v>30966</v>
      </c>
      <c r="O17" s="102">
        <f t="shared" si="2"/>
        <v>2580.5</v>
      </c>
    </row>
    <row r="18" spans="1:16" x14ac:dyDescent="0.25">
      <c r="A18" s="5" t="s">
        <v>58</v>
      </c>
      <c r="B18" s="6"/>
      <c r="C18" s="6"/>
      <c r="D18" s="6"/>
      <c r="E18" s="6"/>
      <c r="F18" s="6"/>
      <c r="G18" s="6"/>
      <c r="H18" s="33" t="s">
        <v>41</v>
      </c>
      <c r="I18" s="34" t="s">
        <v>21</v>
      </c>
      <c r="J18" s="34" t="s">
        <v>21</v>
      </c>
      <c r="K18" s="35" t="s">
        <v>41</v>
      </c>
      <c r="L18" s="34" t="s">
        <v>21</v>
      </c>
      <c r="M18" s="34" t="s">
        <v>21</v>
      </c>
      <c r="N18" s="39"/>
      <c r="O18" s="101">
        <f t="shared" ref="O18" si="4">N18/12</f>
        <v>0</v>
      </c>
    </row>
    <row r="19" spans="1:16" ht="24.75" customHeight="1" x14ac:dyDescent="0.25">
      <c r="A19" s="7" t="s">
        <v>40</v>
      </c>
      <c r="B19" s="8">
        <v>42094</v>
      </c>
      <c r="C19" s="9" t="s">
        <v>61</v>
      </c>
      <c r="D19" s="9" t="s">
        <v>39</v>
      </c>
      <c r="E19" s="10">
        <v>184000</v>
      </c>
      <c r="F19" s="11">
        <v>0</v>
      </c>
      <c r="G19" s="8"/>
      <c r="H19" s="53">
        <f>3120/3</f>
        <v>1040</v>
      </c>
      <c r="I19" s="37">
        <f>H19*12</f>
        <v>12480</v>
      </c>
      <c r="J19" s="38">
        <v>533</v>
      </c>
      <c r="K19" s="39">
        <v>0</v>
      </c>
      <c r="L19" s="37">
        <f t="shared" ref="L19" si="5">K19*12</f>
        <v>0</v>
      </c>
      <c r="M19" s="38">
        <f>I19-(J19+L19)</f>
        <v>11947</v>
      </c>
      <c r="N19" s="100">
        <f>M19</f>
        <v>11947</v>
      </c>
      <c r="O19" s="101">
        <f>M19/12</f>
        <v>995.58333333333337</v>
      </c>
      <c r="P19" t="s">
        <v>73</v>
      </c>
    </row>
    <row r="20" spans="1:16" ht="24.75" customHeight="1" x14ac:dyDescent="0.25">
      <c r="A20" s="83" t="s">
        <v>63</v>
      </c>
      <c r="B20" s="8"/>
      <c r="C20" s="9"/>
      <c r="D20" s="9"/>
      <c r="E20" s="10"/>
      <c r="F20" s="11"/>
      <c r="G20" s="8"/>
      <c r="H20" s="96">
        <f>H10+H15+H19</f>
        <v>4950</v>
      </c>
      <c r="I20" s="51">
        <f>I10+I15+I19</f>
        <v>59400</v>
      </c>
      <c r="J20" s="51">
        <f>J10+J15+J19</f>
        <v>2747</v>
      </c>
      <c r="K20" s="97">
        <f>K10+K15</f>
        <v>1145</v>
      </c>
      <c r="L20" s="51">
        <f>L10+L15</f>
        <v>13740</v>
      </c>
      <c r="M20" s="51">
        <f>I20-(J20+L20)</f>
        <v>42913</v>
      </c>
      <c r="N20" s="97">
        <f>N19+N17</f>
        <v>42913</v>
      </c>
      <c r="O20" s="102">
        <f>M20/12</f>
        <v>3576.0833333333335</v>
      </c>
    </row>
    <row r="21" spans="1:16" ht="15.75" customHeight="1" x14ac:dyDescent="0.25">
      <c r="A21" s="83" t="s">
        <v>55</v>
      </c>
      <c r="B21" s="84"/>
      <c r="C21" s="85"/>
      <c r="D21" s="85"/>
      <c r="E21" s="86">
        <f>E10+E15+E19</f>
        <v>809000</v>
      </c>
      <c r="F21" s="11"/>
      <c r="G21" s="8"/>
      <c r="H21" s="109"/>
      <c r="I21" s="58"/>
      <c r="J21" s="74"/>
      <c r="K21" s="58"/>
      <c r="L21" s="58"/>
      <c r="M21" s="74"/>
    </row>
    <row r="22" spans="1:16" x14ac:dyDescent="0.25">
      <c r="A22" s="54" t="s">
        <v>10</v>
      </c>
      <c r="B22" s="55"/>
      <c r="C22" s="55"/>
      <c r="D22" s="55"/>
      <c r="E22" s="56"/>
      <c r="F22" s="57"/>
      <c r="G22" s="55"/>
      <c r="H22" s="58"/>
      <c r="I22" s="116" t="s">
        <v>93</v>
      </c>
      <c r="J22" s="39"/>
      <c r="K22" s="39"/>
      <c r="L22" s="39"/>
      <c r="M22" s="59"/>
    </row>
    <row r="23" spans="1:16" x14ac:dyDescent="0.25">
      <c r="A23" s="78" t="s">
        <v>11</v>
      </c>
      <c r="B23" s="79"/>
      <c r="C23" s="79"/>
      <c r="D23" s="79"/>
      <c r="E23" s="80">
        <v>9000</v>
      </c>
      <c r="F23" s="78"/>
      <c r="G23" s="79"/>
      <c r="H23" s="104"/>
      <c r="I23" s="1" t="s">
        <v>90</v>
      </c>
      <c r="J23" s="1">
        <v>1970</v>
      </c>
      <c r="K23" s="117" t="s">
        <v>94</v>
      </c>
      <c r="L23" s="1">
        <v>480</v>
      </c>
    </row>
    <row r="24" spans="1:16" x14ac:dyDescent="0.25">
      <c r="A24" s="78" t="s">
        <v>84</v>
      </c>
      <c r="B24" s="79"/>
      <c r="C24" s="79"/>
      <c r="D24" s="79"/>
      <c r="E24" s="80">
        <v>10000</v>
      </c>
      <c r="F24" s="78"/>
      <c r="G24" s="79"/>
      <c r="H24" s="104"/>
      <c r="I24" s="1" t="s">
        <v>99</v>
      </c>
      <c r="J24" s="1">
        <v>7350</v>
      </c>
      <c r="K24" s="117" t="s">
        <v>95</v>
      </c>
      <c r="L24" s="1">
        <v>1490</v>
      </c>
    </row>
    <row r="25" spans="1:16" x14ac:dyDescent="0.25">
      <c r="A25" s="78" t="s">
        <v>89</v>
      </c>
      <c r="B25" s="79"/>
      <c r="C25" s="79"/>
      <c r="D25" s="79"/>
      <c r="E25" s="80">
        <v>20000</v>
      </c>
      <c r="F25" s="78"/>
      <c r="G25" s="79"/>
      <c r="H25" s="104"/>
      <c r="I25" s="1" t="s">
        <v>100</v>
      </c>
      <c r="J25" s="1">
        <v>7000</v>
      </c>
      <c r="K25" s="1"/>
      <c r="L25" s="1"/>
    </row>
    <row r="26" spans="1:16" x14ac:dyDescent="0.25">
      <c r="A26" s="78" t="s">
        <v>53</v>
      </c>
      <c r="B26" s="79"/>
      <c r="C26" s="79"/>
      <c r="D26" s="79"/>
      <c r="E26" s="80">
        <v>100000</v>
      </c>
      <c r="F26" s="78"/>
      <c r="G26" s="79"/>
      <c r="H26" s="104"/>
      <c r="I26" s="1" t="s">
        <v>101</v>
      </c>
      <c r="J26" s="1">
        <v>960</v>
      </c>
      <c r="K26" s="1"/>
      <c r="L26" s="1"/>
    </row>
    <row r="27" spans="1:16" x14ac:dyDescent="0.25">
      <c r="A27" s="78" t="s">
        <v>54</v>
      </c>
      <c r="B27" s="79"/>
      <c r="C27" s="79"/>
      <c r="D27" s="79"/>
      <c r="E27" s="80">
        <v>5620</v>
      </c>
      <c r="F27" s="78"/>
      <c r="G27" s="79"/>
      <c r="H27" s="104"/>
      <c r="I27" s="1" t="s">
        <v>96</v>
      </c>
      <c r="J27" s="1">
        <v>2000</v>
      </c>
      <c r="K27" s="1"/>
      <c r="L27" s="1"/>
    </row>
    <row r="28" spans="1:16" x14ac:dyDescent="0.25">
      <c r="A28" s="78" t="s">
        <v>83</v>
      </c>
      <c r="B28" s="79"/>
      <c r="C28" s="79"/>
      <c r="D28" s="79"/>
      <c r="E28" s="80">
        <v>300000</v>
      </c>
      <c r="F28" s="78"/>
      <c r="G28" s="79"/>
      <c r="H28" s="104"/>
      <c r="I28" s="1" t="s">
        <v>91</v>
      </c>
      <c r="J28" s="118">
        <v>100000</v>
      </c>
      <c r="K28" s="1"/>
      <c r="L28" s="118">
        <v>446820</v>
      </c>
    </row>
    <row r="29" spans="1:16" x14ac:dyDescent="0.25">
      <c r="A29" s="78" t="s">
        <v>12</v>
      </c>
      <c r="B29" s="81">
        <v>39814</v>
      </c>
      <c r="C29" s="79" t="s">
        <v>9</v>
      </c>
      <c r="D29" s="82" t="s">
        <v>8</v>
      </c>
      <c r="E29" s="80">
        <v>2200</v>
      </c>
      <c r="F29" s="78"/>
      <c r="G29" s="79"/>
      <c r="H29" s="104"/>
      <c r="I29" s="1" t="s">
        <v>92</v>
      </c>
      <c r="J29" s="118">
        <v>20000</v>
      </c>
      <c r="K29" s="1"/>
      <c r="L29" s="119">
        <f>L28-J30</f>
        <v>307540</v>
      </c>
    </row>
    <row r="30" spans="1:16" x14ac:dyDescent="0.25">
      <c r="A30" s="60" t="s">
        <v>13</v>
      </c>
      <c r="B30" s="60"/>
      <c r="C30" s="60"/>
      <c r="D30" s="60"/>
      <c r="E30" s="61">
        <f>SUM(E23:E29)</f>
        <v>446820</v>
      </c>
      <c r="F30" s="60"/>
      <c r="G30" s="60"/>
      <c r="H30" s="58"/>
      <c r="I30" s="39"/>
      <c r="J30" s="116">
        <f>SUM(J23:J29)</f>
        <v>139280</v>
      </c>
      <c r="K30" s="39"/>
      <c r="L30" s="39"/>
      <c r="M30" s="59"/>
      <c r="O30" s="20"/>
    </row>
    <row r="31" spans="1:16" x14ac:dyDescent="0.25">
      <c r="A31" s="62" t="s">
        <v>78</v>
      </c>
      <c r="B31" s="62"/>
      <c r="C31" s="62"/>
      <c r="D31" s="62"/>
      <c r="E31" s="63">
        <f>E10+E15+E19</f>
        <v>809000</v>
      </c>
      <c r="F31" s="64"/>
      <c r="G31" s="64"/>
      <c r="H31" s="58"/>
      <c r="I31" s="39" t="s">
        <v>97</v>
      </c>
      <c r="J31" s="39" t="s">
        <v>98</v>
      </c>
      <c r="K31" s="39"/>
      <c r="L31" s="39"/>
      <c r="M31" s="59"/>
    </row>
    <row r="32" spans="1:16" x14ac:dyDescent="0.25">
      <c r="A32" s="62" t="s">
        <v>29</v>
      </c>
      <c r="B32" s="64"/>
      <c r="C32" s="64"/>
      <c r="D32" s="64"/>
      <c r="E32" s="64"/>
      <c r="F32" s="65">
        <f>F15</f>
        <v>58000</v>
      </c>
      <c r="G32" s="64"/>
      <c r="H32" s="58"/>
      <c r="I32" s="39" t="s">
        <v>102</v>
      </c>
      <c r="J32" s="100">
        <v>50000</v>
      </c>
      <c r="K32" s="39"/>
      <c r="L32" s="100"/>
      <c r="M32" s="59" t="s">
        <v>104</v>
      </c>
    </row>
    <row r="33" spans="1:14" x14ac:dyDescent="0.25">
      <c r="A33" s="62" t="s">
        <v>14</v>
      </c>
      <c r="B33" s="64"/>
      <c r="C33" s="64"/>
      <c r="D33" s="64"/>
      <c r="E33" s="64"/>
      <c r="F33" s="63">
        <f>F15</f>
        <v>58000</v>
      </c>
      <c r="G33" s="64"/>
      <c r="H33" s="58"/>
      <c r="I33" s="39" t="s">
        <v>103</v>
      </c>
      <c r="J33" s="100">
        <v>50000</v>
      </c>
      <c r="K33" s="39"/>
      <c r="L33" s="100"/>
      <c r="M33" s="59" t="s">
        <v>104</v>
      </c>
    </row>
    <row r="34" spans="1:14" x14ac:dyDescent="0.25">
      <c r="A34" s="66" t="s">
        <v>15</v>
      </c>
      <c r="B34" s="64"/>
      <c r="C34" s="64"/>
      <c r="D34" s="64"/>
      <c r="E34" s="67">
        <f>E31-F33</f>
        <v>751000</v>
      </c>
      <c r="F34" s="64"/>
      <c r="G34" s="64"/>
      <c r="H34" s="58"/>
      <c r="I34" s="59"/>
      <c r="J34" s="120">
        <f>L29-J32-J33</f>
        <v>207540</v>
      </c>
      <c r="K34" s="59"/>
      <c r="L34" s="59"/>
      <c r="M34" s="59"/>
    </row>
    <row r="35" spans="1:14" x14ac:dyDescent="0.25">
      <c r="A35" s="68" t="s">
        <v>16</v>
      </c>
      <c r="B35" s="69"/>
      <c r="C35" s="69"/>
      <c r="D35" s="69"/>
      <c r="E35" s="69"/>
      <c r="F35" s="69"/>
      <c r="G35" s="69"/>
      <c r="H35" s="58"/>
      <c r="I35" s="59"/>
      <c r="J35" s="59"/>
      <c r="K35" s="59"/>
      <c r="L35" s="59"/>
      <c r="M35" s="59"/>
    </row>
    <row r="36" spans="1:14" x14ac:dyDescent="0.25">
      <c r="A36" s="70" t="s">
        <v>17</v>
      </c>
      <c r="B36" s="37"/>
      <c r="C36" s="37"/>
      <c r="D36" s="37"/>
      <c r="E36" s="70" t="s">
        <v>48</v>
      </c>
      <c r="F36" s="37"/>
      <c r="G36" s="34" t="s">
        <v>28</v>
      </c>
      <c r="H36" s="71"/>
      <c r="I36" s="59"/>
      <c r="J36" s="59"/>
      <c r="K36" s="59"/>
      <c r="L36" s="59"/>
      <c r="M36" s="59"/>
    </row>
    <row r="37" spans="1:14" x14ac:dyDescent="0.25">
      <c r="A37" s="72" t="s">
        <v>18</v>
      </c>
      <c r="B37" s="38">
        <v>52449</v>
      </c>
      <c r="C37" s="37"/>
      <c r="D37" s="37"/>
      <c r="E37" s="72" t="s">
        <v>47</v>
      </c>
      <c r="F37" s="38">
        <v>0</v>
      </c>
      <c r="G37" s="37"/>
      <c r="H37" s="73"/>
      <c r="I37" s="59"/>
      <c r="J37" s="59"/>
      <c r="K37" s="59"/>
      <c r="L37" s="59"/>
      <c r="M37" s="59"/>
    </row>
    <row r="38" spans="1:14" x14ac:dyDescent="0.25">
      <c r="A38" s="72" t="s">
        <v>79</v>
      </c>
      <c r="B38" s="38">
        <f>N20</f>
        <v>42913</v>
      </c>
      <c r="C38" s="37"/>
      <c r="D38" s="37"/>
      <c r="E38" s="72" t="s">
        <v>46</v>
      </c>
      <c r="F38" s="38">
        <v>0</v>
      </c>
      <c r="G38" s="37"/>
      <c r="H38" s="74"/>
      <c r="I38" s="59"/>
      <c r="J38" s="59"/>
      <c r="K38" s="59"/>
      <c r="L38" s="59"/>
      <c r="M38" s="59"/>
    </row>
    <row r="39" spans="1:14" x14ac:dyDescent="0.25">
      <c r="A39" s="72" t="s">
        <v>31</v>
      </c>
      <c r="B39" s="38"/>
      <c r="C39" s="37"/>
      <c r="D39" s="37"/>
      <c r="E39" s="72" t="s">
        <v>45</v>
      </c>
      <c r="F39" s="38">
        <v>13000</v>
      </c>
      <c r="G39" s="37"/>
      <c r="H39" s="74"/>
      <c r="I39" s="59"/>
      <c r="J39" s="59"/>
      <c r="K39" s="59"/>
      <c r="L39" s="59"/>
      <c r="M39" s="59"/>
    </row>
    <row r="40" spans="1:14" x14ac:dyDescent="0.25">
      <c r="A40" s="37"/>
      <c r="B40" s="37"/>
      <c r="C40" s="37"/>
      <c r="D40" s="37"/>
      <c r="E40" s="72" t="s">
        <v>49</v>
      </c>
      <c r="F40" s="38">
        <v>27600</v>
      </c>
      <c r="G40" s="37"/>
      <c r="H40" s="74"/>
      <c r="I40" s="59"/>
      <c r="J40" s="59"/>
      <c r="K40" s="59"/>
      <c r="L40" s="59"/>
      <c r="M40" s="59"/>
    </row>
    <row r="41" spans="1:14" x14ac:dyDescent="0.25">
      <c r="A41" s="75" t="s">
        <v>19</v>
      </c>
      <c r="B41" s="76">
        <f>SUM(B37:B40)</f>
        <v>95362</v>
      </c>
      <c r="C41" s="75"/>
      <c r="D41" s="75"/>
      <c r="E41" s="75"/>
      <c r="F41" s="76">
        <f>SUM(F37:F40)</f>
        <v>40600</v>
      </c>
      <c r="G41" s="76">
        <f>B41-F41</f>
        <v>54762</v>
      </c>
      <c r="H41" s="77"/>
      <c r="I41" s="59"/>
      <c r="J41" s="59"/>
      <c r="K41" s="59"/>
      <c r="L41" s="59"/>
      <c r="M41" s="59"/>
    </row>
    <row r="43" spans="1:14" x14ac:dyDescent="0.25">
      <c r="A43" s="16" t="s">
        <v>51</v>
      </c>
      <c r="B43" s="12">
        <v>37397</v>
      </c>
      <c r="C43" s="13" t="s">
        <v>9</v>
      </c>
      <c r="D43" s="14" t="s">
        <v>6</v>
      </c>
      <c r="E43" s="17">
        <v>130000</v>
      </c>
      <c r="F43" s="15">
        <v>33000</v>
      </c>
      <c r="G43" s="52">
        <v>2017</v>
      </c>
      <c r="H43" s="22">
        <v>687</v>
      </c>
      <c r="I43" s="19">
        <f>H43*12</f>
        <v>8244</v>
      </c>
      <c r="J43" s="19">
        <f>77*12</f>
        <v>924</v>
      </c>
      <c r="K43" s="1">
        <v>1071</v>
      </c>
      <c r="L43" s="1">
        <f>K43*12</f>
        <v>12852</v>
      </c>
      <c r="M43" s="19">
        <f>I43-(J43+L43)</f>
        <v>-5532</v>
      </c>
      <c r="N43" s="23" t="s">
        <v>82</v>
      </c>
    </row>
    <row r="44" spans="1:14" x14ac:dyDescent="0.25">
      <c r="A44" t="s">
        <v>52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13 locataires</vt:lpstr>
      <vt:lpstr>8 locataires</vt:lpstr>
      <vt:lpstr>Vte Bry</vt:lpstr>
      <vt:lpstr>Situation 30-07</vt:lpstr>
      <vt:lpstr>Feuil2</vt:lpstr>
      <vt:lpstr>'13 locataires'!Zone_d_impression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evelyne</dc:creator>
  <cp:lastModifiedBy>Dell</cp:lastModifiedBy>
  <cp:lastPrinted>2015-06-24T19:42:01Z</cp:lastPrinted>
  <dcterms:created xsi:type="dcterms:W3CDTF">2014-05-22T09:31:44Z</dcterms:created>
  <dcterms:modified xsi:type="dcterms:W3CDTF">2015-07-30T12:03:26Z</dcterms:modified>
</cp:coreProperties>
</file>