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Cession\"/>
    </mc:Choice>
  </mc:AlternateContent>
  <bookViews>
    <workbookView xWindow="0" yWindow="0" windowWidth="20490" windowHeight="7740"/>
  </bookViews>
  <sheets>
    <sheet name="Feuil1" sheetId="1" r:id="rId1"/>
  </sheets>
  <definedNames>
    <definedName name="_xlnm.Print_Area" localSheetId="0">Feuil1!$L$2:$X$59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1" l="1"/>
  <c r="R43" i="1"/>
  <c r="R42" i="1"/>
  <c r="P34" i="1"/>
  <c r="P33" i="1"/>
  <c r="N17" i="1"/>
  <c r="T18" i="1"/>
  <c r="S17" i="1"/>
  <c r="F11" i="1"/>
  <c r="N23" i="1"/>
  <c r="T8" i="1"/>
  <c r="T10" i="1" s="1"/>
  <c r="S8" i="1"/>
  <c r="S10" i="1" s="1"/>
  <c r="N8" i="1"/>
  <c r="P8" i="1" s="1"/>
  <c r="U6" i="1"/>
  <c r="P6" i="1"/>
  <c r="C23" i="1"/>
  <c r="C6" i="1"/>
  <c r="G10" i="1" s="1"/>
  <c r="C30" i="1"/>
  <c r="D30" i="1" s="1"/>
  <c r="H29" i="1" s="1"/>
  <c r="C29" i="1"/>
  <c r="D29" i="1" s="1"/>
  <c r="F29" i="1" s="1"/>
  <c r="I20" i="1"/>
  <c r="D11" i="1"/>
  <c r="H10" i="1"/>
  <c r="H9" i="1"/>
  <c r="H8" i="1"/>
  <c r="H11" i="1" s="1"/>
  <c r="R17" i="1" l="1"/>
  <c r="P10" i="1"/>
  <c r="N18" i="1"/>
  <c r="R18" i="1" s="1"/>
  <c r="R30" i="1" s="1"/>
  <c r="N10" i="1"/>
  <c r="N22" i="1"/>
  <c r="N24" i="1"/>
  <c r="S26" i="1" s="1"/>
  <c r="R8" i="1"/>
  <c r="I11" i="1"/>
  <c r="E9" i="1"/>
  <c r="E8" i="1"/>
  <c r="G8" i="1"/>
  <c r="G21" i="1" s="1"/>
  <c r="T26" i="1" l="1"/>
  <c r="T30" i="1"/>
  <c r="T34" i="1" s="1"/>
  <c r="S29" i="1"/>
  <c r="S33" i="1" s="1"/>
  <c r="U30" i="1"/>
  <c r="R26" i="1"/>
  <c r="R29" i="1"/>
  <c r="U29" i="1" s="1"/>
  <c r="U8" i="1"/>
  <c r="R10" i="1"/>
  <c r="E21" i="1"/>
  <c r="I21" i="1" s="1"/>
  <c r="R33" i="1" l="1"/>
  <c r="S35" i="1"/>
  <c r="T35" i="1"/>
  <c r="R34" i="1"/>
  <c r="U10" i="1"/>
  <c r="U26" i="1"/>
  <c r="R35" i="1" l="1"/>
</calcChain>
</file>

<file path=xl/sharedStrings.xml><?xml version="1.0" encoding="utf-8"?>
<sst xmlns="http://schemas.openxmlformats.org/spreadsheetml/2006/main" count="63" uniqueCount="47">
  <si>
    <t>Khepri Invest</t>
  </si>
  <si>
    <t>LMR</t>
  </si>
  <si>
    <t>LS</t>
  </si>
  <si>
    <t>Emmanuel</t>
  </si>
  <si>
    <t>Laurent</t>
  </si>
  <si>
    <t>Nb de parts</t>
  </si>
  <si>
    <t>Nominal</t>
  </si>
  <si>
    <t>Avant opération</t>
  </si>
  <si>
    <t>Capital social</t>
  </si>
  <si>
    <t>Evelyne</t>
  </si>
  <si>
    <t>Philippe</t>
  </si>
  <si>
    <t>Flavien</t>
  </si>
  <si>
    <t>Total</t>
  </si>
  <si>
    <t>Cession de 70% du capital</t>
  </si>
  <si>
    <t>Capitaux propres de KHEPRI INVEST</t>
  </si>
  <si>
    <t>Détention du capital de KHEPRI INVEST</t>
  </si>
  <si>
    <t>Evelyne conserve 30% du capital</t>
  </si>
  <si>
    <t>(A)</t>
  </si>
  <si>
    <t>(B)</t>
  </si>
  <si>
    <t>(C) = (A) - (B)</t>
  </si>
  <si>
    <t>Le prix de vente et sa répartition :</t>
  </si>
  <si>
    <t>achat au nominal des parts + arrondi :</t>
  </si>
  <si>
    <t>arrondis à :</t>
  </si>
  <si>
    <t xml:space="preserve"> </t>
  </si>
  <si>
    <t>Calcul du prix de cession par part :</t>
  </si>
  <si>
    <t>Nb de parts cédées :</t>
  </si>
  <si>
    <t>Prix global :</t>
  </si>
  <si>
    <t>Prix par part :</t>
  </si>
  <si>
    <t>(D)</t>
  </si>
  <si>
    <t>(E)</t>
  </si>
  <si>
    <t>(F) = (E) / (D)</t>
  </si>
  <si>
    <t>Valorisation des titres cédés :</t>
  </si>
  <si>
    <t>Répartition des titres cédés entre les acheteurs :</t>
  </si>
  <si>
    <t>LMR - Emmanuel</t>
  </si>
  <si>
    <t>LS - Laurent</t>
  </si>
  <si>
    <t>En pourcentage :</t>
  </si>
  <si>
    <t>En valeur de rachat des parts :</t>
  </si>
  <si>
    <t>Répartition des parts cédées :</t>
  </si>
  <si>
    <t>En valeur nominale :</t>
  </si>
  <si>
    <t>Règlement proportionnel des 80 K€ à la signature :</t>
  </si>
  <si>
    <t>Total à recevoir à la signature :</t>
  </si>
  <si>
    <t>Flavien : en rémunération de la totalité de ses parts dans KHEPRI INVEST</t>
  </si>
  <si>
    <t>Philippe : en rémunération de la totalité de ses parts dans KHEPRI INVEST</t>
  </si>
  <si>
    <t>Evelyne : comme acompte sur les 195 998,47 € lui revenant</t>
  </si>
  <si>
    <t>Total :</t>
  </si>
  <si>
    <t>TOTAL</t>
  </si>
  <si>
    <t>Solde du prix de vente porté en C/c au nom d'Evelyne, en dette dans les livres de Khépri Invest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</si>
</sst>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€"/>
    <numFmt numFmtId="165" formatCode="#,##0.00\ _€"/>
    <numFmt numFmtId="166" formatCode="#,##0.00000\ _€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164" fontId="0" fillId="0" borderId="0" xfId="0" applyNumberFormat="1"/>
    <xf numFmtId="164" fontId="1" fillId="0" borderId="0" xfId="0" applyNumberFormat="1" applyFon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164" fontId="0" fillId="0" borderId="0" xfId="0" applyNumberFormat="1" applyBorder="1"/>
    <xf numFmtId="164" fontId="0" fillId="0" borderId="8" xfId="0" applyNumberFormat="1" applyBorder="1"/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0" xfId="0" quotePrefix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quotePrefix="1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4" borderId="7" xfId="0" applyFill="1" applyBorder="1"/>
    <xf numFmtId="0" fontId="0" fillId="4" borderId="0" xfId="0" quotePrefix="1" applyFill="1" applyBorder="1" applyAlignment="1">
      <alignment horizontal="center" vertical="center"/>
    </xf>
    <xf numFmtId="164" fontId="0" fillId="4" borderId="0" xfId="0" applyNumberFormat="1" applyFill="1" applyBorder="1"/>
    <xf numFmtId="164" fontId="0" fillId="4" borderId="8" xfId="0" applyNumberFormat="1" applyFill="1" applyBorder="1"/>
    <xf numFmtId="164" fontId="0" fillId="0" borderId="0" xfId="0" applyNumberFormat="1" applyFill="1" applyBorder="1"/>
    <xf numFmtId="9" fontId="0" fillId="0" borderId="0" xfId="0" applyNumberFormat="1"/>
    <xf numFmtId="0" fontId="0" fillId="5" borderId="0" xfId="0" applyFill="1"/>
    <xf numFmtId="4" fontId="0" fillId="0" borderId="0" xfId="0" applyNumberFormat="1"/>
    <xf numFmtId="164" fontId="4" fillId="0" borderId="0" xfId="0" applyNumberFormat="1" applyFont="1"/>
    <xf numFmtId="165" fontId="4" fillId="0" borderId="0" xfId="0" applyNumberFormat="1" applyFont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/>
    <xf numFmtId="0" fontId="4" fillId="0" borderId="14" xfId="0" applyFont="1" applyBorder="1"/>
    <xf numFmtId="0" fontId="4" fillId="0" borderId="15" xfId="0" applyFont="1" applyBorder="1" applyAlignment="1">
      <alignment horizontal="center" vertical="center"/>
    </xf>
    <xf numFmtId="164" fontId="4" fillId="0" borderId="15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65" fontId="4" fillId="0" borderId="19" xfId="0" applyNumberFormat="1" applyFont="1" applyBorder="1"/>
    <xf numFmtId="164" fontId="4" fillId="0" borderId="20" xfId="0" applyNumberFormat="1" applyFont="1" applyBorder="1" applyAlignment="1">
      <alignment horizontal="center"/>
    </xf>
    <xf numFmtId="164" fontId="0" fillId="0" borderId="7" xfId="0" applyNumberFormat="1" applyBorder="1"/>
    <xf numFmtId="165" fontId="4" fillId="0" borderId="21" xfId="0" applyNumberFormat="1" applyFont="1" applyBorder="1"/>
    <xf numFmtId="164" fontId="4" fillId="0" borderId="2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46</xdr:row>
      <xdr:rowOff>144780</xdr:rowOff>
    </xdr:from>
    <xdr:to>
      <xdr:col>14</xdr:col>
      <xdr:colOff>739140</xdr:colOff>
      <xdr:row>49</xdr:row>
      <xdr:rowOff>83820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7592B985-7A37-4185-9744-CCCB74B77509}"/>
            </a:ext>
          </a:extLst>
        </xdr:cNvPr>
        <xdr:cNvSpPr/>
      </xdr:nvSpPr>
      <xdr:spPr>
        <a:xfrm>
          <a:off x="11292840" y="7292340"/>
          <a:ext cx="1264920" cy="487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KHEPRI</a:t>
          </a:r>
          <a:r>
            <a:rPr lang="fr-FR" sz="1100" b="1" baseline="0">
              <a:solidFill>
                <a:sysClr val="windowText" lastClr="000000"/>
              </a:solidFill>
            </a:rPr>
            <a:t> INVEST</a:t>
          </a:r>
        </a:p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100%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15240</xdr:colOff>
      <xdr:row>51</xdr:row>
      <xdr:rowOff>15240</xdr:rowOff>
    </xdr:from>
    <xdr:to>
      <xdr:col>13</xdr:col>
      <xdr:colOff>342900</xdr:colOff>
      <xdr:row>53</xdr:row>
      <xdr:rowOff>137160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D3D6967C-BD89-4F9C-AF49-BD975506368A}"/>
            </a:ext>
          </a:extLst>
        </xdr:cNvPr>
        <xdr:cNvSpPr/>
      </xdr:nvSpPr>
      <xdr:spPr>
        <a:xfrm>
          <a:off x="10104120" y="8077200"/>
          <a:ext cx="1264920" cy="487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EVELYNE REVELLAT 30%</a:t>
          </a:r>
        </a:p>
        <a:p>
          <a:pPr algn="l"/>
          <a:endParaRPr lang="fr-FR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17</xdr:col>
      <xdr:colOff>388620</xdr:colOff>
      <xdr:row>53</xdr:row>
      <xdr:rowOff>121920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B01EE9EF-2EBD-473B-AEA0-53EF586F7742}"/>
            </a:ext>
          </a:extLst>
        </xdr:cNvPr>
        <xdr:cNvSpPr/>
      </xdr:nvSpPr>
      <xdr:spPr>
        <a:xfrm>
          <a:off x="12611100" y="8061960"/>
          <a:ext cx="1264920" cy="487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INVESTISSEURS 70%</a:t>
          </a:r>
        </a:p>
        <a:p>
          <a:pPr algn="l"/>
          <a:endParaRPr lang="fr-FR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15</xdr:col>
      <xdr:colOff>472440</xdr:colOff>
      <xdr:row>58</xdr:row>
      <xdr:rowOff>121920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D10D3561-6FE4-45E8-9F82-48444C2C21A2}"/>
            </a:ext>
          </a:extLst>
        </xdr:cNvPr>
        <xdr:cNvSpPr/>
      </xdr:nvSpPr>
      <xdr:spPr>
        <a:xfrm>
          <a:off x="11818620" y="8976360"/>
          <a:ext cx="1264920" cy="487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LMR - EMMANUEL</a:t>
          </a:r>
        </a:p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80%</a:t>
          </a:r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411480</xdr:colOff>
      <xdr:row>58</xdr:row>
      <xdr:rowOff>121920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900A3D68-DB4E-43F2-AA7F-35F2ED5E719C}"/>
            </a:ext>
          </a:extLst>
        </xdr:cNvPr>
        <xdr:cNvSpPr/>
      </xdr:nvSpPr>
      <xdr:spPr>
        <a:xfrm>
          <a:off x="13487400" y="8976360"/>
          <a:ext cx="1203960" cy="487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 b="1" baseline="0">
              <a:solidFill>
                <a:sysClr val="windowText" lastClr="000000"/>
              </a:solidFill>
            </a:rPr>
            <a:t>LS - LAURENT 20%</a:t>
          </a:r>
        </a:p>
        <a:p>
          <a:pPr algn="l"/>
          <a:endParaRPr lang="fr-FR" sz="1100" b="1" baseline="0">
            <a:solidFill>
              <a:sysClr val="windowText" lastClr="000000"/>
            </a:solidFill>
          </a:endParaRPr>
        </a:p>
        <a:p>
          <a:pPr algn="l"/>
          <a:endParaRPr lang="fr-FR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594360</xdr:colOff>
      <xdr:row>49</xdr:row>
      <xdr:rowOff>175260</xdr:rowOff>
    </xdr:from>
    <xdr:to>
      <xdr:col>13</xdr:col>
      <xdr:colOff>716280</xdr:colOff>
      <xdr:row>51</xdr:row>
      <xdr:rowOff>38100</xdr:rowOff>
    </xdr:to>
    <xdr:sp macro="" textlink="">
      <xdr:nvSpPr>
        <xdr:cNvPr id="8" name="Flèche : bas 7">
          <a:extLst>
            <a:ext uri="{FF2B5EF4-FFF2-40B4-BE49-F238E27FC236}">
              <a16:creationId xmlns:a16="http://schemas.microsoft.com/office/drawing/2014/main" xmlns="" id="{DD981D49-E79B-42FD-9D70-6AB1D3A8DB5F}"/>
            </a:ext>
          </a:extLst>
        </xdr:cNvPr>
        <xdr:cNvSpPr/>
      </xdr:nvSpPr>
      <xdr:spPr>
        <a:xfrm rot="2433999">
          <a:off x="11620500" y="7871460"/>
          <a:ext cx="12192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518160</xdr:colOff>
      <xdr:row>50</xdr:row>
      <xdr:rowOff>0</xdr:rowOff>
    </xdr:from>
    <xdr:to>
      <xdr:col>14</xdr:col>
      <xdr:colOff>640080</xdr:colOff>
      <xdr:row>51</xdr:row>
      <xdr:rowOff>45720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xmlns="" id="{81320D07-8920-4CA3-8FD3-4CF5662E3CEE}"/>
            </a:ext>
          </a:extLst>
        </xdr:cNvPr>
        <xdr:cNvSpPr/>
      </xdr:nvSpPr>
      <xdr:spPr>
        <a:xfrm rot="19727380">
          <a:off x="12336780" y="7879080"/>
          <a:ext cx="12192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213360</xdr:colOff>
      <xdr:row>54</xdr:row>
      <xdr:rowOff>0</xdr:rowOff>
    </xdr:from>
    <xdr:to>
      <xdr:col>15</xdr:col>
      <xdr:colOff>335280</xdr:colOff>
      <xdr:row>55</xdr:row>
      <xdr:rowOff>45720</xdr:rowOff>
    </xdr:to>
    <xdr:sp macro="" textlink="">
      <xdr:nvSpPr>
        <xdr:cNvPr id="10" name="Flèche : bas 9">
          <a:extLst>
            <a:ext uri="{FF2B5EF4-FFF2-40B4-BE49-F238E27FC236}">
              <a16:creationId xmlns:a16="http://schemas.microsoft.com/office/drawing/2014/main" xmlns="" id="{A5A5DB8B-8103-4CFB-98BD-81E5DA535DF6}"/>
            </a:ext>
          </a:extLst>
        </xdr:cNvPr>
        <xdr:cNvSpPr/>
      </xdr:nvSpPr>
      <xdr:spPr>
        <a:xfrm rot="2433999">
          <a:off x="12824460" y="8610600"/>
          <a:ext cx="12192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175260</xdr:colOff>
      <xdr:row>54</xdr:row>
      <xdr:rowOff>30479</xdr:rowOff>
    </xdr:from>
    <xdr:to>
      <xdr:col>17</xdr:col>
      <xdr:colOff>297180</xdr:colOff>
      <xdr:row>55</xdr:row>
      <xdr:rowOff>76199</xdr:rowOff>
    </xdr:to>
    <xdr:sp macro="" textlink="">
      <xdr:nvSpPr>
        <xdr:cNvPr id="11" name="Flèche : bas 10">
          <a:extLst>
            <a:ext uri="{FF2B5EF4-FFF2-40B4-BE49-F238E27FC236}">
              <a16:creationId xmlns:a16="http://schemas.microsoft.com/office/drawing/2014/main" xmlns="" id="{F898F673-5456-4088-AD8B-D546CD237DAC}"/>
            </a:ext>
          </a:extLst>
        </xdr:cNvPr>
        <xdr:cNvSpPr/>
      </xdr:nvSpPr>
      <xdr:spPr>
        <a:xfrm rot="19574418">
          <a:off x="13662660" y="8641079"/>
          <a:ext cx="12192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N120"/>
  <sheetViews>
    <sheetView showGridLines="0" tabSelected="1" topLeftCell="H1" workbookViewId="0">
      <selection activeCell="R13" sqref="R13"/>
    </sheetView>
  </sheetViews>
  <sheetFormatPr baseColWidth="10" defaultRowHeight="15" x14ac:dyDescent="0.25"/>
  <cols>
    <col min="1" max="1" width="3" customWidth="1"/>
    <col min="2" max="2" width="21.85546875" customWidth="1"/>
    <col min="11" max="11" width="3.7109375" customWidth="1"/>
    <col min="12" max="12" width="26" customWidth="1"/>
    <col min="13" max="13" width="13.7109375" customWidth="1"/>
    <col min="17" max="17" width="1.28515625" customWidth="1"/>
    <col min="24" max="24" width="14.140625" customWidth="1"/>
  </cols>
  <sheetData>
    <row r="1" spans="3:40" x14ac:dyDescent="0.25">
      <c r="C1" t="s">
        <v>0</v>
      </c>
    </row>
    <row r="2" spans="3:40" x14ac:dyDescent="0.25">
      <c r="N2" s="58" t="s">
        <v>14</v>
      </c>
      <c r="O2" s="59"/>
      <c r="P2" s="60"/>
      <c r="R2" s="58" t="s">
        <v>15</v>
      </c>
      <c r="S2" s="59"/>
      <c r="T2" s="59"/>
      <c r="U2" s="60"/>
    </row>
    <row r="4" spans="3:40" x14ac:dyDescent="0.25">
      <c r="L4" s="14"/>
      <c r="M4" s="15"/>
      <c r="N4" s="16" t="s">
        <v>5</v>
      </c>
      <c r="O4" s="16" t="s">
        <v>6</v>
      </c>
      <c r="P4" s="16" t="s">
        <v>8</v>
      </c>
      <c r="Q4" s="16"/>
      <c r="R4" s="16" t="s">
        <v>9</v>
      </c>
      <c r="S4" s="16" t="s">
        <v>10</v>
      </c>
      <c r="T4" s="16" t="s">
        <v>11</v>
      </c>
      <c r="U4" s="17" t="s">
        <v>12</v>
      </c>
    </row>
    <row r="5" spans="3:40" x14ac:dyDescent="0.25">
      <c r="D5" t="s">
        <v>3</v>
      </c>
      <c r="F5" t="s">
        <v>4</v>
      </c>
      <c r="L5" s="18"/>
      <c r="M5" s="19"/>
      <c r="N5" s="20"/>
      <c r="O5" s="20"/>
      <c r="P5" s="20"/>
      <c r="Q5" s="20"/>
      <c r="R5" s="20"/>
      <c r="S5" s="20"/>
      <c r="T5" s="20"/>
      <c r="U5" s="21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3:40" x14ac:dyDescent="0.25">
      <c r="C6">
        <f>197000/19670</f>
        <v>10.015251652262329</v>
      </c>
      <c r="D6" s="3" t="s">
        <v>1</v>
      </c>
      <c r="E6" s="3"/>
      <c r="F6" s="6" t="s">
        <v>2</v>
      </c>
      <c r="G6" s="6"/>
      <c r="L6" s="18" t="s">
        <v>7</v>
      </c>
      <c r="M6" s="22" t="s">
        <v>17</v>
      </c>
      <c r="N6" s="20">
        <v>28100</v>
      </c>
      <c r="O6" s="20">
        <v>10</v>
      </c>
      <c r="P6" s="20">
        <f>+N6*O6</f>
        <v>281000</v>
      </c>
      <c r="Q6" s="20"/>
      <c r="R6" s="20">
        <v>28000</v>
      </c>
      <c r="S6" s="20">
        <v>75</v>
      </c>
      <c r="T6" s="20">
        <v>25</v>
      </c>
      <c r="U6" s="21">
        <f>SUM(R6:T6)</f>
        <v>28100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3:40" x14ac:dyDescent="0.25">
      <c r="D7" s="3"/>
      <c r="E7" s="3"/>
      <c r="F7" s="6"/>
      <c r="G7" s="6"/>
      <c r="L7" s="18"/>
      <c r="M7" s="23"/>
      <c r="N7" s="20"/>
      <c r="O7" s="20"/>
      <c r="P7" s="20"/>
      <c r="Q7" s="20"/>
      <c r="R7" s="20"/>
      <c r="S7" s="20"/>
      <c r="T7" s="20"/>
      <c r="U7" s="21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3:40" x14ac:dyDescent="0.25">
      <c r="C8" s="9">
        <v>28000</v>
      </c>
      <c r="D8" s="37">
        <v>-15661</v>
      </c>
      <c r="E8" s="4">
        <f>++D8*C6</f>
        <v>-156848.85612608033</v>
      </c>
      <c r="F8" s="37">
        <v>-3909</v>
      </c>
      <c r="G8" s="7">
        <f>++F8*C6</f>
        <v>-39149.618708693444</v>
      </c>
      <c r="H8">
        <f>-(++F8+D8+C8)</f>
        <v>-8430</v>
      </c>
      <c r="L8" s="31" t="s">
        <v>13</v>
      </c>
      <c r="M8" s="32" t="s">
        <v>18</v>
      </c>
      <c r="N8" s="33">
        <f>-N6*0.7</f>
        <v>-19670</v>
      </c>
      <c r="O8" s="33">
        <v>10</v>
      </c>
      <c r="P8" s="33">
        <f>+N8*O8</f>
        <v>-196700</v>
      </c>
      <c r="Q8" s="35"/>
      <c r="R8" s="33">
        <f>+N8-S8-T8</f>
        <v>-19570</v>
      </c>
      <c r="S8" s="33">
        <f>-S6</f>
        <v>-75</v>
      </c>
      <c r="T8" s="33">
        <f>-T6</f>
        <v>-25</v>
      </c>
      <c r="U8" s="34">
        <f>SUM(R8:T8)</f>
        <v>-19670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3:40" x14ac:dyDescent="0.25">
      <c r="C9" s="9">
        <v>75</v>
      </c>
      <c r="D9" s="37">
        <v>-75</v>
      </c>
      <c r="E9" s="4">
        <f>++D9*C6</f>
        <v>-751.14387391967466</v>
      </c>
      <c r="F9" s="37"/>
      <c r="G9" s="7"/>
      <c r="H9">
        <f>++F9+D9+C9</f>
        <v>0</v>
      </c>
      <c r="L9" s="18"/>
      <c r="M9" s="23"/>
      <c r="N9" s="20"/>
      <c r="O9" s="20"/>
      <c r="P9" s="20"/>
      <c r="Q9" s="20"/>
      <c r="R9" s="20"/>
      <c r="S9" s="20"/>
      <c r="T9" s="20"/>
      <c r="U9" s="21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3:40" ht="30" x14ac:dyDescent="0.25">
      <c r="C10" s="9">
        <v>25</v>
      </c>
      <c r="D10" s="4"/>
      <c r="E10" s="4"/>
      <c r="F10" s="37">
        <v>-25</v>
      </c>
      <c r="G10" s="7">
        <f>+F10*C6</f>
        <v>-250.38129130655821</v>
      </c>
      <c r="H10">
        <f>++F10+D10+C10</f>
        <v>0</v>
      </c>
      <c r="L10" s="24" t="s">
        <v>16</v>
      </c>
      <c r="M10" s="25" t="s">
        <v>19</v>
      </c>
      <c r="N10" s="26">
        <f>+N6+N8</f>
        <v>8430</v>
      </c>
      <c r="O10" s="26">
        <v>10</v>
      </c>
      <c r="P10" s="26">
        <f>+P6+P8</f>
        <v>84300</v>
      </c>
      <c r="Q10" s="26"/>
      <c r="R10" s="26">
        <f>+R6+R8</f>
        <v>8430</v>
      </c>
      <c r="S10" s="26">
        <f t="shared" ref="S10:U10" si="0">+S6+S8</f>
        <v>0</v>
      </c>
      <c r="T10" s="26">
        <f t="shared" si="0"/>
        <v>0</v>
      </c>
      <c r="U10" s="27">
        <f t="shared" si="0"/>
        <v>8430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9"/>
      <c r="AJ10" s="9"/>
      <c r="AK10" s="9"/>
      <c r="AL10" s="9"/>
      <c r="AM10" s="9"/>
      <c r="AN10" s="9"/>
    </row>
    <row r="11" spans="3:40" x14ac:dyDescent="0.25">
      <c r="C11" s="9"/>
      <c r="D11" s="5">
        <f>(+D8+D9)/28100</f>
        <v>-0.56000000000000005</v>
      </c>
      <c r="E11" s="5"/>
      <c r="F11" s="8">
        <f>(+F8+F10)/28100</f>
        <v>-0.14000000000000001</v>
      </c>
      <c r="G11" s="8"/>
      <c r="H11" s="1">
        <f>++H8/28100</f>
        <v>-0.3</v>
      </c>
      <c r="I11" s="1">
        <f>++H11+F11+D11</f>
        <v>-1</v>
      </c>
      <c r="M11" s="1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3:40" x14ac:dyDescent="0.25">
      <c r="C12" s="9"/>
      <c r="D12" s="5"/>
      <c r="E12" s="5"/>
      <c r="F12" s="8"/>
      <c r="G12" s="8"/>
      <c r="H12" s="1"/>
      <c r="I12" s="1"/>
      <c r="L12" t="s">
        <v>37</v>
      </c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3:40" x14ac:dyDescent="0.25">
      <c r="C13" s="9"/>
      <c r="D13" s="5"/>
      <c r="E13" s="5"/>
      <c r="F13" s="8"/>
      <c r="G13" s="8"/>
      <c r="H13" s="1"/>
      <c r="I13" s="1"/>
      <c r="L13" t="s">
        <v>35</v>
      </c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3:40" x14ac:dyDescent="0.25">
      <c r="C14" s="9"/>
      <c r="D14" s="5"/>
      <c r="E14" s="5"/>
      <c r="F14" s="8"/>
      <c r="G14" s="8"/>
      <c r="H14" s="1"/>
      <c r="I14" s="1"/>
      <c r="L14" s="9" t="s">
        <v>33</v>
      </c>
      <c r="M14" s="12"/>
      <c r="N14" s="36">
        <v>0.8</v>
      </c>
      <c r="O14" s="9"/>
      <c r="Q14" s="9"/>
      <c r="R14" s="9"/>
      <c r="S14" s="36">
        <v>1</v>
      </c>
      <c r="T14" s="36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3:40" x14ac:dyDescent="0.25">
      <c r="C15" s="9"/>
      <c r="D15" s="5"/>
      <c r="E15" s="5"/>
      <c r="F15" s="8"/>
      <c r="G15" s="8"/>
      <c r="H15" s="1"/>
      <c r="I15" s="1"/>
      <c r="L15" s="9" t="s">
        <v>34</v>
      </c>
      <c r="M15" s="12"/>
      <c r="N15" s="36">
        <v>0.2</v>
      </c>
      <c r="O15" s="9"/>
      <c r="Q15" s="9"/>
      <c r="R15" s="9"/>
      <c r="S15" s="36"/>
      <c r="T15" s="36">
        <v>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3:40" x14ac:dyDescent="0.25">
      <c r="C16" s="9"/>
      <c r="D16" s="5"/>
      <c r="E16" s="5"/>
      <c r="F16" s="8"/>
      <c r="G16" s="8"/>
      <c r="H16" s="1"/>
      <c r="I16" s="1"/>
      <c r="L16" t="s">
        <v>38</v>
      </c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3:40" x14ac:dyDescent="0.25">
      <c r="C17" s="9"/>
      <c r="D17" s="5"/>
      <c r="E17" s="5"/>
      <c r="F17" s="8"/>
      <c r="G17" s="8"/>
      <c r="H17" s="1"/>
      <c r="I17" s="1"/>
      <c r="L17" s="9" t="s">
        <v>33</v>
      </c>
      <c r="M17" s="12"/>
      <c r="N17" s="9">
        <f>-N$8*N14</f>
        <v>15736</v>
      </c>
      <c r="O17" s="9"/>
      <c r="Q17" s="9"/>
      <c r="R17" s="9">
        <f>+N17-S17</f>
        <v>15661</v>
      </c>
      <c r="S17" s="9">
        <f>-S8</f>
        <v>75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3:40" x14ac:dyDescent="0.25">
      <c r="C18" s="9"/>
      <c r="D18" s="5"/>
      <c r="E18" s="5"/>
      <c r="F18" s="8"/>
      <c r="G18" s="8"/>
      <c r="H18" s="1"/>
      <c r="I18" s="1"/>
      <c r="L18" s="9" t="s">
        <v>34</v>
      </c>
      <c r="M18" s="12"/>
      <c r="N18" s="9">
        <f>-N$8*N15</f>
        <v>3934</v>
      </c>
      <c r="O18" s="9"/>
      <c r="Q18" s="9"/>
      <c r="R18" s="9">
        <f>+N18-T18</f>
        <v>3909</v>
      </c>
      <c r="S18" s="9"/>
      <c r="T18" s="9">
        <f>-T8</f>
        <v>25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3:40" x14ac:dyDescent="0.25">
      <c r="C19" s="9"/>
      <c r="D19" s="5"/>
      <c r="E19" s="5"/>
      <c r="F19" s="8"/>
      <c r="G19" s="8"/>
      <c r="H19" s="1"/>
      <c r="I19" s="1"/>
      <c r="M19" s="12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3:40" x14ac:dyDescent="0.25">
      <c r="C20" s="9"/>
      <c r="D20" s="4">
        <v>0.56000000000000005</v>
      </c>
      <c r="E20" s="4"/>
      <c r="F20" s="7">
        <v>0.14000000000000001</v>
      </c>
      <c r="G20" s="7"/>
      <c r="H20" s="2">
        <v>0.3</v>
      </c>
      <c r="I20">
        <f>++H20+F20+D20</f>
        <v>1</v>
      </c>
      <c r="L20" t="s">
        <v>20</v>
      </c>
      <c r="M20" s="12"/>
      <c r="N20" s="9" t="s">
        <v>21</v>
      </c>
      <c r="O20" s="9"/>
      <c r="P20" s="9"/>
      <c r="Q20" s="9"/>
      <c r="R20" s="9">
        <v>196700</v>
      </c>
      <c r="S20" s="28" t="s">
        <v>22</v>
      </c>
      <c r="T20" s="9">
        <v>197000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3:40" x14ac:dyDescent="0.25">
      <c r="C21" s="9"/>
      <c r="D21" s="4"/>
      <c r="E21" s="4">
        <f>+E9+E8</f>
        <v>-157600</v>
      </c>
      <c r="F21" s="7"/>
      <c r="G21" s="7">
        <f>+G10+G8</f>
        <v>-39400</v>
      </c>
      <c r="I21">
        <f>+G21+E21</f>
        <v>-197000</v>
      </c>
      <c r="L21" t="s">
        <v>24</v>
      </c>
      <c r="M21" s="1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3:40" x14ac:dyDescent="0.25">
      <c r="C22" s="9"/>
      <c r="D22" s="4"/>
      <c r="E22" s="4"/>
      <c r="F22" s="7"/>
      <c r="G22" s="7"/>
      <c r="L22" t="s">
        <v>25</v>
      </c>
      <c r="M22" s="11" t="s">
        <v>28</v>
      </c>
      <c r="N22" s="9">
        <f>-N8</f>
        <v>19670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3:40" x14ac:dyDescent="0.25">
      <c r="C23" s="9">
        <f>SUM(C8:C22)</f>
        <v>28100</v>
      </c>
      <c r="D23" s="4"/>
      <c r="E23" s="4"/>
      <c r="F23" s="7"/>
      <c r="G23" s="7"/>
      <c r="L23" t="s">
        <v>26</v>
      </c>
      <c r="M23" s="11" t="s">
        <v>29</v>
      </c>
      <c r="N23" s="9">
        <f>+T20</f>
        <v>197000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3:40" ht="15.75" thickBot="1" x14ac:dyDescent="0.3">
      <c r="C24" s="9"/>
      <c r="D24" s="4"/>
      <c r="E24" s="4"/>
      <c r="F24" s="7"/>
      <c r="G24" s="7"/>
      <c r="L24" t="s">
        <v>27</v>
      </c>
      <c r="M24" s="11" t="s">
        <v>30</v>
      </c>
      <c r="N24" s="30">
        <f>+N23/N22</f>
        <v>10.015251652262329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3:40" ht="15.75" thickBot="1" x14ac:dyDescent="0.3">
      <c r="C25" s="9"/>
      <c r="D25" s="4"/>
      <c r="E25" s="4"/>
      <c r="F25" s="7"/>
      <c r="G25" s="7"/>
      <c r="M25" s="12"/>
      <c r="N25" s="9"/>
      <c r="O25" s="9"/>
      <c r="P25" s="9"/>
      <c r="Q25" s="9"/>
      <c r="R25" s="48" t="s">
        <v>9</v>
      </c>
      <c r="S25" s="49" t="s">
        <v>10</v>
      </c>
      <c r="T25" s="50" t="s">
        <v>11</v>
      </c>
      <c r="U25" s="47" t="s">
        <v>44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3:40" x14ac:dyDescent="0.25">
      <c r="C26" s="9"/>
      <c r="D26" s="4"/>
      <c r="E26" s="4"/>
      <c r="F26" s="7"/>
      <c r="G26" s="7"/>
      <c r="L26" t="s">
        <v>31</v>
      </c>
      <c r="M26" s="12"/>
      <c r="N26" s="9"/>
      <c r="O26" s="9"/>
      <c r="P26" s="9"/>
      <c r="Q26" s="9"/>
      <c r="R26" s="29">
        <f>-R8*$N24</f>
        <v>195998.47483477378</v>
      </c>
      <c r="S26" s="29">
        <f t="shared" ref="S26:U26" si="1">-S8*$N24</f>
        <v>751.14387391967466</v>
      </c>
      <c r="T26" s="29">
        <f t="shared" si="1"/>
        <v>250.38129130655821</v>
      </c>
      <c r="U26" s="40">
        <f t="shared" si="1"/>
        <v>197000</v>
      </c>
      <c r="V26" s="29"/>
      <c r="W26" s="2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3:40" x14ac:dyDescent="0.25">
      <c r="C27" s="9"/>
      <c r="D27" s="4"/>
      <c r="E27" s="4"/>
      <c r="F27" s="7"/>
      <c r="G27" s="7"/>
      <c r="L27" t="s">
        <v>32</v>
      </c>
      <c r="M27" s="1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3:40" x14ac:dyDescent="0.25">
      <c r="C28" s="9"/>
      <c r="D28" s="4"/>
      <c r="E28" s="4"/>
      <c r="F28" s="7"/>
      <c r="G28" s="7"/>
      <c r="L28" s="9" t="s">
        <v>36</v>
      </c>
      <c r="M28" s="12"/>
      <c r="O28" s="9"/>
      <c r="P28" s="9"/>
      <c r="Q28" s="9"/>
      <c r="R28" s="29"/>
      <c r="S28" s="29"/>
      <c r="T28" s="29"/>
      <c r="U28" s="51" t="s">
        <v>44</v>
      </c>
      <c r="V28" s="29"/>
      <c r="W28" s="29"/>
      <c r="X28" s="2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3:40" x14ac:dyDescent="0.25">
      <c r="C29" s="10">
        <f>(80000)*0.8</f>
        <v>64000</v>
      </c>
      <c r="D29" s="4">
        <f>+C29-E30</f>
        <v>63248.87</v>
      </c>
      <c r="E29" s="4">
        <v>156848.89000000001</v>
      </c>
      <c r="F29" s="7">
        <f>+E29-D29</f>
        <v>93600.020000000019</v>
      </c>
      <c r="G29" s="7">
        <v>39149.61</v>
      </c>
      <c r="H29">
        <f>+G29-D30</f>
        <v>23399.980000000003</v>
      </c>
      <c r="L29" s="9" t="s">
        <v>33</v>
      </c>
      <c r="M29" s="12"/>
      <c r="O29" s="9"/>
      <c r="P29" s="9"/>
      <c r="Q29" s="9"/>
      <c r="R29" s="29">
        <f>+R17*$N$24</f>
        <v>156848.85612608033</v>
      </c>
      <c r="S29" s="29">
        <f t="shared" ref="S29" si="2">+S17*$N$24</f>
        <v>751.14387391967466</v>
      </c>
      <c r="T29" s="29" t="s">
        <v>23</v>
      </c>
      <c r="U29" s="29">
        <f>SUM(R29:T29)</f>
        <v>157600</v>
      </c>
      <c r="V29" s="29"/>
      <c r="W29" s="29"/>
      <c r="X29" s="2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3:40" x14ac:dyDescent="0.25">
      <c r="C30" s="10">
        <f>(80000)*0.2</f>
        <v>16000</v>
      </c>
      <c r="D30" s="4">
        <f>+C30-G30</f>
        <v>15749.63</v>
      </c>
      <c r="E30" s="4">
        <v>751.13</v>
      </c>
      <c r="F30" s="7"/>
      <c r="G30" s="7">
        <v>250.37</v>
      </c>
      <c r="L30" s="9" t="s">
        <v>34</v>
      </c>
      <c r="M30" s="12"/>
      <c r="O30" s="9"/>
      <c r="P30" s="9"/>
      <c r="Q30" s="9"/>
      <c r="R30" s="29">
        <f>+R18*$N$24</f>
        <v>39149.618708693444</v>
      </c>
      <c r="S30" s="29" t="s">
        <v>23</v>
      </c>
      <c r="T30" s="29">
        <f t="shared" ref="T30" si="3">+T18*$N$24</f>
        <v>250.38129130655821</v>
      </c>
      <c r="U30" s="29">
        <f>SUM(R30:T30)</f>
        <v>39400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3:40" x14ac:dyDescent="0.25">
      <c r="C31" s="9"/>
      <c r="L31" s="9"/>
      <c r="M31" s="12"/>
      <c r="O31" s="9"/>
      <c r="P31" s="9"/>
      <c r="Q31" s="9"/>
      <c r="R31" s="29"/>
      <c r="S31" s="29"/>
      <c r="T31" s="29"/>
      <c r="U31" s="29"/>
      <c r="V31" s="29"/>
      <c r="W31" s="29"/>
      <c r="X31" s="2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3:40" x14ac:dyDescent="0.25">
      <c r="C32" s="9"/>
      <c r="L32" s="9" t="s">
        <v>39</v>
      </c>
      <c r="O32" s="39">
        <v>80000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3:40" x14ac:dyDescent="0.25">
      <c r="C33" s="9"/>
      <c r="L33" s="9" t="s">
        <v>33</v>
      </c>
      <c r="O33" s="36">
        <v>0.8</v>
      </c>
      <c r="P33" s="39">
        <f>+O32*O33</f>
        <v>64000</v>
      </c>
      <c r="R33" s="38">
        <f>+P33-S33</f>
        <v>63248.856126080325</v>
      </c>
      <c r="S33" s="29">
        <f>+S29</f>
        <v>751.14387391967466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3:40" ht="15.75" thickBot="1" x14ac:dyDescent="0.3">
      <c r="C34" s="9"/>
      <c r="L34" s="9" t="s">
        <v>34</v>
      </c>
      <c r="O34" s="36">
        <v>0.2</v>
      </c>
      <c r="P34" s="39">
        <f>+O32*O34</f>
        <v>16000</v>
      </c>
      <c r="R34" s="38">
        <f>+P34-T34</f>
        <v>15749.618708693442</v>
      </c>
      <c r="T34" s="29">
        <f>+T30</f>
        <v>250.38129130655821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3:40" x14ac:dyDescent="0.25">
      <c r="C35" s="9"/>
      <c r="L35" s="41" t="s">
        <v>40</v>
      </c>
      <c r="M35" s="42"/>
      <c r="N35" s="43"/>
      <c r="O35" s="43"/>
      <c r="P35" s="43"/>
      <c r="Q35" s="43"/>
      <c r="R35" s="52">
        <f>+R33+R34</f>
        <v>78998.474834773762</v>
      </c>
      <c r="S35" s="52">
        <f>+S33</f>
        <v>751.14387391967466</v>
      </c>
      <c r="T35" s="55">
        <f>+T34</f>
        <v>250.38129130655821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3:40" ht="15.75" thickBot="1" x14ac:dyDescent="0.3">
      <c r="L36" s="44"/>
      <c r="M36" s="45"/>
      <c r="N36" s="46"/>
      <c r="O36" s="46"/>
      <c r="P36" s="46"/>
      <c r="Q36" s="46"/>
      <c r="R36" s="53" t="s">
        <v>9</v>
      </c>
      <c r="S36" s="53" t="s">
        <v>10</v>
      </c>
      <c r="T36" s="56" t="s">
        <v>11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3:40" x14ac:dyDescent="0.25">
      <c r="M37" s="12"/>
      <c r="N37" s="9"/>
      <c r="O37" s="9"/>
      <c r="P37" s="9"/>
      <c r="Q37" s="9"/>
      <c r="R37" s="54"/>
      <c r="S37" s="54"/>
      <c r="T37" s="54" t="s">
        <v>41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3:40" x14ac:dyDescent="0.25">
      <c r="M38" s="12"/>
      <c r="N38" s="9"/>
      <c r="O38" s="9"/>
      <c r="P38" s="9"/>
      <c r="Q38" s="9"/>
      <c r="R38" s="54"/>
      <c r="S38" s="54" t="s">
        <v>42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3:40" x14ac:dyDescent="0.25">
      <c r="M39" s="12"/>
      <c r="N39" s="9"/>
      <c r="O39" s="9"/>
      <c r="P39" s="9"/>
      <c r="Q39" s="9"/>
      <c r="R39" s="54" t="s">
        <v>43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3:40" x14ac:dyDescent="0.25">
      <c r="M40" s="1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3:40" x14ac:dyDescent="0.25">
      <c r="L41" s="39" t="s">
        <v>46</v>
      </c>
      <c r="M41" s="1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3:40" x14ac:dyDescent="0.25">
      <c r="L42" s="9" t="s">
        <v>33</v>
      </c>
      <c r="M42" s="12"/>
      <c r="N42" s="9"/>
      <c r="O42" s="9"/>
      <c r="P42" s="9"/>
      <c r="Q42" s="9"/>
      <c r="R42" s="9">
        <f>+R29-R33</f>
        <v>93600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3:40" x14ac:dyDescent="0.25">
      <c r="L43" s="9" t="s">
        <v>34</v>
      </c>
      <c r="M43" s="12"/>
      <c r="N43" s="9"/>
      <c r="O43" s="9"/>
      <c r="P43" s="9"/>
      <c r="Q43" s="9"/>
      <c r="R43" s="9">
        <f>+R30-R34</f>
        <v>23400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3:40" x14ac:dyDescent="0.25">
      <c r="L44" s="39" t="s">
        <v>45</v>
      </c>
      <c r="M44" s="57"/>
      <c r="N44" s="39"/>
      <c r="O44" s="39"/>
      <c r="P44" s="39"/>
      <c r="Q44" s="39"/>
      <c r="R44" s="39">
        <f>SUM(R42:R43)</f>
        <v>117000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3:40" x14ac:dyDescent="0.25">
      <c r="M45" s="12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3:40" x14ac:dyDescent="0.25">
      <c r="M46" s="1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3:40" x14ac:dyDescent="0.25">
      <c r="M47" s="12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3:40" x14ac:dyDescent="0.25"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4:40" x14ac:dyDescent="0.25"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4:40" x14ac:dyDescent="0.25"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4:40" x14ac:dyDescent="0.25"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4:40" x14ac:dyDescent="0.25"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4:40" x14ac:dyDescent="0.25"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4:40" x14ac:dyDescent="0.25"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4:40" x14ac:dyDescent="0.25"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4:40" x14ac:dyDescent="0.25"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4:40" x14ac:dyDescent="0.25"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4:40" x14ac:dyDescent="0.25"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4:40" x14ac:dyDescent="0.25"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4:40" x14ac:dyDescent="0.25"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4:40" x14ac:dyDescent="0.25"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4:40" x14ac:dyDescent="0.25"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4:40" x14ac:dyDescent="0.25"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4:40" x14ac:dyDescent="0.25"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4:40" x14ac:dyDescent="0.25"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4:40" x14ac:dyDescent="0.25"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4:40" x14ac:dyDescent="0.25"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4:40" x14ac:dyDescent="0.25"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4:40" x14ac:dyDescent="0.25"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4:40" x14ac:dyDescent="0.25"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4:40" x14ac:dyDescent="0.25"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4:40" x14ac:dyDescent="0.25"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4:40" x14ac:dyDescent="0.25"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4:40" x14ac:dyDescent="0.25"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4:40" x14ac:dyDescent="0.25"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4:40" x14ac:dyDescent="0.25"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4:40" x14ac:dyDescent="0.25"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4:40" x14ac:dyDescent="0.25"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4:40" x14ac:dyDescent="0.25"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4:40" x14ac:dyDescent="0.25"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4:40" x14ac:dyDescent="0.25"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4:40" x14ac:dyDescent="0.25"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4:40" x14ac:dyDescent="0.25"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4:40" x14ac:dyDescent="0.25"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4:40" x14ac:dyDescent="0.25"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4:40" x14ac:dyDescent="0.25"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4:40" x14ac:dyDescent="0.25"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4:40" x14ac:dyDescent="0.25"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4:40" x14ac:dyDescent="0.25"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4:40" x14ac:dyDescent="0.25"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4:40" x14ac:dyDescent="0.25"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4:40" x14ac:dyDescent="0.25"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4:40" x14ac:dyDescent="0.25"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4:40" x14ac:dyDescent="0.25"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4:40" x14ac:dyDescent="0.25"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4:40" x14ac:dyDescent="0.25"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4:40" x14ac:dyDescent="0.25"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4:40" x14ac:dyDescent="0.25"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4:40" x14ac:dyDescent="0.25"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4:40" x14ac:dyDescent="0.25"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4:40" x14ac:dyDescent="0.25"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4:40" x14ac:dyDescent="0.25"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4:40" x14ac:dyDescent="0.25"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4:40" x14ac:dyDescent="0.25"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4:40" x14ac:dyDescent="0.25"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4:40" x14ac:dyDescent="0.25"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4:40" x14ac:dyDescent="0.25"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4:40" x14ac:dyDescent="0.25"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4:40" x14ac:dyDescent="0.25"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4:40" x14ac:dyDescent="0.25"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4:40" x14ac:dyDescent="0.25"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4:40" x14ac:dyDescent="0.25"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4:40" x14ac:dyDescent="0.25"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4:40" x14ac:dyDescent="0.25"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4:40" x14ac:dyDescent="0.25"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4:40" x14ac:dyDescent="0.25"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4:40" x14ac:dyDescent="0.25"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4:40" x14ac:dyDescent="0.25"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4:40" x14ac:dyDescent="0.25"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4:40" x14ac:dyDescent="0.25"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</sheetData>
  <mergeCells count="2">
    <mergeCell ref="N2:P2"/>
    <mergeCell ref="R2:U2"/>
  </mergeCells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 Windows</cp:lastModifiedBy>
  <cp:lastPrinted>2021-12-29T10:32:31Z</cp:lastPrinted>
  <dcterms:created xsi:type="dcterms:W3CDTF">2021-12-27T21:04:52Z</dcterms:created>
  <dcterms:modified xsi:type="dcterms:W3CDTF">2021-12-29T13:16:31Z</dcterms:modified>
</cp:coreProperties>
</file>