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13-Khépri Santé\EONA RV 20_05-2021\BP 25-08-21\"/>
    </mc:Choice>
  </mc:AlternateContent>
  <bookViews>
    <workbookView xWindow="-28920" yWindow="-120" windowWidth="20730" windowHeight="11760" firstSheet="8" activeTab="11"/>
  </bookViews>
  <sheets>
    <sheet name="CONSOLIDE 5 entités" sheetId="2" r:id="rId1"/>
    <sheet name="1 -Pole Santé 2021-22-23" sheetId="8" r:id="rId2"/>
    <sheet name="2 - Kh-Formation 2021-22-23" sheetId="9" r:id="rId3"/>
    <sheet name="3 - Kh-Santé 2021-22-23" sheetId="10" r:id="rId4"/>
    <sheet name="4 - Kh-Entreprise 2021-22-23" sheetId="11" r:id="rId5"/>
    <sheet name="5 - Kh-Invest 2021-22-23" sheetId="12" r:id="rId6"/>
    <sheet name="PROJETS" sheetId="15" r:id="rId7"/>
    <sheet name="Charges fixes" sheetId="5" r:id="rId8"/>
    <sheet name="Composition Capital" sheetId="13" r:id="rId9"/>
    <sheet name="Trésorerie Groupe" sheetId="14" r:id="rId10"/>
    <sheet name="Hypothèses calcul" sheetId="3" r:id="rId11"/>
    <sheet name="Tarifs formation" sheetId="4" r:id="rId12"/>
  </sheets>
  <definedNames>
    <definedName name="AllSeated_Splitty">#REF!</definedName>
    <definedName name="cout_salaire_RO_euros">#REF!</definedName>
    <definedName name="cout_salaire_RO_euros_update_2015_07">#REF!</definedName>
    <definedName name="Dan_Gabi_cout_RO">#REF!</definedName>
    <definedName name="jours_travailles_par_mois">#REF!</definedName>
    <definedName name="param_salaire_RO">#REF!</definedName>
    <definedName name="RONs__Euros">#REF!</definedName>
    <definedName name="somaj_tehnic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0" i="9" l="1"/>
  <c r="Z50" i="9" s="1"/>
  <c r="AA50" i="9" s="1"/>
  <c r="AB50" i="9" s="1"/>
  <c r="AC50" i="9" s="1"/>
  <c r="AD50" i="9" s="1"/>
  <c r="AE50" i="9" s="1"/>
  <c r="AF50" i="9" s="1"/>
  <c r="AG50" i="9" s="1"/>
  <c r="AH50" i="9" s="1"/>
  <c r="AI50" i="9" s="1"/>
  <c r="AJ50" i="9" s="1"/>
  <c r="AK50" i="9" s="1"/>
  <c r="AL50" i="9" s="1"/>
  <c r="AM50" i="9" s="1"/>
  <c r="AN50" i="9" s="1"/>
  <c r="AO50" i="9" s="1"/>
  <c r="AP50" i="9" s="1"/>
  <c r="AQ50" i="9" s="1"/>
  <c r="AR50" i="9" s="1"/>
  <c r="H24" i="9"/>
  <c r="G24" i="9"/>
  <c r="F24" i="9"/>
  <c r="K18" i="9"/>
  <c r="L18" i="9" s="1"/>
  <c r="AH18" i="9"/>
  <c r="AI18" i="9" s="1"/>
  <c r="V18" i="9"/>
  <c r="W18" i="9" s="1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I45" i="9"/>
  <c r="N55" i="15"/>
  <c r="L55" i="15"/>
  <c r="J55" i="15"/>
  <c r="H48" i="15"/>
  <c r="K47" i="15"/>
  <c r="K55" i="15" s="1"/>
  <c r="H43" i="15"/>
  <c r="H37" i="15"/>
  <c r="M36" i="15"/>
  <c r="M55" i="15" s="1"/>
  <c r="H32" i="15"/>
  <c r="H22" i="15"/>
  <c r="H17" i="15"/>
  <c r="H11" i="15"/>
  <c r="H48" i="8"/>
  <c r="G48" i="8"/>
  <c r="F48" i="8"/>
  <c r="H24" i="8"/>
  <c r="G24" i="8"/>
  <c r="F24" i="8"/>
  <c r="AJ18" i="9" l="1"/>
  <c r="AK18" i="9" s="1"/>
  <c r="AL18" i="9" s="1"/>
  <c r="AM18" i="9" s="1"/>
  <c r="AN18" i="9" s="1"/>
  <c r="AO18" i="9" s="1"/>
  <c r="AP18" i="9" s="1"/>
  <c r="AQ18" i="9" s="1"/>
  <c r="AR18" i="9" s="1"/>
  <c r="X18" i="9"/>
  <c r="Y18" i="9" s="1"/>
  <c r="Z18" i="9" s="1"/>
  <c r="AA18" i="9" s="1"/>
  <c r="AB18" i="9" s="1"/>
  <c r="AC18" i="9" s="1"/>
  <c r="AD18" i="9" s="1"/>
  <c r="AE18" i="9" s="1"/>
  <c r="AF18" i="9" s="1"/>
  <c r="M18" i="9"/>
  <c r="N18" i="9" s="1"/>
  <c r="O18" i="9" s="1"/>
  <c r="P18" i="9" s="1"/>
  <c r="Q18" i="9" s="1"/>
  <c r="R18" i="9" s="1"/>
  <c r="S18" i="9" s="1"/>
  <c r="T18" i="9" s="1"/>
  <c r="H55" i="15"/>
  <c r="O55" i="15"/>
  <c r="F18" i="9" l="1"/>
  <c r="H18" i="9"/>
  <c r="G18" i="9"/>
  <c r="N41" i="9"/>
  <c r="M41" i="9"/>
  <c r="L41" i="9"/>
  <c r="K41" i="9"/>
  <c r="J41" i="9"/>
  <c r="I41" i="9"/>
  <c r="H55" i="10"/>
  <c r="O67" i="10"/>
  <c r="N67" i="10"/>
  <c r="M67" i="10"/>
  <c r="L67" i="10"/>
  <c r="K67" i="10"/>
  <c r="J67" i="10"/>
  <c r="I67" i="10"/>
  <c r="H67" i="10"/>
  <c r="D18" i="2"/>
  <c r="E13" i="14"/>
  <c r="N18" i="2" s="1"/>
  <c r="D13" i="14"/>
  <c r="G29" i="13"/>
  <c r="G19" i="13"/>
  <c r="H17" i="13" s="1"/>
  <c r="F19" i="13"/>
  <c r="F13" i="13"/>
  <c r="G11" i="13"/>
  <c r="H11" i="13" s="1"/>
  <c r="G10" i="13"/>
  <c r="H10" i="13" s="1"/>
  <c r="G9" i="13"/>
  <c r="H9" i="13" s="1"/>
  <c r="G13" i="13" l="1"/>
  <c r="H13" i="13" s="1"/>
  <c r="H15" i="13"/>
  <c r="H19" i="13" s="1"/>
  <c r="D16" i="2" l="1"/>
  <c r="D19" i="2" s="1"/>
  <c r="G34" i="10"/>
  <c r="F34" i="10"/>
  <c r="E34" i="10"/>
  <c r="AQ44" i="9"/>
  <c r="AP44" i="9"/>
  <c r="AK44" i="9"/>
  <c r="AI44" i="9"/>
  <c r="AH44" i="9"/>
  <c r="AG44" i="9"/>
  <c r="AE44" i="9"/>
  <c r="AC44" i="9"/>
  <c r="Z44" i="9"/>
  <c r="Y44" i="9"/>
  <c r="H61" i="9"/>
  <c r="G61" i="9"/>
  <c r="F61" i="9"/>
  <c r="H52" i="9"/>
  <c r="G52" i="9"/>
  <c r="F52" i="9"/>
  <c r="G54" i="10"/>
  <c r="F54" i="10"/>
  <c r="E54" i="10"/>
  <c r="G53" i="10"/>
  <c r="F53" i="10"/>
  <c r="E53" i="10"/>
  <c r="G52" i="10"/>
  <c r="F52" i="10"/>
  <c r="E52" i="10"/>
  <c r="G51" i="10"/>
  <c r="F51" i="10"/>
  <c r="E51" i="10"/>
  <c r="G50" i="10"/>
  <c r="F50" i="10"/>
  <c r="E50" i="10"/>
  <c r="Q18" i="5"/>
  <c r="H31" i="12"/>
  <c r="G31" i="12"/>
  <c r="F31" i="12"/>
  <c r="Z45" i="5"/>
  <c r="Q45" i="5"/>
  <c r="Z42" i="5"/>
  <c r="Z41" i="5"/>
  <c r="Z38" i="5"/>
  <c r="Z37" i="5"/>
  <c r="Z36" i="5"/>
  <c r="Z35" i="5"/>
  <c r="Z34" i="5"/>
  <c r="Z33" i="5"/>
  <c r="Z30" i="5"/>
  <c r="Z29" i="5"/>
  <c r="Z25" i="5"/>
  <c r="Z24" i="5"/>
  <c r="Z18" i="5"/>
  <c r="Y26" i="5" s="1"/>
  <c r="Z26" i="5" s="1"/>
  <c r="Z17" i="5"/>
  <c r="Z16" i="5"/>
  <c r="Z15" i="5"/>
  <c r="Y23" i="5" s="1"/>
  <c r="Z23" i="5" s="1"/>
  <c r="Z14" i="5"/>
  <c r="Y22" i="5" s="1"/>
  <c r="Z22" i="5" s="1"/>
  <c r="Z13" i="5"/>
  <c r="Y21" i="5" s="1"/>
  <c r="Z21" i="5" s="1"/>
  <c r="Q42" i="5"/>
  <c r="Q41" i="5"/>
  <c r="Q38" i="5"/>
  <c r="Q37" i="5"/>
  <c r="Q36" i="5"/>
  <c r="Q35" i="5"/>
  <c r="Q34" i="5"/>
  <c r="Q33" i="5"/>
  <c r="Q30" i="5"/>
  <c r="Q29" i="5"/>
  <c r="Q25" i="5"/>
  <c r="Q24" i="5"/>
  <c r="P26" i="5"/>
  <c r="Q26" i="5" s="1"/>
  <c r="Q17" i="5"/>
  <c r="Q16" i="5"/>
  <c r="Q15" i="5"/>
  <c r="P23" i="5" s="1"/>
  <c r="Q23" i="5" s="1"/>
  <c r="Q14" i="5"/>
  <c r="P22" i="5" s="1"/>
  <c r="Q22" i="5" s="1"/>
  <c r="Q13" i="5"/>
  <c r="P21" i="5" s="1"/>
  <c r="Q21" i="5" s="1"/>
  <c r="AI24" i="10"/>
  <c r="AJ24" i="10" s="1"/>
  <c r="AC35" i="10"/>
  <c r="AD35" i="10" s="1"/>
  <c r="AE35" i="10" s="1"/>
  <c r="AQ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F31" i="8"/>
  <c r="Q29" i="12"/>
  <c r="I52" i="12"/>
  <c r="AR51" i="12"/>
  <c r="AR53" i="12" s="1"/>
  <c r="AR36" i="12" s="1"/>
  <c r="AQ51" i="12"/>
  <c r="AQ53" i="12" s="1"/>
  <c r="AQ36" i="12" s="1"/>
  <c r="AP51" i="12"/>
  <c r="AP53" i="12" s="1"/>
  <c r="AP36" i="12" s="1"/>
  <c r="AO51" i="12"/>
  <c r="AO53" i="12" s="1"/>
  <c r="AO36" i="12" s="1"/>
  <c r="AN51" i="12"/>
  <c r="AN53" i="12" s="1"/>
  <c r="AN36" i="12" s="1"/>
  <c r="AM51" i="12"/>
  <c r="AM53" i="12" s="1"/>
  <c r="AM36" i="12" s="1"/>
  <c r="AL51" i="12"/>
  <c r="AL53" i="12" s="1"/>
  <c r="AL36" i="12" s="1"/>
  <c r="AK51" i="12"/>
  <c r="AK53" i="12" s="1"/>
  <c r="AK36" i="12" s="1"/>
  <c r="AJ51" i="12"/>
  <c r="AJ53" i="12" s="1"/>
  <c r="AJ36" i="12" s="1"/>
  <c r="AI51" i="12"/>
  <c r="AI53" i="12" s="1"/>
  <c r="AI36" i="12" s="1"/>
  <c r="AI37" i="12" s="1"/>
  <c r="AH51" i="12"/>
  <c r="AH53" i="12" s="1"/>
  <c r="AH36" i="12" s="1"/>
  <c r="AG51" i="12"/>
  <c r="AG53" i="12" s="1"/>
  <c r="AG36" i="12" s="1"/>
  <c r="AF51" i="12"/>
  <c r="AF53" i="12" s="1"/>
  <c r="AF36" i="12" s="1"/>
  <c r="AE51" i="12"/>
  <c r="AE53" i="12" s="1"/>
  <c r="AE36" i="12" s="1"/>
  <c r="AD51" i="12"/>
  <c r="AD53" i="12" s="1"/>
  <c r="AD36" i="12" s="1"/>
  <c r="AC51" i="12"/>
  <c r="AC53" i="12" s="1"/>
  <c r="AC36" i="12" s="1"/>
  <c r="AB51" i="12"/>
  <c r="AB53" i="12" s="1"/>
  <c r="AB36" i="12" s="1"/>
  <c r="AA51" i="12"/>
  <c r="AA53" i="12" s="1"/>
  <c r="AA36" i="12" s="1"/>
  <c r="Z51" i="12"/>
  <c r="Z53" i="12" s="1"/>
  <c r="Z36" i="12" s="1"/>
  <c r="Y51" i="12"/>
  <c r="Y53" i="12" s="1"/>
  <c r="Y36" i="12" s="1"/>
  <c r="X51" i="12"/>
  <c r="X53" i="12" s="1"/>
  <c r="X36" i="12" s="1"/>
  <c r="W51" i="12"/>
  <c r="W53" i="12" s="1"/>
  <c r="W36" i="12" s="1"/>
  <c r="V51" i="12"/>
  <c r="V53" i="12" s="1"/>
  <c r="V36" i="12" s="1"/>
  <c r="U51" i="12"/>
  <c r="U53" i="12" s="1"/>
  <c r="U36" i="12" s="1"/>
  <c r="T51" i="12"/>
  <c r="T53" i="12" s="1"/>
  <c r="T36" i="12" s="1"/>
  <c r="S51" i="12"/>
  <c r="S53" i="12" s="1"/>
  <c r="S36" i="12" s="1"/>
  <c r="R51" i="12"/>
  <c r="R53" i="12" s="1"/>
  <c r="R36" i="12" s="1"/>
  <c r="Q51" i="12"/>
  <c r="Q53" i="12" s="1"/>
  <c r="Q36" i="12" s="1"/>
  <c r="P51" i="12"/>
  <c r="P53" i="12" s="1"/>
  <c r="P36" i="12" s="1"/>
  <c r="O51" i="12"/>
  <c r="O53" i="12" s="1"/>
  <c r="O36" i="12" s="1"/>
  <c r="O37" i="12" s="1"/>
  <c r="N51" i="12"/>
  <c r="N53" i="12" s="1"/>
  <c r="N36" i="12" s="1"/>
  <c r="M51" i="12"/>
  <c r="M53" i="12" s="1"/>
  <c r="M36" i="12" s="1"/>
  <c r="M37" i="12" s="1"/>
  <c r="L51" i="12"/>
  <c r="L53" i="12" s="1"/>
  <c r="L36" i="12" s="1"/>
  <c r="L37" i="12" s="1"/>
  <c r="K51" i="12"/>
  <c r="K53" i="12" s="1"/>
  <c r="K36" i="12" s="1"/>
  <c r="J51" i="12"/>
  <c r="J53" i="12" s="1"/>
  <c r="J36" i="12" s="1"/>
  <c r="J37" i="12" s="1"/>
  <c r="I51" i="12"/>
  <c r="I53" i="12" s="1"/>
  <c r="I36" i="12" s="1"/>
  <c r="I37" i="12" s="1"/>
  <c r="I46" i="12"/>
  <c r="J46" i="12" s="1"/>
  <c r="K46" i="12" s="1"/>
  <c r="L46" i="12" s="1"/>
  <c r="M46" i="12" s="1"/>
  <c r="N46" i="12" s="1"/>
  <c r="O46" i="12" s="1"/>
  <c r="P46" i="12" s="1"/>
  <c r="Q46" i="12" s="1"/>
  <c r="R46" i="12" s="1"/>
  <c r="S46" i="12" s="1"/>
  <c r="T46" i="12" s="1"/>
  <c r="U46" i="12" s="1"/>
  <c r="V46" i="12" s="1"/>
  <c r="W46" i="12" s="1"/>
  <c r="X46" i="12" s="1"/>
  <c r="Y46" i="12" s="1"/>
  <c r="Z46" i="12" s="1"/>
  <c r="AA46" i="12" s="1"/>
  <c r="AB46" i="12" s="1"/>
  <c r="AC46" i="12" s="1"/>
  <c r="AD46" i="12" s="1"/>
  <c r="AE46" i="12" s="1"/>
  <c r="AF46" i="12" s="1"/>
  <c r="AG46" i="12" s="1"/>
  <c r="AH46" i="12" s="1"/>
  <c r="AI46" i="12" s="1"/>
  <c r="AJ46" i="12" s="1"/>
  <c r="AK46" i="12" s="1"/>
  <c r="AL46" i="12" s="1"/>
  <c r="AM46" i="12" s="1"/>
  <c r="AN46" i="12" s="1"/>
  <c r="AO46" i="12" s="1"/>
  <c r="AP46" i="12" s="1"/>
  <c r="AQ46" i="12" s="1"/>
  <c r="AR46" i="12" s="1"/>
  <c r="H35" i="12"/>
  <c r="G35" i="12"/>
  <c r="F35" i="12"/>
  <c r="H34" i="12"/>
  <c r="G34" i="12"/>
  <c r="F34" i="12"/>
  <c r="H33" i="12"/>
  <c r="G33" i="12"/>
  <c r="F33" i="12"/>
  <c r="H30" i="12"/>
  <c r="G30" i="12"/>
  <c r="F30" i="12"/>
  <c r="H28" i="12"/>
  <c r="G28" i="12"/>
  <c r="AR27" i="12"/>
  <c r="AQ27" i="12"/>
  <c r="AP27" i="12"/>
  <c r="AO27" i="12"/>
  <c r="AN27" i="12"/>
  <c r="AM27" i="12"/>
  <c r="AL27" i="12"/>
  <c r="AK27" i="12"/>
  <c r="AJ27" i="12"/>
  <c r="AI27" i="12"/>
  <c r="AH27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6" i="12"/>
  <c r="G26" i="12"/>
  <c r="F26" i="12"/>
  <c r="H25" i="12"/>
  <c r="G25" i="12"/>
  <c r="F25" i="12"/>
  <c r="H24" i="12"/>
  <c r="G24" i="12"/>
  <c r="F24" i="12"/>
  <c r="I23" i="12"/>
  <c r="J23" i="12" s="1"/>
  <c r="K23" i="12" s="1"/>
  <c r="L23" i="12" s="1"/>
  <c r="M23" i="12" s="1"/>
  <c r="N23" i="12" s="1"/>
  <c r="O23" i="12" s="1"/>
  <c r="P23" i="12" s="1"/>
  <c r="Q23" i="12" s="1"/>
  <c r="R23" i="12" s="1"/>
  <c r="S23" i="12" s="1"/>
  <c r="T23" i="12" s="1"/>
  <c r="U23" i="12" s="1"/>
  <c r="V23" i="12" s="1"/>
  <c r="W23" i="12" s="1"/>
  <c r="X23" i="12" s="1"/>
  <c r="Y23" i="12" s="1"/>
  <c r="Z23" i="12" s="1"/>
  <c r="AA23" i="12" s="1"/>
  <c r="AB23" i="12" s="1"/>
  <c r="AC23" i="12" s="1"/>
  <c r="AD23" i="12" s="1"/>
  <c r="AE23" i="12" s="1"/>
  <c r="AF23" i="12" s="1"/>
  <c r="AG23" i="12" s="1"/>
  <c r="AH23" i="12" s="1"/>
  <c r="AI23" i="12" s="1"/>
  <c r="AJ23" i="12" s="1"/>
  <c r="AK23" i="12" s="1"/>
  <c r="AL23" i="12" s="1"/>
  <c r="AM23" i="12" s="1"/>
  <c r="AN23" i="12" s="1"/>
  <c r="AO23" i="12" s="1"/>
  <c r="AP23" i="12" s="1"/>
  <c r="AQ23" i="12" s="1"/>
  <c r="AR23" i="12" s="1"/>
  <c r="H22" i="12"/>
  <c r="G22" i="12"/>
  <c r="F22" i="12"/>
  <c r="AR20" i="12"/>
  <c r="AQ20" i="12"/>
  <c r="AP20" i="12"/>
  <c r="AO20" i="12"/>
  <c r="AN20" i="12"/>
  <c r="AM20" i="12"/>
  <c r="AL20" i="12"/>
  <c r="AK20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I20" i="12"/>
  <c r="K20" i="12"/>
  <c r="V20" i="12"/>
  <c r="U20" i="12"/>
  <c r="S20" i="12"/>
  <c r="R20" i="12"/>
  <c r="Q20" i="12"/>
  <c r="P20" i="12"/>
  <c r="O20" i="12"/>
  <c r="N20" i="12"/>
  <c r="H17" i="12"/>
  <c r="G17" i="12"/>
  <c r="AR16" i="12"/>
  <c r="AQ16" i="12"/>
  <c r="AP16" i="12"/>
  <c r="AO16" i="12"/>
  <c r="AN16" i="12"/>
  <c r="AM16" i="12"/>
  <c r="AL16" i="12"/>
  <c r="AK16" i="12"/>
  <c r="AJ16" i="12"/>
  <c r="AI16" i="12"/>
  <c r="AH16" i="12"/>
  <c r="AH21" i="12" s="1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5" i="12"/>
  <c r="G15" i="12"/>
  <c r="F15" i="12"/>
  <c r="H14" i="12"/>
  <c r="G14" i="12"/>
  <c r="F14" i="12"/>
  <c r="H13" i="12"/>
  <c r="G13" i="12"/>
  <c r="F13" i="12"/>
  <c r="H12" i="12"/>
  <c r="G12" i="12"/>
  <c r="F12" i="12"/>
  <c r="H11" i="12"/>
  <c r="G11" i="12"/>
  <c r="F11" i="12"/>
  <c r="H45" i="11"/>
  <c r="X44" i="11"/>
  <c r="X46" i="11" s="1"/>
  <c r="W44" i="11"/>
  <c r="W46" i="11" s="1"/>
  <c r="V44" i="11"/>
  <c r="V46" i="11" s="1"/>
  <c r="U44" i="11"/>
  <c r="U46" i="11" s="1"/>
  <c r="T44" i="11"/>
  <c r="T46" i="11" s="1"/>
  <c r="S44" i="11"/>
  <c r="S46" i="11" s="1"/>
  <c r="S30" i="11" s="1"/>
  <c r="R44" i="11"/>
  <c r="R46" i="11" s="1"/>
  <c r="Q44" i="11"/>
  <c r="Q46" i="11" s="1"/>
  <c r="P44" i="11"/>
  <c r="P46" i="11" s="1"/>
  <c r="O44" i="11"/>
  <c r="O46" i="11" s="1"/>
  <c r="O30" i="11" s="1"/>
  <c r="N44" i="11"/>
  <c r="N46" i="11" s="1"/>
  <c r="M44" i="11"/>
  <c r="M46" i="11" s="1"/>
  <c r="M30" i="11" s="1"/>
  <c r="L44" i="11"/>
  <c r="L46" i="11" s="1"/>
  <c r="K44" i="11"/>
  <c r="K46" i="11" s="1"/>
  <c r="K30" i="11" s="1"/>
  <c r="J44" i="11"/>
  <c r="J46" i="11" s="1"/>
  <c r="I44" i="11"/>
  <c r="I46" i="11" s="1"/>
  <c r="I30" i="11" s="1"/>
  <c r="H44" i="11"/>
  <c r="H46" i="11" s="1"/>
  <c r="H39" i="11"/>
  <c r="I39" i="11" s="1"/>
  <c r="J39" i="11" s="1"/>
  <c r="K39" i="11" s="1"/>
  <c r="L39" i="11" s="1"/>
  <c r="M39" i="11" s="1"/>
  <c r="N39" i="11" s="1"/>
  <c r="O39" i="11" s="1"/>
  <c r="P39" i="11" s="1"/>
  <c r="Q39" i="11" s="1"/>
  <c r="R39" i="11" s="1"/>
  <c r="S39" i="11" s="1"/>
  <c r="T39" i="11" s="1"/>
  <c r="U39" i="11" s="1"/>
  <c r="V39" i="11" s="1"/>
  <c r="W39" i="11" s="1"/>
  <c r="X39" i="11" s="1"/>
  <c r="Y39" i="11" s="1"/>
  <c r="Z39" i="11" s="1"/>
  <c r="AA39" i="11" s="1"/>
  <c r="AB39" i="11" s="1"/>
  <c r="AC39" i="11" s="1"/>
  <c r="AD39" i="11" s="1"/>
  <c r="AE39" i="11" s="1"/>
  <c r="AF39" i="11" s="1"/>
  <c r="AG39" i="11" s="1"/>
  <c r="AH39" i="11" s="1"/>
  <c r="AI39" i="11" s="1"/>
  <c r="AJ39" i="11" s="1"/>
  <c r="AK39" i="11" s="1"/>
  <c r="AL39" i="11" s="1"/>
  <c r="AM39" i="11" s="1"/>
  <c r="AN39" i="11" s="1"/>
  <c r="AO39" i="11" s="1"/>
  <c r="AP39" i="11" s="1"/>
  <c r="AQ39" i="11" s="1"/>
  <c r="G28" i="11"/>
  <c r="F28" i="11"/>
  <c r="E28" i="11"/>
  <c r="AQ27" i="11"/>
  <c r="AP27" i="11"/>
  <c r="AO27" i="11"/>
  <c r="AN27" i="11"/>
  <c r="AM27" i="11"/>
  <c r="AL27" i="11"/>
  <c r="AK27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I31" i="11" s="1"/>
  <c r="H27" i="11"/>
  <c r="G26" i="11"/>
  <c r="F26" i="11"/>
  <c r="E26" i="11"/>
  <c r="G25" i="11"/>
  <c r="F25" i="11"/>
  <c r="E25" i="11"/>
  <c r="G24" i="11"/>
  <c r="F24" i="11"/>
  <c r="E24" i="11"/>
  <c r="H23" i="11"/>
  <c r="I23" i="11" s="1"/>
  <c r="J23" i="11" s="1"/>
  <c r="K23" i="11" s="1"/>
  <c r="L23" i="11" s="1"/>
  <c r="M23" i="11" s="1"/>
  <c r="N23" i="11" s="1"/>
  <c r="O23" i="11" s="1"/>
  <c r="P23" i="11" s="1"/>
  <c r="Q23" i="11" s="1"/>
  <c r="R23" i="11" s="1"/>
  <c r="S23" i="11" s="1"/>
  <c r="T23" i="11" s="1"/>
  <c r="U23" i="11" s="1"/>
  <c r="V23" i="11" s="1"/>
  <c r="W23" i="11" s="1"/>
  <c r="X23" i="11" s="1"/>
  <c r="Y23" i="11" s="1"/>
  <c r="Z23" i="11" s="1"/>
  <c r="AA23" i="11" s="1"/>
  <c r="AB23" i="11" s="1"/>
  <c r="AC23" i="11" s="1"/>
  <c r="AD23" i="11" s="1"/>
  <c r="AE23" i="11" s="1"/>
  <c r="AF23" i="11" s="1"/>
  <c r="AG23" i="11" s="1"/>
  <c r="AH23" i="11" s="1"/>
  <c r="AI23" i="11" s="1"/>
  <c r="AJ23" i="11" s="1"/>
  <c r="AK23" i="11" s="1"/>
  <c r="AL23" i="11" s="1"/>
  <c r="AM23" i="11" s="1"/>
  <c r="AN23" i="11" s="1"/>
  <c r="AO23" i="11" s="1"/>
  <c r="AP23" i="11" s="1"/>
  <c r="AQ23" i="11" s="1"/>
  <c r="G22" i="11"/>
  <c r="F22" i="11"/>
  <c r="E22" i="11"/>
  <c r="AQ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Q20" i="11"/>
  <c r="N20" i="11"/>
  <c r="M20" i="11"/>
  <c r="J20" i="11"/>
  <c r="I20" i="11"/>
  <c r="H20" i="11"/>
  <c r="R20" i="11"/>
  <c r="S20" i="11"/>
  <c r="P20" i="11"/>
  <c r="O20" i="11"/>
  <c r="L20" i="11"/>
  <c r="K20" i="11"/>
  <c r="G19" i="11"/>
  <c r="F19" i="11"/>
  <c r="E19" i="11"/>
  <c r="G18" i="11"/>
  <c r="F18" i="11"/>
  <c r="E18" i="11"/>
  <c r="G17" i="11"/>
  <c r="F17" i="11"/>
  <c r="E17" i="11"/>
  <c r="AQ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K21" i="11" s="1"/>
  <c r="J16" i="11"/>
  <c r="I16" i="11"/>
  <c r="H16" i="11"/>
  <c r="G15" i="11"/>
  <c r="F15" i="11"/>
  <c r="E15" i="11"/>
  <c r="G14" i="11"/>
  <c r="F14" i="11"/>
  <c r="E14" i="11"/>
  <c r="G13" i="11"/>
  <c r="F13" i="11"/>
  <c r="E13" i="11"/>
  <c r="G12" i="11"/>
  <c r="F12" i="11"/>
  <c r="E12" i="11"/>
  <c r="G11" i="11"/>
  <c r="F11" i="11"/>
  <c r="E11" i="11"/>
  <c r="H64" i="10"/>
  <c r="I64" i="10" s="1"/>
  <c r="J64" i="10" s="1"/>
  <c r="K64" i="10" s="1"/>
  <c r="L64" i="10" s="1"/>
  <c r="M64" i="10" s="1"/>
  <c r="N64" i="10" s="1"/>
  <c r="O64" i="10" s="1"/>
  <c r="P64" i="10" s="1"/>
  <c r="Q64" i="10" s="1"/>
  <c r="R64" i="10" s="1"/>
  <c r="S64" i="10" s="1"/>
  <c r="T64" i="10" s="1"/>
  <c r="U64" i="10" s="1"/>
  <c r="V64" i="10" s="1"/>
  <c r="W64" i="10" s="1"/>
  <c r="X64" i="10" s="1"/>
  <c r="Y64" i="10" s="1"/>
  <c r="Z64" i="10" s="1"/>
  <c r="AA64" i="10" s="1"/>
  <c r="AB64" i="10" s="1"/>
  <c r="AC64" i="10" s="1"/>
  <c r="AD64" i="10" s="1"/>
  <c r="AE64" i="10" s="1"/>
  <c r="AF64" i="10" s="1"/>
  <c r="AG64" i="10" s="1"/>
  <c r="AH64" i="10" s="1"/>
  <c r="AI64" i="10" s="1"/>
  <c r="AJ64" i="10" s="1"/>
  <c r="AK64" i="10" s="1"/>
  <c r="AL64" i="10" s="1"/>
  <c r="AM64" i="10" s="1"/>
  <c r="AN64" i="10" s="1"/>
  <c r="AO64" i="10" s="1"/>
  <c r="AP64" i="10" s="1"/>
  <c r="AQ64" i="10" s="1"/>
  <c r="G49" i="10"/>
  <c r="F49" i="10"/>
  <c r="E49" i="10"/>
  <c r="G48" i="10"/>
  <c r="F48" i="10"/>
  <c r="E48" i="10"/>
  <c r="G47" i="10"/>
  <c r="F47" i="10"/>
  <c r="E47" i="10"/>
  <c r="G46" i="10"/>
  <c r="F46" i="10"/>
  <c r="E46" i="10"/>
  <c r="G45" i="10"/>
  <c r="F45" i="10"/>
  <c r="E45" i="10"/>
  <c r="G44" i="10"/>
  <c r="F44" i="10"/>
  <c r="E44" i="10"/>
  <c r="G43" i="10"/>
  <c r="F43" i="10"/>
  <c r="E43" i="10"/>
  <c r="G42" i="10"/>
  <c r="F42" i="10"/>
  <c r="E42" i="10"/>
  <c r="G41" i="10"/>
  <c r="F41" i="10"/>
  <c r="E41" i="10"/>
  <c r="G40" i="10"/>
  <c r="F40" i="10"/>
  <c r="E40" i="10"/>
  <c r="G39" i="10"/>
  <c r="F39" i="10"/>
  <c r="E39" i="10"/>
  <c r="G38" i="10"/>
  <c r="F38" i="10"/>
  <c r="E38" i="10"/>
  <c r="G37" i="10"/>
  <c r="F37" i="10"/>
  <c r="E37" i="10"/>
  <c r="E35" i="10"/>
  <c r="G33" i="10"/>
  <c r="F33" i="10"/>
  <c r="E33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H56" i="10" s="1"/>
  <c r="G31" i="10"/>
  <c r="F31" i="10"/>
  <c r="E31" i="10"/>
  <c r="G30" i="10"/>
  <c r="F30" i="10"/>
  <c r="E30" i="10"/>
  <c r="G29" i="10"/>
  <c r="F29" i="10"/>
  <c r="E29" i="10"/>
  <c r="H28" i="10"/>
  <c r="I28" i="10" s="1"/>
  <c r="J28" i="10" s="1"/>
  <c r="K28" i="10" s="1"/>
  <c r="L28" i="10" s="1"/>
  <c r="M28" i="10" s="1"/>
  <c r="N28" i="10" s="1"/>
  <c r="O28" i="10" s="1"/>
  <c r="P28" i="10" s="1"/>
  <c r="Q28" i="10" s="1"/>
  <c r="R28" i="10" s="1"/>
  <c r="S28" i="10" s="1"/>
  <c r="T28" i="10" s="1"/>
  <c r="U28" i="10" s="1"/>
  <c r="V28" i="10" s="1"/>
  <c r="W28" i="10" s="1"/>
  <c r="X28" i="10" s="1"/>
  <c r="Y28" i="10" s="1"/>
  <c r="Z28" i="10" s="1"/>
  <c r="AA28" i="10" s="1"/>
  <c r="AB28" i="10" s="1"/>
  <c r="AC28" i="10" s="1"/>
  <c r="AD28" i="10" s="1"/>
  <c r="AE28" i="10" s="1"/>
  <c r="AF28" i="10" s="1"/>
  <c r="AG28" i="10" s="1"/>
  <c r="AH28" i="10" s="1"/>
  <c r="AI28" i="10" s="1"/>
  <c r="AJ28" i="10" s="1"/>
  <c r="AK28" i="10" s="1"/>
  <c r="AL28" i="10" s="1"/>
  <c r="AM28" i="10" s="1"/>
  <c r="AN28" i="10" s="1"/>
  <c r="AO28" i="10" s="1"/>
  <c r="AP28" i="10" s="1"/>
  <c r="AQ28" i="10" s="1"/>
  <c r="G27" i="10"/>
  <c r="F27" i="10"/>
  <c r="E27" i="10"/>
  <c r="AF25" i="10"/>
  <c r="AF36" i="10" s="1"/>
  <c r="AF67" i="10" s="1"/>
  <c r="T25" i="10"/>
  <c r="T65" i="10" s="1"/>
  <c r="I25" i="10"/>
  <c r="I65" i="10" s="1"/>
  <c r="I69" i="10" s="1"/>
  <c r="I71" i="10" s="1"/>
  <c r="I55" i="10" s="1"/>
  <c r="H25" i="10"/>
  <c r="F24" i="10"/>
  <c r="E24" i="10"/>
  <c r="G23" i="10"/>
  <c r="F23" i="10"/>
  <c r="E23" i="10"/>
  <c r="G22" i="10"/>
  <c r="F22" i="10"/>
  <c r="E22" i="10"/>
  <c r="G18" i="10"/>
  <c r="F18" i="10"/>
  <c r="E18" i="10"/>
  <c r="AG25" i="10"/>
  <c r="AG65" i="10" s="1"/>
  <c r="G17" i="10"/>
  <c r="F17" i="10"/>
  <c r="E17" i="10"/>
  <c r="AQ16" i="10"/>
  <c r="AP16" i="10"/>
  <c r="AO16" i="10"/>
  <c r="AN16" i="10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5" i="10"/>
  <c r="F15" i="10"/>
  <c r="E15" i="10"/>
  <c r="G14" i="10"/>
  <c r="F14" i="10"/>
  <c r="E14" i="10"/>
  <c r="G13" i="10"/>
  <c r="F13" i="10"/>
  <c r="E13" i="10"/>
  <c r="G12" i="10"/>
  <c r="F12" i="10"/>
  <c r="E12" i="10"/>
  <c r="G11" i="10"/>
  <c r="F11" i="10"/>
  <c r="E11" i="10"/>
  <c r="AR78" i="9"/>
  <c r="AR80" i="9" s="1"/>
  <c r="AR63" i="9" s="1"/>
  <c r="AQ78" i="9"/>
  <c r="AQ80" i="9" s="1"/>
  <c r="AQ63" i="9" s="1"/>
  <c r="AP78" i="9"/>
  <c r="AP80" i="9" s="1"/>
  <c r="AP63" i="9" s="1"/>
  <c r="AO78" i="9"/>
  <c r="AO80" i="9" s="1"/>
  <c r="AO63" i="9" s="1"/>
  <c r="AN78" i="9"/>
  <c r="AN80" i="9" s="1"/>
  <c r="AN63" i="9" s="1"/>
  <c r="AM78" i="9"/>
  <c r="AM80" i="9" s="1"/>
  <c r="AM63" i="9" s="1"/>
  <c r="AL78" i="9"/>
  <c r="AL80" i="9" s="1"/>
  <c r="AL63" i="9" s="1"/>
  <c r="AK78" i="9"/>
  <c r="AK80" i="9" s="1"/>
  <c r="AK63" i="9" s="1"/>
  <c r="AJ78" i="9"/>
  <c r="AJ80" i="9" s="1"/>
  <c r="AJ63" i="9" s="1"/>
  <c r="AI78" i="9"/>
  <c r="AI80" i="9" s="1"/>
  <c r="AI63" i="9" s="1"/>
  <c r="AH78" i="9"/>
  <c r="AH80" i="9" s="1"/>
  <c r="AH63" i="9" s="1"/>
  <c r="AG78" i="9"/>
  <c r="AG80" i="9" s="1"/>
  <c r="AG63" i="9" s="1"/>
  <c r="AF78" i="9"/>
  <c r="AF80" i="9" s="1"/>
  <c r="AF63" i="9" s="1"/>
  <c r="AE78" i="9"/>
  <c r="AE80" i="9" s="1"/>
  <c r="AE63" i="9" s="1"/>
  <c r="AD78" i="9"/>
  <c r="AD80" i="9" s="1"/>
  <c r="AD63" i="9" s="1"/>
  <c r="AC78" i="9"/>
  <c r="AC80" i="9" s="1"/>
  <c r="AC63" i="9" s="1"/>
  <c r="AB78" i="9"/>
  <c r="AB80" i="9" s="1"/>
  <c r="AB63" i="9" s="1"/>
  <c r="AA78" i="9"/>
  <c r="AA80" i="9" s="1"/>
  <c r="AA63" i="9" s="1"/>
  <c r="Z78" i="9"/>
  <c r="Z80" i="9" s="1"/>
  <c r="Z63" i="9" s="1"/>
  <c r="Y78" i="9"/>
  <c r="Y80" i="9" s="1"/>
  <c r="Y63" i="9" s="1"/>
  <c r="X78" i="9"/>
  <c r="X80" i="9" s="1"/>
  <c r="X63" i="9" s="1"/>
  <c r="W78" i="9"/>
  <c r="W80" i="9" s="1"/>
  <c r="W63" i="9" s="1"/>
  <c r="V78" i="9"/>
  <c r="V80" i="9" s="1"/>
  <c r="V63" i="9" s="1"/>
  <c r="U78" i="9"/>
  <c r="U80" i="9" s="1"/>
  <c r="U63" i="9" s="1"/>
  <c r="T78" i="9"/>
  <c r="T80" i="9" s="1"/>
  <c r="T63" i="9" s="1"/>
  <c r="S78" i="9"/>
  <c r="S80" i="9" s="1"/>
  <c r="S63" i="9" s="1"/>
  <c r="R78" i="9"/>
  <c r="R80" i="9" s="1"/>
  <c r="R63" i="9" s="1"/>
  <c r="Q78" i="9"/>
  <c r="Q80" i="9" s="1"/>
  <c r="Q63" i="9" s="1"/>
  <c r="P78" i="9"/>
  <c r="P80" i="9" s="1"/>
  <c r="P63" i="9" s="1"/>
  <c r="O78" i="9"/>
  <c r="O80" i="9" s="1"/>
  <c r="O63" i="9" s="1"/>
  <c r="N78" i="9"/>
  <c r="N80" i="9" s="1"/>
  <c r="N63" i="9" s="1"/>
  <c r="M78" i="9"/>
  <c r="M80" i="9" s="1"/>
  <c r="M63" i="9" s="1"/>
  <c r="I73" i="9"/>
  <c r="J73" i="9" s="1"/>
  <c r="K73" i="9" s="1"/>
  <c r="L73" i="9" s="1"/>
  <c r="M73" i="9" s="1"/>
  <c r="N73" i="9" s="1"/>
  <c r="O73" i="9" s="1"/>
  <c r="P73" i="9" s="1"/>
  <c r="Q73" i="9" s="1"/>
  <c r="R73" i="9" s="1"/>
  <c r="S73" i="9" s="1"/>
  <c r="T73" i="9" s="1"/>
  <c r="U73" i="9" s="1"/>
  <c r="V73" i="9" s="1"/>
  <c r="W73" i="9" s="1"/>
  <c r="X73" i="9" s="1"/>
  <c r="Y73" i="9" s="1"/>
  <c r="Z73" i="9" s="1"/>
  <c r="AA73" i="9" s="1"/>
  <c r="AB73" i="9" s="1"/>
  <c r="AC73" i="9" s="1"/>
  <c r="AD73" i="9" s="1"/>
  <c r="AE73" i="9" s="1"/>
  <c r="AF73" i="9" s="1"/>
  <c r="AG73" i="9" s="1"/>
  <c r="AH73" i="9" s="1"/>
  <c r="AI73" i="9" s="1"/>
  <c r="AJ73" i="9" s="1"/>
  <c r="AK73" i="9" s="1"/>
  <c r="AL73" i="9" s="1"/>
  <c r="AM73" i="9" s="1"/>
  <c r="AN73" i="9" s="1"/>
  <c r="AO73" i="9" s="1"/>
  <c r="AP73" i="9" s="1"/>
  <c r="AQ73" i="9" s="1"/>
  <c r="AR73" i="9" s="1"/>
  <c r="H59" i="9"/>
  <c r="G59" i="9"/>
  <c r="F59" i="9"/>
  <c r="H58" i="9"/>
  <c r="G58" i="9"/>
  <c r="F58" i="9"/>
  <c r="H57" i="9"/>
  <c r="G57" i="9"/>
  <c r="F57" i="9"/>
  <c r="H56" i="9"/>
  <c r="G56" i="9"/>
  <c r="F56" i="9"/>
  <c r="H55" i="9"/>
  <c r="G55" i="9"/>
  <c r="F55" i="9"/>
  <c r="H54" i="9"/>
  <c r="G54" i="9"/>
  <c r="F54" i="9"/>
  <c r="H53" i="9"/>
  <c r="G53" i="9"/>
  <c r="F53" i="9"/>
  <c r="L50" i="9"/>
  <c r="K50" i="9"/>
  <c r="J50" i="9"/>
  <c r="I50" i="9"/>
  <c r="X49" i="9"/>
  <c r="Y49" i="9" s="1"/>
  <c r="Z49" i="9" s="1"/>
  <c r="M49" i="9"/>
  <c r="M50" i="9" s="1"/>
  <c r="H51" i="9"/>
  <c r="G51" i="9"/>
  <c r="F51" i="9"/>
  <c r="X47" i="9"/>
  <c r="Y47" i="9" s="1"/>
  <c r="Z47" i="9" s="1"/>
  <c r="AA47" i="9" s="1"/>
  <c r="AB47" i="9" s="1"/>
  <c r="AC47" i="9" s="1"/>
  <c r="V47" i="9"/>
  <c r="T47" i="9"/>
  <c r="S47" i="9"/>
  <c r="R47" i="9"/>
  <c r="Q47" i="9"/>
  <c r="AR44" i="9"/>
  <c r="AO44" i="9"/>
  <c r="AN44" i="9"/>
  <c r="AM44" i="9"/>
  <c r="AL44" i="9"/>
  <c r="AJ44" i="9"/>
  <c r="AF44" i="9"/>
  <c r="AD44" i="9"/>
  <c r="AB44" i="9"/>
  <c r="AA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2" i="9"/>
  <c r="G42" i="9"/>
  <c r="F42" i="9"/>
  <c r="F41" i="9"/>
  <c r="I39" i="9"/>
  <c r="J39" i="9" s="1"/>
  <c r="K39" i="9" s="1"/>
  <c r="L39" i="9" s="1"/>
  <c r="M39" i="9" s="1"/>
  <c r="N39" i="9" s="1"/>
  <c r="O39" i="9" s="1"/>
  <c r="P39" i="9" s="1"/>
  <c r="Q39" i="9" s="1"/>
  <c r="R39" i="9" s="1"/>
  <c r="S39" i="9" s="1"/>
  <c r="T39" i="9" s="1"/>
  <c r="U39" i="9" s="1"/>
  <c r="V39" i="9" s="1"/>
  <c r="W39" i="9" s="1"/>
  <c r="X39" i="9" s="1"/>
  <c r="Y39" i="9" s="1"/>
  <c r="Z39" i="9" s="1"/>
  <c r="AA39" i="9" s="1"/>
  <c r="AB39" i="9" s="1"/>
  <c r="AC39" i="9" s="1"/>
  <c r="AD39" i="9" s="1"/>
  <c r="AE39" i="9" s="1"/>
  <c r="AF39" i="9" s="1"/>
  <c r="AG39" i="9" s="1"/>
  <c r="AH39" i="9" s="1"/>
  <c r="AI39" i="9" s="1"/>
  <c r="AJ39" i="9" s="1"/>
  <c r="AK39" i="9" s="1"/>
  <c r="AL39" i="9" s="1"/>
  <c r="AM39" i="9" s="1"/>
  <c r="AN39" i="9" s="1"/>
  <c r="AO39" i="9" s="1"/>
  <c r="AP39" i="9" s="1"/>
  <c r="AQ39" i="9" s="1"/>
  <c r="AR39" i="9" s="1"/>
  <c r="H35" i="9"/>
  <c r="G35" i="9"/>
  <c r="F35" i="9"/>
  <c r="H34" i="9"/>
  <c r="G34" i="9"/>
  <c r="F34" i="9"/>
  <c r="H33" i="9"/>
  <c r="G33" i="9"/>
  <c r="F33" i="9"/>
  <c r="H32" i="9"/>
  <c r="G32" i="9"/>
  <c r="F32" i="9"/>
  <c r="H31" i="9"/>
  <c r="G31" i="9"/>
  <c r="F31" i="9"/>
  <c r="H30" i="9"/>
  <c r="G30" i="9"/>
  <c r="F30" i="9"/>
  <c r="H29" i="9"/>
  <c r="G29" i="9"/>
  <c r="F29" i="9"/>
  <c r="H28" i="9"/>
  <c r="G28" i="9"/>
  <c r="F28" i="9"/>
  <c r="H27" i="9"/>
  <c r="G27" i="9"/>
  <c r="F27" i="9"/>
  <c r="H26" i="9"/>
  <c r="G26" i="9"/>
  <c r="F26" i="9"/>
  <c r="H25" i="9"/>
  <c r="G25" i="9"/>
  <c r="F25" i="9"/>
  <c r="H23" i="9"/>
  <c r="G23" i="9"/>
  <c r="F23" i="9"/>
  <c r="AC36" i="9"/>
  <c r="AC48" i="9" s="1"/>
  <c r="AB36" i="9"/>
  <c r="AB48" i="9" s="1"/>
  <c r="AA36" i="9"/>
  <c r="AA48" i="9" s="1"/>
  <c r="T36" i="9"/>
  <c r="T48" i="9" s="1"/>
  <c r="S36" i="9"/>
  <c r="S48" i="9" s="1"/>
  <c r="Q36" i="9"/>
  <c r="Q48" i="9" s="1"/>
  <c r="L36" i="9"/>
  <c r="K36" i="9"/>
  <c r="F22" i="9"/>
  <c r="H21" i="9"/>
  <c r="G21" i="9"/>
  <c r="F21" i="9"/>
  <c r="H20" i="9"/>
  <c r="G20" i="9"/>
  <c r="F20" i="9"/>
  <c r="H19" i="9"/>
  <c r="G19" i="9"/>
  <c r="F19" i="9"/>
  <c r="H17" i="9"/>
  <c r="G17" i="9"/>
  <c r="F17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5" i="9"/>
  <c r="G15" i="9"/>
  <c r="F15" i="9"/>
  <c r="H14" i="9"/>
  <c r="G14" i="9"/>
  <c r="F14" i="9"/>
  <c r="H13" i="9"/>
  <c r="G13" i="9"/>
  <c r="F13" i="9"/>
  <c r="H12" i="9"/>
  <c r="G12" i="9"/>
  <c r="F12" i="9"/>
  <c r="H11" i="9"/>
  <c r="G11" i="9"/>
  <c r="F11" i="9"/>
  <c r="I85" i="8"/>
  <c r="AR84" i="8"/>
  <c r="AR86" i="8" s="1"/>
  <c r="AR69" i="8" s="1"/>
  <c r="AQ84" i="8"/>
  <c r="AQ86" i="8" s="1"/>
  <c r="AQ69" i="8" s="1"/>
  <c r="AP84" i="8"/>
  <c r="AP86" i="8" s="1"/>
  <c r="AP69" i="8" s="1"/>
  <c r="AO84" i="8"/>
  <c r="AO86" i="8" s="1"/>
  <c r="AO69" i="8" s="1"/>
  <c r="AN84" i="8"/>
  <c r="AN86" i="8" s="1"/>
  <c r="AN69" i="8" s="1"/>
  <c r="AM84" i="8"/>
  <c r="AM86" i="8" s="1"/>
  <c r="AM69" i="8" s="1"/>
  <c r="AL84" i="8"/>
  <c r="AL86" i="8" s="1"/>
  <c r="AL69" i="8" s="1"/>
  <c r="AK84" i="8"/>
  <c r="AK86" i="8" s="1"/>
  <c r="AK69" i="8" s="1"/>
  <c r="AJ84" i="8"/>
  <c r="AJ86" i="8" s="1"/>
  <c r="AJ69" i="8" s="1"/>
  <c r="AI84" i="8"/>
  <c r="AI86" i="8" s="1"/>
  <c r="AI69" i="8" s="1"/>
  <c r="AH84" i="8"/>
  <c r="AH86" i="8" s="1"/>
  <c r="AH69" i="8" s="1"/>
  <c r="AG84" i="8"/>
  <c r="AG86" i="8" s="1"/>
  <c r="AG69" i="8" s="1"/>
  <c r="AF84" i="8"/>
  <c r="AF86" i="8" s="1"/>
  <c r="AF69" i="8" s="1"/>
  <c r="AE84" i="8"/>
  <c r="AE86" i="8" s="1"/>
  <c r="AE69" i="8" s="1"/>
  <c r="AD84" i="8"/>
  <c r="AD86" i="8" s="1"/>
  <c r="AD69" i="8" s="1"/>
  <c r="AC84" i="8"/>
  <c r="AC86" i="8" s="1"/>
  <c r="AC69" i="8" s="1"/>
  <c r="AB84" i="8"/>
  <c r="AB86" i="8" s="1"/>
  <c r="AB69" i="8" s="1"/>
  <c r="AA84" i="8"/>
  <c r="AA86" i="8" s="1"/>
  <c r="AA69" i="8" s="1"/>
  <c r="Z84" i="8"/>
  <c r="Z86" i="8" s="1"/>
  <c r="Z69" i="8" s="1"/>
  <c r="Y84" i="8"/>
  <c r="Y86" i="8" s="1"/>
  <c r="Y69" i="8" s="1"/>
  <c r="X84" i="8"/>
  <c r="X86" i="8" s="1"/>
  <c r="X69" i="8" s="1"/>
  <c r="W84" i="8"/>
  <c r="W86" i="8" s="1"/>
  <c r="W69" i="8" s="1"/>
  <c r="V84" i="8"/>
  <c r="V86" i="8" s="1"/>
  <c r="V69" i="8" s="1"/>
  <c r="U84" i="8"/>
  <c r="U86" i="8" s="1"/>
  <c r="U69" i="8" s="1"/>
  <c r="T84" i="8"/>
  <c r="T86" i="8" s="1"/>
  <c r="T69" i="8" s="1"/>
  <c r="S84" i="8"/>
  <c r="S86" i="8" s="1"/>
  <c r="S69" i="8" s="1"/>
  <c r="R84" i="8"/>
  <c r="R86" i="8" s="1"/>
  <c r="R69" i="8" s="1"/>
  <c r="Q84" i="8"/>
  <c r="Q86" i="8" s="1"/>
  <c r="Q69" i="8" s="1"/>
  <c r="P84" i="8"/>
  <c r="P86" i="8" s="1"/>
  <c r="P69" i="8" s="1"/>
  <c r="O84" i="8"/>
  <c r="O86" i="8" s="1"/>
  <c r="O69" i="8" s="1"/>
  <c r="N84" i="8"/>
  <c r="N86" i="8" s="1"/>
  <c r="N69" i="8" s="1"/>
  <c r="M84" i="8"/>
  <c r="M86" i="8" s="1"/>
  <c r="M69" i="8" s="1"/>
  <c r="L84" i="8"/>
  <c r="L86" i="8" s="1"/>
  <c r="L69" i="8" s="1"/>
  <c r="K84" i="8"/>
  <c r="K86" i="8" s="1"/>
  <c r="K69" i="8" s="1"/>
  <c r="J84" i="8"/>
  <c r="J86" i="8" s="1"/>
  <c r="J69" i="8" s="1"/>
  <c r="J70" i="8" s="1"/>
  <c r="I84" i="8"/>
  <c r="I86" i="8" s="1"/>
  <c r="I69" i="8" s="1"/>
  <c r="I70" i="8" s="1"/>
  <c r="I79" i="8"/>
  <c r="J79" i="8" s="1"/>
  <c r="K79" i="8" s="1"/>
  <c r="L79" i="8" s="1"/>
  <c r="M79" i="8" s="1"/>
  <c r="N79" i="8" s="1"/>
  <c r="O79" i="8" s="1"/>
  <c r="P79" i="8" s="1"/>
  <c r="Q79" i="8" s="1"/>
  <c r="R79" i="8" s="1"/>
  <c r="S79" i="8" s="1"/>
  <c r="T79" i="8" s="1"/>
  <c r="U79" i="8" s="1"/>
  <c r="V79" i="8" s="1"/>
  <c r="W79" i="8" s="1"/>
  <c r="X79" i="8" s="1"/>
  <c r="Y79" i="8" s="1"/>
  <c r="Z79" i="8" s="1"/>
  <c r="AA79" i="8" s="1"/>
  <c r="AB79" i="8" s="1"/>
  <c r="AC79" i="8" s="1"/>
  <c r="AD79" i="8" s="1"/>
  <c r="AE79" i="8" s="1"/>
  <c r="AF79" i="8" s="1"/>
  <c r="AG79" i="8" s="1"/>
  <c r="AH79" i="8" s="1"/>
  <c r="AI79" i="8" s="1"/>
  <c r="AJ79" i="8" s="1"/>
  <c r="AK79" i="8" s="1"/>
  <c r="AL79" i="8" s="1"/>
  <c r="AM79" i="8" s="1"/>
  <c r="AN79" i="8" s="1"/>
  <c r="AO79" i="8" s="1"/>
  <c r="AP79" i="8" s="1"/>
  <c r="AQ79" i="8" s="1"/>
  <c r="AR79" i="8" s="1"/>
  <c r="G68" i="8"/>
  <c r="F68" i="8"/>
  <c r="H67" i="8"/>
  <c r="G67" i="8"/>
  <c r="F67" i="8"/>
  <c r="AR66" i="8"/>
  <c r="AQ66" i="8"/>
  <c r="AP66" i="8"/>
  <c r="AO66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F66" i="8"/>
  <c r="H65" i="8"/>
  <c r="G65" i="8"/>
  <c r="F65" i="8"/>
  <c r="H64" i="8"/>
  <c r="G64" i="8"/>
  <c r="F64" i="8"/>
  <c r="H63" i="8"/>
  <c r="G63" i="8"/>
  <c r="F63" i="8"/>
  <c r="H62" i="8"/>
  <c r="G62" i="8"/>
  <c r="F62" i="8"/>
  <c r="H61" i="8"/>
  <c r="G61" i="8"/>
  <c r="F61" i="8"/>
  <c r="H60" i="8"/>
  <c r="G60" i="8"/>
  <c r="F60" i="8"/>
  <c r="H59" i="8"/>
  <c r="G59" i="8"/>
  <c r="F59" i="8"/>
  <c r="H58" i="8"/>
  <c r="G58" i="8"/>
  <c r="F58" i="8"/>
  <c r="H57" i="8"/>
  <c r="G57" i="8"/>
  <c r="F57" i="8"/>
  <c r="H56" i="8"/>
  <c r="G56" i="8"/>
  <c r="F56" i="8"/>
  <c r="H55" i="8"/>
  <c r="G55" i="8"/>
  <c r="F55" i="8"/>
  <c r="H54" i="8"/>
  <c r="G54" i="8"/>
  <c r="F54" i="8"/>
  <c r="H53" i="8"/>
  <c r="G53" i="8"/>
  <c r="F53" i="8"/>
  <c r="H52" i="8"/>
  <c r="G52" i="8"/>
  <c r="F52" i="8"/>
  <c r="H51" i="8"/>
  <c r="G51" i="8"/>
  <c r="F51" i="8"/>
  <c r="H50" i="8"/>
  <c r="G50" i="8"/>
  <c r="F50" i="8"/>
  <c r="H49" i="8"/>
  <c r="G49" i="8"/>
  <c r="F49" i="8"/>
  <c r="AR46" i="8"/>
  <c r="AQ46" i="8"/>
  <c r="AP46" i="8"/>
  <c r="AO46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B46" i="8"/>
  <c r="H45" i="8"/>
  <c r="G45" i="8"/>
  <c r="F45" i="8"/>
  <c r="AR44" i="8"/>
  <c r="AQ44" i="8"/>
  <c r="AP44" i="8"/>
  <c r="AO44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R44" i="8"/>
  <c r="Q44" i="8"/>
  <c r="P44" i="8"/>
  <c r="O44" i="8"/>
  <c r="N44" i="8"/>
  <c r="M44" i="8"/>
  <c r="L44" i="8"/>
  <c r="K44" i="8"/>
  <c r="B44" i="8"/>
  <c r="H43" i="8"/>
  <c r="G43" i="8"/>
  <c r="F43" i="8"/>
  <c r="AR42" i="8"/>
  <c r="AQ42" i="8"/>
  <c r="AP42" i="8"/>
  <c r="AO42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1" i="8"/>
  <c r="G41" i="8"/>
  <c r="F41" i="8"/>
  <c r="H40" i="8"/>
  <c r="G40" i="8"/>
  <c r="F40" i="8"/>
  <c r="H39" i="8"/>
  <c r="G39" i="8"/>
  <c r="F39" i="8"/>
  <c r="I38" i="8"/>
  <c r="J38" i="8" s="1"/>
  <c r="K38" i="8" s="1"/>
  <c r="L38" i="8" s="1"/>
  <c r="M38" i="8" s="1"/>
  <c r="N38" i="8" s="1"/>
  <c r="O38" i="8" s="1"/>
  <c r="P38" i="8" s="1"/>
  <c r="Q38" i="8" s="1"/>
  <c r="R38" i="8" s="1"/>
  <c r="S38" i="8" s="1"/>
  <c r="T38" i="8" s="1"/>
  <c r="U38" i="8" s="1"/>
  <c r="V38" i="8" s="1"/>
  <c r="W38" i="8" s="1"/>
  <c r="X38" i="8" s="1"/>
  <c r="Y38" i="8" s="1"/>
  <c r="Z38" i="8" s="1"/>
  <c r="AA38" i="8" s="1"/>
  <c r="AB38" i="8" s="1"/>
  <c r="AC38" i="8" s="1"/>
  <c r="AD38" i="8" s="1"/>
  <c r="AE38" i="8" s="1"/>
  <c r="AF38" i="8" s="1"/>
  <c r="AG38" i="8" s="1"/>
  <c r="AH38" i="8" s="1"/>
  <c r="AI38" i="8" s="1"/>
  <c r="AJ38" i="8" s="1"/>
  <c r="AK38" i="8" s="1"/>
  <c r="AL38" i="8" s="1"/>
  <c r="AM38" i="8" s="1"/>
  <c r="AN38" i="8" s="1"/>
  <c r="AO38" i="8" s="1"/>
  <c r="AP38" i="8" s="1"/>
  <c r="AQ38" i="8" s="1"/>
  <c r="AR38" i="8" s="1"/>
  <c r="H37" i="8"/>
  <c r="G37" i="8"/>
  <c r="F37" i="8"/>
  <c r="AR35" i="8"/>
  <c r="AR47" i="8" s="1"/>
  <c r="AQ35" i="8"/>
  <c r="AQ47" i="8" s="1"/>
  <c r="AP35" i="8"/>
  <c r="AP47" i="8" s="1"/>
  <c r="AO35" i="8"/>
  <c r="AO47" i="8" s="1"/>
  <c r="AN35" i="8"/>
  <c r="AN47" i="8" s="1"/>
  <c r="AM35" i="8"/>
  <c r="AM47" i="8" s="1"/>
  <c r="AL35" i="8"/>
  <c r="AL47" i="8" s="1"/>
  <c r="AK35" i="8"/>
  <c r="AK47" i="8" s="1"/>
  <c r="AJ35" i="8"/>
  <c r="AJ47" i="8" s="1"/>
  <c r="AI35" i="8"/>
  <c r="AH35" i="8"/>
  <c r="AH47" i="8" s="1"/>
  <c r="AG35" i="8"/>
  <c r="AG47" i="8" s="1"/>
  <c r="AF35" i="8"/>
  <c r="AF47" i="8" s="1"/>
  <c r="AE35" i="8"/>
  <c r="AE47" i="8" s="1"/>
  <c r="AD35" i="8"/>
  <c r="AD47" i="8" s="1"/>
  <c r="AC35" i="8"/>
  <c r="AC47" i="8" s="1"/>
  <c r="AB35" i="8"/>
  <c r="AB47" i="8" s="1"/>
  <c r="AA35" i="8"/>
  <c r="AA47" i="8" s="1"/>
  <c r="Z35" i="8"/>
  <c r="Z47" i="8" s="1"/>
  <c r="Y35" i="8"/>
  <c r="Y47" i="8" s="1"/>
  <c r="X35" i="8"/>
  <c r="X47" i="8" s="1"/>
  <c r="I35" i="8"/>
  <c r="U34" i="8"/>
  <c r="G34" i="8" s="1"/>
  <c r="T34" i="8"/>
  <c r="S34" i="8"/>
  <c r="R34" i="8"/>
  <c r="Q34" i="8"/>
  <c r="P34" i="8"/>
  <c r="O34" i="8"/>
  <c r="N34" i="8"/>
  <c r="M34" i="8"/>
  <c r="L34" i="8"/>
  <c r="K34" i="8"/>
  <c r="K35" i="8" s="1"/>
  <c r="J34" i="8"/>
  <c r="J35" i="8" s="1"/>
  <c r="H34" i="8"/>
  <c r="W33" i="8"/>
  <c r="W35" i="8" s="1"/>
  <c r="W47" i="8" s="1"/>
  <c r="V33" i="8"/>
  <c r="V35" i="8" s="1"/>
  <c r="V47" i="8" s="1"/>
  <c r="U33" i="8"/>
  <c r="T33" i="8"/>
  <c r="S33" i="8"/>
  <c r="R33" i="8"/>
  <c r="Q33" i="8"/>
  <c r="P33" i="8"/>
  <c r="O33" i="8"/>
  <c r="N33" i="8"/>
  <c r="N35" i="8" s="1"/>
  <c r="M33" i="8"/>
  <c r="L33" i="8"/>
  <c r="H33" i="8"/>
  <c r="H32" i="8"/>
  <c r="G32" i="8"/>
  <c r="F32" i="8"/>
  <c r="H31" i="8"/>
  <c r="G31" i="8"/>
  <c r="H30" i="8"/>
  <c r="G30" i="8"/>
  <c r="F30" i="8"/>
  <c r="H29" i="8"/>
  <c r="G29" i="8"/>
  <c r="F29" i="8"/>
  <c r="H28" i="8"/>
  <c r="G28" i="8"/>
  <c r="F28" i="8"/>
  <c r="H27" i="8"/>
  <c r="G27" i="8"/>
  <c r="F27" i="8"/>
  <c r="H26" i="8"/>
  <c r="G26" i="8"/>
  <c r="F26" i="8"/>
  <c r="H25" i="8"/>
  <c r="G25" i="8"/>
  <c r="F25" i="8"/>
  <c r="H23" i="8"/>
  <c r="G23" i="8"/>
  <c r="F23" i="8"/>
  <c r="H22" i="8"/>
  <c r="G22" i="8"/>
  <c r="F22" i="8"/>
  <c r="H21" i="8"/>
  <c r="G21" i="8"/>
  <c r="F21" i="8"/>
  <c r="H20" i="8"/>
  <c r="G20" i="8"/>
  <c r="F20" i="8"/>
  <c r="H19" i="8"/>
  <c r="G19" i="8"/>
  <c r="F19" i="8"/>
  <c r="H18" i="8"/>
  <c r="G18" i="8"/>
  <c r="F18" i="8"/>
  <c r="H17" i="8"/>
  <c r="G17" i="8"/>
  <c r="F17" i="8"/>
  <c r="AR16" i="8"/>
  <c r="AQ16" i="8"/>
  <c r="AP16" i="8"/>
  <c r="AO16" i="8"/>
  <c r="AN16" i="8"/>
  <c r="AM16" i="8"/>
  <c r="AL16" i="8"/>
  <c r="AK16" i="8"/>
  <c r="AJ16" i="8"/>
  <c r="AJ36" i="8" s="1"/>
  <c r="AI16" i="8"/>
  <c r="AH16" i="8"/>
  <c r="AG16" i="8"/>
  <c r="AF16" i="8"/>
  <c r="AE16" i="8"/>
  <c r="AD16" i="8"/>
  <c r="AC16" i="8"/>
  <c r="AB16" i="8"/>
  <c r="AB36" i="8" s="1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I36" i="8" s="1"/>
  <c r="H15" i="8"/>
  <c r="G15" i="8"/>
  <c r="F15" i="8"/>
  <c r="H14" i="8"/>
  <c r="G14" i="8"/>
  <c r="F14" i="8"/>
  <c r="H13" i="8"/>
  <c r="G13" i="8"/>
  <c r="F13" i="8"/>
  <c r="H12" i="8"/>
  <c r="G12" i="8"/>
  <c r="F12" i="8"/>
  <c r="H11" i="8"/>
  <c r="G11" i="8"/>
  <c r="F11" i="8"/>
  <c r="H42" i="5"/>
  <c r="H41" i="5"/>
  <c r="H37" i="5"/>
  <c r="H36" i="5"/>
  <c r="H35" i="5"/>
  <c r="H34" i="5"/>
  <c r="H33" i="5"/>
  <c r="H30" i="5"/>
  <c r="H29" i="5"/>
  <c r="H26" i="5"/>
  <c r="H25" i="5"/>
  <c r="E24" i="5"/>
  <c r="E23" i="5"/>
  <c r="E22" i="5"/>
  <c r="E21" i="5"/>
  <c r="H18" i="5"/>
  <c r="H17" i="5"/>
  <c r="H16" i="5"/>
  <c r="G24" i="5" s="1"/>
  <c r="H24" i="5" s="1"/>
  <c r="H15" i="5"/>
  <c r="G23" i="5" s="1"/>
  <c r="H23" i="5" s="1"/>
  <c r="H14" i="5"/>
  <c r="G22" i="5" s="1"/>
  <c r="H22" i="5" s="1"/>
  <c r="H13" i="5"/>
  <c r="G21" i="5" s="1"/>
  <c r="H21" i="5" s="1"/>
  <c r="M43" i="4"/>
  <c r="N43" i="4" s="1"/>
  <c r="Q37" i="4"/>
  <c r="L34" i="4"/>
  <c r="Q34" i="4" s="1"/>
  <c r="N29" i="4"/>
  <c r="M29" i="4"/>
  <c r="L29" i="4"/>
  <c r="D27" i="4"/>
  <c r="E27" i="4" s="1"/>
  <c r="D26" i="4"/>
  <c r="E26" i="4" s="1"/>
  <c r="P24" i="4"/>
  <c r="O24" i="4"/>
  <c r="M24" i="4"/>
  <c r="N24" i="4" s="1"/>
  <c r="D23" i="4"/>
  <c r="H23" i="4" s="1"/>
  <c r="H22" i="4"/>
  <c r="I22" i="4" s="1"/>
  <c r="J22" i="4" s="1"/>
  <c r="D22" i="4"/>
  <c r="C18" i="4"/>
  <c r="M19" i="3"/>
  <c r="L17" i="3"/>
  <c r="K17" i="3"/>
  <c r="J17" i="3"/>
  <c r="L16" i="3"/>
  <c r="L14" i="3"/>
  <c r="K14" i="3"/>
  <c r="J14" i="3"/>
  <c r="L13" i="3"/>
  <c r="K13" i="3"/>
  <c r="J13" i="3"/>
  <c r="L12" i="3"/>
  <c r="K12" i="3"/>
  <c r="J12" i="3"/>
  <c r="L5" i="3"/>
  <c r="L22" i="3" s="1"/>
  <c r="K5" i="3"/>
  <c r="K16" i="3" s="1"/>
  <c r="J5" i="3"/>
  <c r="J16" i="3" s="1"/>
  <c r="M4" i="3"/>
  <c r="N4" i="3" s="1"/>
  <c r="Q29" i="4" l="1"/>
  <c r="H40" i="5"/>
  <c r="G46" i="8"/>
  <c r="AE36" i="8"/>
  <c r="AM36" i="8"/>
  <c r="F46" i="8"/>
  <c r="H46" i="8"/>
  <c r="Y21" i="12"/>
  <c r="R37" i="4"/>
  <c r="Q39" i="4"/>
  <c r="R39" i="4" s="1"/>
  <c r="S35" i="8"/>
  <c r="M12" i="3"/>
  <c r="K22" i="3"/>
  <c r="M13" i="3"/>
  <c r="O70" i="8"/>
  <c r="M16" i="3"/>
  <c r="L15" i="3"/>
  <c r="L18" i="3" s="1"/>
  <c r="M17" i="3"/>
  <c r="AA70" i="8"/>
  <c r="AA71" i="8" s="1"/>
  <c r="AQ70" i="8"/>
  <c r="AQ71" i="8" s="1"/>
  <c r="M35" i="8"/>
  <c r="U35" i="8"/>
  <c r="U47" i="8" s="1"/>
  <c r="G47" i="8" s="1"/>
  <c r="AL36" i="8"/>
  <c r="AD36" i="8"/>
  <c r="L35" i="8"/>
  <c r="T35" i="8"/>
  <c r="T47" i="8" s="1"/>
  <c r="F47" i="8" s="1"/>
  <c r="X21" i="11"/>
  <c r="M21" i="11"/>
  <c r="L21" i="11"/>
  <c r="AO36" i="8"/>
  <c r="AG36" i="10"/>
  <c r="AG67" i="10" s="1"/>
  <c r="AG69" i="10" s="1"/>
  <c r="AG71" i="10" s="1"/>
  <c r="T36" i="10"/>
  <c r="T67" i="10" s="1"/>
  <c r="T69" i="10" s="1"/>
  <c r="T71" i="10" s="1"/>
  <c r="T55" i="10" s="1"/>
  <c r="AC36" i="8"/>
  <c r="O35" i="8"/>
  <c r="O36" i="8" s="1"/>
  <c r="AK36" i="8"/>
  <c r="N36" i="8"/>
  <c r="V36" i="8"/>
  <c r="P35" i="8"/>
  <c r="P36" i="8" s="1"/>
  <c r="L38" i="12"/>
  <c r="Z21" i="12"/>
  <c r="Q37" i="12"/>
  <c r="Q38" i="12" s="1"/>
  <c r="R21" i="12"/>
  <c r="AK21" i="12"/>
  <c r="I21" i="12"/>
  <c r="G16" i="12"/>
  <c r="P21" i="12"/>
  <c r="W37" i="12"/>
  <c r="W38" i="12" s="1"/>
  <c r="AE37" i="12"/>
  <c r="AE38" i="12" s="1"/>
  <c r="AM37" i="12"/>
  <c r="AM38" i="12" s="1"/>
  <c r="AP21" i="12"/>
  <c r="Q21" i="12"/>
  <c r="X37" i="12"/>
  <c r="X38" i="12" s="1"/>
  <c r="AF21" i="12"/>
  <c r="AN37" i="12"/>
  <c r="AN38" i="12" s="1"/>
  <c r="AG21" i="12"/>
  <c r="AB21" i="11"/>
  <c r="AB40" i="11" s="1"/>
  <c r="AB44" i="11" s="1"/>
  <c r="AB46" i="11" s="1"/>
  <c r="AB30" i="11" s="1"/>
  <c r="AB31" i="11" s="1"/>
  <c r="AB33" i="11" s="1"/>
  <c r="AJ21" i="11"/>
  <c r="AJ40" i="11" s="1"/>
  <c r="AJ44" i="11" s="1"/>
  <c r="AJ46" i="11" s="1"/>
  <c r="J21" i="11"/>
  <c r="W21" i="11"/>
  <c r="S31" i="11"/>
  <c r="H21" i="11"/>
  <c r="AP21" i="11"/>
  <c r="AP40" i="11" s="1"/>
  <c r="AP44" i="11" s="1"/>
  <c r="AP46" i="11" s="1"/>
  <c r="AP30" i="11" s="1"/>
  <c r="AP31" i="11" s="1"/>
  <c r="AP33" i="11" s="1"/>
  <c r="G27" i="11"/>
  <c r="P21" i="11"/>
  <c r="AG21" i="11"/>
  <c r="AG40" i="11" s="1"/>
  <c r="AG44" i="11" s="1"/>
  <c r="AG46" i="11" s="1"/>
  <c r="AG30" i="11" s="1"/>
  <c r="AG31" i="11" s="1"/>
  <c r="AG33" i="11" s="1"/>
  <c r="AO21" i="11"/>
  <c r="AO40" i="11" s="1"/>
  <c r="AO44" i="11" s="1"/>
  <c r="AO46" i="11" s="1"/>
  <c r="AO30" i="11" s="1"/>
  <c r="AO31" i="11" s="1"/>
  <c r="AO33" i="11" s="1"/>
  <c r="R21" i="11"/>
  <c r="AE21" i="11"/>
  <c r="AE40" i="11" s="1"/>
  <c r="AE44" i="11" s="1"/>
  <c r="AE46" i="11" s="1"/>
  <c r="AM21" i="11"/>
  <c r="AM40" i="11" s="1"/>
  <c r="AM44" i="11" s="1"/>
  <c r="AM46" i="11" s="1"/>
  <c r="AM30" i="11" s="1"/>
  <c r="AM31" i="11" s="1"/>
  <c r="AM33" i="11" s="1"/>
  <c r="O21" i="11"/>
  <c r="R35" i="8"/>
  <c r="R36" i="8" s="1"/>
  <c r="G44" i="8"/>
  <c r="Z36" i="8"/>
  <c r="AH36" i="8"/>
  <c r="AP36" i="8"/>
  <c r="H42" i="8"/>
  <c r="G66" i="8"/>
  <c r="H66" i="8"/>
  <c r="AG36" i="8"/>
  <c r="N70" i="8"/>
  <c r="N71" i="8" s="1"/>
  <c r="Y36" i="8"/>
  <c r="AL70" i="8"/>
  <c r="G69" i="8"/>
  <c r="P70" i="8"/>
  <c r="P71" i="8" s="1"/>
  <c r="W36" i="8"/>
  <c r="AD70" i="8"/>
  <c r="AD71" i="8" s="1"/>
  <c r="X36" i="8"/>
  <c r="AF36" i="8"/>
  <c r="AN36" i="8"/>
  <c r="AR70" i="8"/>
  <c r="AR36" i="8"/>
  <c r="G16" i="8"/>
  <c r="L36" i="8"/>
  <c r="G42" i="8"/>
  <c r="X70" i="8"/>
  <c r="X71" i="8" s="1"/>
  <c r="X73" i="8" s="1"/>
  <c r="AF70" i="8"/>
  <c r="AF71" i="8" s="1"/>
  <c r="AN70" i="8"/>
  <c r="AN71" i="8" s="1"/>
  <c r="AN73" i="8" s="1"/>
  <c r="K70" i="8"/>
  <c r="K71" i="8" s="1"/>
  <c r="AB70" i="8"/>
  <c r="AB71" i="8" s="1"/>
  <c r="AB73" i="8" s="1"/>
  <c r="J36" i="8"/>
  <c r="H44" i="8"/>
  <c r="K36" i="8"/>
  <c r="S36" i="8"/>
  <c r="AA36" i="8"/>
  <c r="AQ36" i="8"/>
  <c r="M36" i="8"/>
  <c r="O71" i="8"/>
  <c r="AP70" i="8"/>
  <c r="AP71" i="8" s="1"/>
  <c r="AP73" i="8" s="1"/>
  <c r="AJ70" i="8"/>
  <c r="AJ71" i="8" s="1"/>
  <c r="AJ73" i="8" s="1"/>
  <c r="F44" i="8"/>
  <c r="V70" i="8"/>
  <c r="V71" i="8" s="1"/>
  <c r="Q70" i="8"/>
  <c r="Q71" i="8" s="1"/>
  <c r="G41" i="9"/>
  <c r="H41" i="9"/>
  <c r="K37" i="9"/>
  <c r="K74" i="9" s="1"/>
  <c r="K78" i="9" s="1"/>
  <c r="K80" i="9" s="1"/>
  <c r="K63" i="9" s="1"/>
  <c r="S37" i="9"/>
  <c r="AA37" i="9"/>
  <c r="Q37" i="9"/>
  <c r="M36" i="9"/>
  <c r="M37" i="9" s="1"/>
  <c r="X36" i="9"/>
  <c r="X48" i="9" s="1"/>
  <c r="G44" i="9"/>
  <c r="G16" i="9"/>
  <c r="I36" i="9"/>
  <c r="I37" i="9" s="1"/>
  <c r="I74" i="9" s="1"/>
  <c r="P36" i="9"/>
  <c r="P37" i="9" s="1"/>
  <c r="AA49" i="9"/>
  <c r="AB49" i="9" s="1"/>
  <c r="U36" i="9"/>
  <c r="U48" i="9" s="1"/>
  <c r="F47" i="9"/>
  <c r="Z28" i="5"/>
  <c r="Z12" i="5"/>
  <c r="Q28" i="5"/>
  <c r="Q40" i="5"/>
  <c r="Z32" i="5"/>
  <c r="H28" i="5"/>
  <c r="Q32" i="5"/>
  <c r="Z20" i="5"/>
  <c r="H20" i="5"/>
  <c r="Q12" i="5"/>
  <c r="Q20" i="5"/>
  <c r="H12" i="5"/>
  <c r="Z40" i="5"/>
  <c r="I56" i="10"/>
  <c r="F16" i="10"/>
  <c r="U25" i="10"/>
  <c r="W25" i="10"/>
  <c r="V25" i="10"/>
  <c r="AK24" i="10"/>
  <c r="AL24" i="10" s="1"/>
  <c r="AM24" i="10" s="1"/>
  <c r="AN24" i="10" s="1"/>
  <c r="AO24" i="10" s="1"/>
  <c r="AP24" i="10" s="1"/>
  <c r="AQ24" i="10" s="1"/>
  <c r="G22" i="9"/>
  <c r="AF35" i="10"/>
  <c r="AG35" i="10" s="1"/>
  <c r="AH35" i="10" s="1"/>
  <c r="F35" i="10"/>
  <c r="Y21" i="11"/>
  <c r="Y40" i="11" s="1"/>
  <c r="AN21" i="11"/>
  <c r="AN40" i="11" s="1"/>
  <c r="AN44" i="11" s="1"/>
  <c r="AN46" i="11" s="1"/>
  <c r="AN30" i="11" s="1"/>
  <c r="AN31" i="11" s="1"/>
  <c r="Z21" i="11"/>
  <c r="Z40" i="11" s="1"/>
  <c r="Z44" i="11" s="1"/>
  <c r="Z46" i="11" s="1"/>
  <c r="Z30" i="11" s="1"/>
  <c r="Z31" i="11" s="1"/>
  <c r="R30" i="11"/>
  <c r="R31" i="11" s="1"/>
  <c r="AA21" i="11"/>
  <c r="AA40" i="11" s="1"/>
  <c r="AA44" i="11" s="1"/>
  <c r="AA46" i="11" s="1"/>
  <c r="M31" i="11"/>
  <c r="U21" i="11"/>
  <c r="AC21" i="11"/>
  <c r="AC40" i="11" s="1"/>
  <c r="AC44" i="11" s="1"/>
  <c r="AC46" i="11" s="1"/>
  <c r="AC30" i="11" s="1"/>
  <c r="AC31" i="11" s="1"/>
  <c r="AC33" i="11" s="1"/>
  <c r="AK21" i="11"/>
  <c r="AK40" i="11" s="1"/>
  <c r="AK44" i="11" s="1"/>
  <c r="AK46" i="11" s="1"/>
  <c r="AK30" i="11" s="1"/>
  <c r="AK31" i="11" s="1"/>
  <c r="AH21" i="11"/>
  <c r="AH40" i="11" s="1"/>
  <c r="AH44" i="11" s="1"/>
  <c r="AH46" i="11" s="1"/>
  <c r="AH30" i="11" s="1"/>
  <c r="AH31" i="11" s="1"/>
  <c r="AI21" i="11"/>
  <c r="AI40" i="11" s="1"/>
  <c r="AI44" i="11" s="1"/>
  <c r="AI46" i="11" s="1"/>
  <c r="AI30" i="11" s="1"/>
  <c r="AI31" i="11" s="1"/>
  <c r="U30" i="11"/>
  <c r="U31" i="11" s="1"/>
  <c r="AQ21" i="11"/>
  <c r="AQ40" i="11" s="1"/>
  <c r="AQ44" i="11" s="1"/>
  <c r="AQ46" i="11" s="1"/>
  <c r="AQ30" i="11" s="1"/>
  <c r="AQ31" i="11" s="1"/>
  <c r="N30" i="11"/>
  <c r="N31" i="11" s="1"/>
  <c r="N21" i="12"/>
  <c r="AA21" i="12"/>
  <c r="AI21" i="12"/>
  <c r="AQ21" i="12"/>
  <c r="AN21" i="12"/>
  <c r="V21" i="12"/>
  <c r="X21" i="12"/>
  <c r="L20" i="12"/>
  <c r="L21" i="12" s="1"/>
  <c r="T20" i="12"/>
  <c r="F32" i="12" s="1"/>
  <c r="AD21" i="12"/>
  <c r="AL21" i="12"/>
  <c r="AR21" i="12"/>
  <c r="O21" i="12"/>
  <c r="W21" i="12"/>
  <c r="AE21" i="12"/>
  <c r="AM21" i="12"/>
  <c r="AC21" i="12"/>
  <c r="AB21" i="12"/>
  <c r="M38" i="12"/>
  <c r="AA37" i="12"/>
  <c r="AA38" i="12" s="1"/>
  <c r="AQ37" i="12"/>
  <c r="AQ38" i="12" s="1"/>
  <c r="Z37" i="12"/>
  <c r="Z38" i="12" s="1"/>
  <c r="AP37" i="12"/>
  <c r="AP38" i="12" s="1"/>
  <c r="S21" i="12"/>
  <c r="AC37" i="12"/>
  <c r="AC38" i="12" s="1"/>
  <c r="AK37" i="12"/>
  <c r="AK38" i="12" s="1"/>
  <c r="AJ21" i="12"/>
  <c r="AB37" i="12"/>
  <c r="AB38" i="12" s="1"/>
  <c r="AJ37" i="12"/>
  <c r="AJ38" i="12" s="1"/>
  <c r="AR37" i="12"/>
  <c r="AR38" i="12" s="1"/>
  <c r="I26" i="10"/>
  <c r="K23" i="4"/>
  <c r="L23" i="4" s="1"/>
  <c r="I23" i="4"/>
  <c r="J23" i="4" s="1"/>
  <c r="J24" i="4" s="1"/>
  <c r="H24" i="4"/>
  <c r="H16" i="8"/>
  <c r="AI36" i="8"/>
  <c r="AI47" i="8"/>
  <c r="AI70" i="8" s="1"/>
  <c r="AI71" i="8" s="1"/>
  <c r="H35" i="8"/>
  <c r="F16" i="8"/>
  <c r="S70" i="8"/>
  <c r="S71" i="8" s="1"/>
  <c r="M5" i="3"/>
  <c r="M14" i="3"/>
  <c r="G33" i="8"/>
  <c r="F34" i="8"/>
  <c r="F33" i="8"/>
  <c r="F42" i="8"/>
  <c r="AC70" i="8"/>
  <c r="AC71" i="8" s="1"/>
  <c r="AK70" i="8"/>
  <c r="AK71" i="8" s="1"/>
  <c r="AK73" i="8" s="1"/>
  <c r="K15" i="3"/>
  <c r="K18" i="3" s="1"/>
  <c r="K22" i="4"/>
  <c r="L70" i="8"/>
  <c r="L71" i="8" s="1"/>
  <c r="F69" i="8"/>
  <c r="H69" i="8"/>
  <c r="H26" i="10"/>
  <c r="H58" i="10" s="1"/>
  <c r="E16" i="10"/>
  <c r="AF26" i="10"/>
  <c r="G16" i="10"/>
  <c r="M70" i="8"/>
  <c r="M71" i="8" s="1"/>
  <c r="W70" i="8"/>
  <c r="W71" i="8" s="1"/>
  <c r="AE70" i="8"/>
  <c r="AE71" i="8" s="1"/>
  <c r="AM70" i="8"/>
  <c r="AM71" i="8" s="1"/>
  <c r="AM73" i="8" s="1"/>
  <c r="O36" i="9"/>
  <c r="O37" i="9" s="1"/>
  <c r="W36" i="9"/>
  <c r="W48" i="9" s="1"/>
  <c r="AE36" i="9"/>
  <c r="AE48" i="9" s="1"/>
  <c r="L37" i="9"/>
  <c r="L74" i="9" s="1"/>
  <c r="L78" i="9" s="1"/>
  <c r="L80" i="9" s="1"/>
  <c r="L63" i="9" s="1"/>
  <c r="F16" i="9"/>
  <c r="T37" i="9"/>
  <c r="AB37" i="9"/>
  <c r="H16" i="9"/>
  <c r="AD47" i="9"/>
  <c r="AE47" i="9" s="1"/>
  <c r="AF47" i="9" s="1"/>
  <c r="AG47" i="9" s="1"/>
  <c r="AL71" i="8"/>
  <c r="AL73" i="8" s="1"/>
  <c r="Y70" i="8"/>
  <c r="Y71" i="8" s="1"/>
  <c r="AO70" i="8"/>
  <c r="AO71" i="8" s="1"/>
  <c r="H32" i="5"/>
  <c r="Q35" i="8"/>
  <c r="Q36" i="8" s="1"/>
  <c r="Z70" i="8"/>
  <c r="Z71" i="8" s="1"/>
  <c r="AH70" i="8"/>
  <c r="AH71" i="8" s="1"/>
  <c r="R70" i="8"/>
  <c r="R71" i="8" s="1"/>
  <c r="H68" i="8"/>
  <c r="J71" i="8"/>
  <c r="J15" i="3"/>
  <c r="J18" i="3" s="1"/>
  <c r="J22" i="3"/>
  <c r="AR71" i="8"/>
  <c r="AR73" i="8" s="1"/>
  <c r="N36" i="9"/>
  <c r="N37" i="9" s="1"/>
  <c r="V36" i="9"/>
  <c r="AD36" i="9"/>
  <c r="Y36" i="9"/>
  <c r="AC37" i="9"/>
  <c r="F44" i="9"/>
  <c r="H44" i="9"/>
  <c r="G63" i="9"/>
  <c r="AG70" i="8"/>
  <c r="J36" i="9"/>
  <c r="J37" i="9" s="1"/>
  <c r="J74" i="9" s="1"/>
  <c r="J78" i="9" s="1"/>
  <c r="J80" i="9" s="1"/>
  <c r="J63" i="9" s="1"/>
  <c r="R36" i="9"/>
  <c r="Z36" i="9"/>
  <c r="I71" i="8"/>
  <c r="I73" i="8" s="1"/>
  <c r="I75" i="8" s="1"/>
  <c r="M64" i="9"/>
  <c r="M65" i="9" s="1"/>
  <c r="AF21" i="11"/>
  <c r="AF40" i="11" s="1"/>
  <c r="AF44" i="11" s="1"/>
  <c r="AF46" i="11" s="1"/>
  <c r="AF30" i="11" s="1"/>
  <c r="AF31" i="11" s="1"/>
  <c r="G16" i="11"/>
  <c r="J30" i="11"/>
  <c r="J31" i="11" s="1"/>
  <c r="E29" i="11"/>
  <c r="F29" i="11"/>
  <c r="AG26" i="10"/>
  <c r="H65" i="10"/>
  <c r="N49" i="9"/>
  <c r="F32" i="10"/>
  <c r="H63" i="9"/>
  <c r="J25" i="10"/>
  <c r="J65" i="10" s="1"/>
  <c r="J69" i="10" s="1"/>
  <c r="J71" i="10" s="1"/>
  <c r="J55" i="10" s="1"/>
  <c r="J56" i="10" s="1"/>
  <c r="E32" i="10"/>
  <c r="K21" i="12"/>
  <c r="F16" i="12"/>
  <c r="G32" i="10"/>
  <c r="E20" i="11"/>
  <c r="E16" i="11"/>
  <c r="T26" i="10"/>
  <c r="T20" i="11"/>
  <c r="T21" i="11" s="1"/>
  <c r="G29" i="11"/>
  <c r="F16" i="11"/>
  <c r="AF65" i="10"/>
  <c r="AF69" i="10" s="1"/>
  <c r="AF71" i="10" s="1"/>
  <c r="AE30" i="11"/>
  <c r="AE31" i="11" s="1"/>
  <c r="P37" i="12"/>
  <c r="P38" i="12" s="1"/>
  <c r="AH37" i="12"/>
  <c r="AH38" i="12" s="1"/>
  <c r="H29" i="12"/>
  <c r="N21" i="11"/>
  <c r="V21" i="11"/>
  <c r="AD21" i="11"/>
  <c r="AD40" i="11" s="1"/>
  <c r="AD44" i="11" s="1"/>
  <c r="AD46" i="11" s="1"/>
  <c r="AD30" i="11" s="1"/>
  <c r="AD31" i="11" s="1"/>
  <c r="AL21" i="11"/>
  <c r="AL40" i="11" s="1"/>
  <c r="AL44" i="11" s="1"/>
  <c r="AL46" i="11" s="1"/>
  <c r="AL30" i="11" s="1"/>
  <c r="AL31" i="11" s="1"/>
  <c r="E27" i="11"/>
  <c r="AA30" i="11"/>
  <c r="AA31" i="11" s="1"/>
  <c r="J20" i="12"/>
  <c r="J21" i="12" s="1"/>
  <c r="I38" i="12"/>
  <c r="F27" i="12"/>
  <c r="H27" i="12"/>
  <c r="T37" i="12"/>
  <c r="T38" i="12" s="1"/>
  <c r="I21" i="11"/>
  <c r="I33" i="11" s="1"/>
  <c r="Q21" i="11"/>
  <c r="G20" i="11"/>
  <c r="K31" i="11"/>
  <c r="K33" i="11" s="1"/>
  <c r="V30" i="11"/>
  <c r="V31" i="11" s="1"/>
  <c r="H30" i="11"/>
  <c r="M20" i="12"/>
  <c r="M21" i="12" s="1"/>
  <c r="U21" i="12"/>
  <c r="G20" i="12"/>
  <c r="K37" i="12"/>
  <c r="K38" i="12" s="1"/>
  <c r="F36" i="12"/>
  <c r="S21" i="11"/>
  <c r="F27" i="11"/>
  <c r="W30" i="11"/>
  <c r="W31" i="11" s="1"/>
  <c r="X30" i="11"/>
  <c r="X31" i="11" s="1"/>
  <c r="O31" i="11"/>
  <c r="P30" i="11"/>
  <c r="P31" i="11" s="1"/>
  <c r="S37" i="12"/>
  <c r="S38" i="12" s="1"/>
  <c r="Q30" i="11"/>
  <c r="Q31" i="11" s="1"/>
  <c r="AI38" i="12"/>
  <c r="R37" i="12"/>
  <c r="R38" i="12" s="1"/>
  <c r="AF37" i="12"/>
  <c r="AF38" i="12" s="1"/>
  <c r="G27" i="12"/>
  <c r="V37" i="12"/>
  <c r="V38" i="12" s="1"/>
  <c r="AD37" i="12"/>
  <c r="AD38" i="12" s="1"/>
  <c r="AL37" i="12"/>
  <c r="AL38" i="12" s="1"/>
  <c r="G36" i="12"/>
  <c r="L30" i="11"/>
  <c r="L31" i="11" s="1"/>
  <c r="H20" i="12"/>
  <c r="AO21" i="12"/>
  <c r="O38" i="12"/>
  <c r="N37" i="12"/>
  <c r="N38" i="12" s="1"/>
  <c r="H16" i="12"/>
  <c r="H32" i="12"/>
  <c r="Y37" i="12"/>
  <c r="Y38" i="12" s="1"/>
  <c r="AG37" i="12"/>
  <c r="AG38" i="12" s="1"/>
  <c r="AO37" i="12"/>
  <c r="AO38" i="12" s="1"/>
  <c r="J38" i="12"/>
  <c r="G29" i="12"/>
  <c r="H36" i="12"/>
  <c r="P33" i="11" l="1"/>
  <c r="U33" i="11"/>
  <c r="AE73" i="8"/>
  <c r="K64" i="9"/>
  <c r="K65" i="9" s="1"/>
  <c r="K67" i="9" s="1"/>
  <c r="T36" i="8"/>
  <c r="F36" i="8" s="1"/>
  <c r="I40" i="12"/>
  <c r="I42" i="12" s="1"/>
  <c r="O33" i="11"/>
  <c r="AJ25" i="10"/>
  <c r="AJ65" i="10" s="1"/>
  <c r="U36" i="8"/>
  <c r="G36" i="8" s="1"/>
  <c r="G35" i="8"/>
  <c r="I24" i="4"/>
  <c r="AD73" i="8"/>
  <c r="H11" i="5"/>
  <c r="K73" i="8"/>
  <c r="AE33" i="11"/>
  <c r="X33" i="11"/>
  <c r="L64" i="9"/>
  <c r="L65" i="9" s="1"/>
  <c r="L67" i="9" s="1"/>
  <c r="N73" i="8"/>
  <c r="P73" i="8"/>
  <c r="J73" i="8"/>
  <c r="J75" i="8" s="1"/>
  <c r="U37" i="9"/>
  <c r="V73" i="8"/>
  <c r="W33" i="11"/>
  <c r="M33" i="11"/>
  <c r="L33" i="11"/>
  <c r="J33" i="11"/>
  <c r="S33" i="11"/>
  <c r="AO73" i="8"/>
  <c r="H47" i="8"/>
  <c r="J64" i="9"/>
  <c r="J65" i="9" s="1"/>
  <c r="J12" i="2" s="1"/>
  <c r="Y73" i="8"/>
  <c r="AH73" i="8"/>
  <c r="W73" i="8"/>
  <c r="L73" i="8"/>
  <c r="I78" i="9"/>
  <c r="I80" i="9" s="1"/>
  <c r="I63" i="9" s="1"/>
  <c r="I79" i="9"/>
  <c r="Z73" i="8"/>
  <c r="M73" i="8"/>
  <c r="AQ73" i="8"/>
  <c r="AC73" i="8"/>
  <c r="V65" i="10"/>
  <c r="V36" i="10"/>
  <c r="V67" i="10" s="1"/>
  <c r="W65" i="10"/>
  <c r="W36" i="10"/>
  <c r="W67" i="10" s="1"/>
  <c r="U65" i="10"/>
  <c r="U36" i="10"/>
  <c r="U67" i="10" s="1"/>
  <c r="H36" i="8"/>
  <c r="J10" i="2"/>
  <c r="R37" i="9"/>
  <c r="F37" i="9" s="1"/>
  <c r="R48" i="9"/>
  <c r="F48" i="9" s="1"/>
  <c r="I10" i="2"/>
  <c r="AH40" i="12"/>
  <c r="Y40" i="12"/>
  <c r="AD40" i="12"/>
  <c r="P40" i="12"/>
  <c r="AL40" i="12"/>
  <c r="Z40" i="12"/>
  <c r="N40" i="12"/>
  <c r="R40" i="12"/>
  <c r="AQ40" i="12"/>
  <c r="AN40" i="12"/>
  <c r="Q40" i="12"/>
  <c r="AI40" i="12"/>
  <c r="AK40" i="12"/>
  <c r="AP40" i="12"/>
  <c r="W40" i="12"/>
  <c r="V40" i="12"/>
  <c r="AF40" i="12"/>
  <c r="X40" i="12"/>
  <c r="O40" i="12"/>
  <c r="U26" i="10"/>
  <c r="R33" i="11"/>
  <c r="R73" i="8"/>
  <c r="AF73" i="8"/>
  <c r="AA73" i="8"/>
  <c r="S73" i="8"/>
  <c r="Q73" i="8"/>
  <c r="O73" i="8"/>
  <c r="M67" i="9"/>
  <c r="AA64" i="9"/>
  <c r="AA65" i="9" s="1"/>
  <c r="AA67" i="9" s="1"/>
  <c r="G47" i="9"/>
  <c r="X37" i="9"/>
  <c r="X64" i="9"/>
  <c r="X65" i="9" s="1"/>
  <c r="AI25" i="10"/>
  <c r="H70" i="8"/>
  <c r="AG71" i="8"/>
  <c r="AG73" i="8" s="1"/>
  <c r="AE37" i="9"/>
  <c r="G45" i="9"/>
  <c r="Z11" i="5"/>
  <c r="Q11" i="5"/>
  <c r="AH25" i="10"/>
  <c r="I58" i="10"/>
  <c r="V26" i="10"/>
  <c r="W26" i="10"/>
  <c r="W64" i="9"/>
  <c r="W65" i="9" s="1"/>
  <c r="W37" i="9"/>
  <c r="AF36" i="9"/>
  <c r="G36" i="9" s="1"/>
  <c r="AG55" i="10"/>
  <c r="AG56" i="10" s="1"/>
  <c r="AG58" i="10" s="1"/>
  <c r="AJ30" i="11"/>
  <c r="AJ31" i="11" s="1"/>
  <c r="AJ33" i="11" s="1"/>
  <c r="AN33" i="11"/>
  <c r="AA33" i="11"/>
  <c r="AI33" i="11"/>
  <c r="AH33" i="11"/>
  <c r="Z33" i="11"/>
  <c r="AK33" i="11"/>
  <c r="Q33" i="11"/>
  <c r="AQ33" i="11"/>
  <c r="E30" i="11"/>
  <c r="N33" i="11"/>
  <c r="AC40" i="12"/>
  <c r="S40" i="12"/>
  <c r="AA40" i="12"/>
  <c r="L40" i="12"/>
  <c r="AB40" i="12"/>
  <c r="M40" i="12"/>
  <c r="T21" i="12"/>
  <c r="AM40" i="12"/>
  <c r="F37" i="12"/>
  <c r="AE40" i="12"/>
  <c r="AJ40" i="12"/>
  <c r="AR40" i="12"/>
  <c r="H21" i="12"/>
  <c r="K23" i="3"/>
  <c r="K24" i="3" s="1"/>
  <c r="K25" i="3" s="1"/>
  <c r="K20" i="3"/>
  <c r="K21" i="3" s="1"/>
  <c r="AG40" i="12"/>
  <c r="H38" i="12"/>
  <c r="F21" i="11"/>
  <c r="V33" i="11"/>
  <c r="AD33" i="11"/>
  <c r="V48" i="9"/>
  <c r="V37" i="9"/>
  <c r="U70" i="8"/>
  <c r="L23" i="3"/>
  <c r="L24" i="3" s="1"/>
  <c r="L25" i="3" s="1"/>
  <c r="L20" i="3"/>
  <c r="L21" i="3" s="1"/>
  <c r="Y48" i="9"/>
  <c r="Y64" i="9" s="1"/>
  <c r="Y65" i="9" s="1"/>
  <c r="Y37" i="9"/>
  <c r="F45" i="9"/>
  <c r="N50" i="9"/>
  <c r="O49" i="9"/>
  <c r="J40" i="12"/>
  <c r="J42" i="12" s="1"/>
  <c r="H45" i="9"/>
  <c r="M18" i="3"/>
  <c r="J23" i="3"/>
  <c r="J24" i="3" s="1"/>
  <c r="J25" i="3" s="1"/>
  <c r="J20" i="3"/>
  <c r="AC49" i="9"/>
  <c r="AB64" i="9"/>
  <c r="AB65" i="9" s="1"/>
  <c r="AB67" i="9" s="1"/>
  <c r="AH47" i="9"/>
  <c r="AI47" i="9" s="1"/>
  <c r="AJ47" i="9" s="1"/>
  <c r="AI73" i="8"/>
  <c r="E21" i="11"/>
  <c r="H37" i="12"/>
  <c r="G21" i="12"/>
  <c r="AF55" i="10"/>
  <c r="H70" i="10"/>
  <c r="H69" i="10"/>
  <c r="H71" i="10" s="1"/>
  <c r="Z48" i="9"/>
  <c r="Z64" i="9" s="1"/>
  <c r="Z65" i="9" s="1"/>
  <c r="Z37" i="9"/>
  <c r="J26" i="10"/>
  <c r="J58" i="10" s="1"/>
  <c r="M15" i="3"/>
  <c r="F35" i="8"/>
  <c r="K24" i="4"/>
  <c r="L22" i="4"/>
  <c r="L24" i="4" s="1"/>
  <c r="Q24" i="4" s="1"/>
  <c r="Q31" i="4" s="1"/>
  <c r="R31" i="4" s="1"/>
  <c r="K40" i="12"/>
  <c r="K25" i="10"/>
  <c r="T56" i="10"/>
  <c r="T58" i="10" s="1"/>
  <c r="T70" i="8"/>
  <c r="T71" i="8" s="1"/>
  <c r="F71" i="8" s="1"/>
  <c r="U37" i="12"/>
  <c r="G32" i="12"/>
  <c r="G21" i="11"/>
  <c r="AF33" i="11"/>
  <c r="AD48" i="9"/>
  <c r="AD37" i="9"/>
  <c r="F20" i="11"/>
  <c r="AK25" i="10"/>
  <c r="AK36" i="10" s="1"/>
  <c r="AK67" i="10" s="1"/>
  <c r="H31" i="11"/>
  <c r="F20" i="12"/>
  <c r="AO40" i="12"/>
  <c r="F38" i="12"/>
  <c r="AL33" i="11"/>
  <c r="F36" i="9"/>
  <c r="V69" i="10" l="1"/>
  <c r="V71" i="10" s="1"/>
  <c r="K12" i="2"/>
  <c r="AJ36" i="10"/>
  <c r="AJ67" i="10" s="1"/>
  <c r="AJ69" i="10" s="1"/>
  <c r="AJ71" i="10" s="1"/>
  <c r="AJ26" i="10"/>
  <c r="U69" i="10"/>
  <c r="U71" i="10" s="1"/>
  <c r="U10" i="2"/>
  <c r="K75" i="8"/>
  <c r="L75" i="8" s="1"/>
  <c r="M75" i="8" s="1"/>
  <c r="N75" i="8" s="1"/>
  <c r="O75" i="8" s="1"/>
  <c r="P75" i="8" s="1"/>
  <c r="Q75" i="8" s="1"/>
  <c r="R75" i="8" s="1"/>
  <c r="S75" i="8" s="1"/>
  <c r="J67" i="9"/>
  <c r="K10" i="2"/>
  <c r="G30" i="11"/>
  <c r="W69" i="10"/>
  <c r="W71" i="10" s="1"/>
  <c r="W10" i="2"/>
  <c r="I64" i="9"/>
  <c r="I65" i="9" s="1"/>
  <c r="I67" i="9" s="1"/>
  <c r="I69" i="9" s="1"/>
  <c r="F63" i="9"/>
  <c r="X10" i="2"/>
  <c r="V55" i="10"/>
  <c r="V56" i="10" s="1"/>
  <c r="W12" i="2" s="1"/>
  <c r="V10" i="2"/>
  <c r="U55" i="10"/>
  <c r="U56" i="10" s="1"/>
  <c r="U58" i="10" s="1"/>
  <c r="W55" i="10"/>
  <c r="W56" i="10" s="1"/>
  <c r="W58" i="10" s="1"/>
  <c r="AH26" i="10"/>
  <c r="AH36" i="10"/>
  <c r="AH67" i="10" s="1"/>
  <c r="AI65" i="10"/>
  <c r="AI36" i="10"/>
  <c r="AI67" i="10" s="1"/>
  <c r="J14" i="2"/>
  <c r="T40" i="12"/>
  <c r="G31" i="11"/>
  <c r="G32" i="11" s="1"/>
  <c r="T73" i="8"/>
  <c r="H71" i="8"/>
  <c r="H72" i="8" s="1"/>
  <c r="X67" i="9"/>
  <c r="X25" i="10"/>
  <c r="AI26" i="10"/>
  <c r="AH65" i="10"/>
  <c r="AF48" i="9"/>
  <c r="G48" i="9" s="1"/>
  <c r="AF37" i="9"/>
  <c r="AG36" i="9"/>
  <c r="W67" i="9"/>
  <c r="AI35" i="10"/>
  <c r="F72" i="8"/>
  <c r="F21" i="12"/>
  <c r="K42" i="12"/>
  <c r="L42" i="12" s="1"/>
  <c r="M42" i="12" s="1"/>
  <c r="N42" i="12" s="1"/>
  <c r="O42" i="12" s="1"/>
  <c r="P42" i="12" s="1"/>
  <c r="Q42" i="12" s="1"/>
  <c r="R42" i="12" s="1"/>
  <c r="S42" i="12" s="1"/>
  <c r="H39" i="12"/>
  <c r="AK47" i="9"/>
  <c r="E31" i="11"/>
  <c r="E32" i="11" s="1"/>
  <c r="H33" i="11"/>
  <c r="H35" i="11" s="1"/>
  <c r="I35" i="11" s="1"/>
  <c r="J35" i="11" s="1"/>
  <c r="K35" i="11" s="1"/>
  <c r="L35" i="11" s="1"/>
  <c r="M35" i="11" s="1"/>
  <c r="N35" i="11" s="1"/>
  <c r="O35" i="11" s="1"/>
  <c r="P35" i="11" s="1"/>
  <c r="Q35" i="11" s="1"/>
  <c r="R35" i="11" s="1"/>
  <c r="S35" i="11" s="1"/>
  <c r="F70" i="8"/>
  <c r="AL25" i="10"/>
  <c r="AL36" i="10" s="1"/>
  <c r="AL67" i="10" s="1"/>
  <c r="Z67" i="9"/>
  <c r="Y67" i="9"/>
  <c r="N64" i="9"/>
  <c r="AK65" i="10"/>
  <c r="AK69" i="10" s="1"/>
  <c r="AK71" i="10" s="1"/>
  <c r="AK26" i="10"/>
  <c r="G37" i="12"/>
  <c r="U38" i="12"/>
  <c r="Y25" i="10"/>
  <c r="Y36" i="10" s="1"/>
  <c r="Y67" i="10" s="1"/>
  <c r="G70" i="8"/>
  <c r="U71" i="8"/>
  <c r="AF56" i="10"/>
  <c r="L25" i="10"/>
  <c r="AC64" i="9"/>
  <c r="AC65" i="9" s="1"/>
  <c r="AD49" i="9"/>
  <c r="O50" i="9"/>
  <c r="O64" i="9" s="1"/>
  <c r="O65" i="9" s="1"/>
  <c r="P49" i="9"/>
  <c r="T30" i="11"/>
  <c r="K65" i="10"/>
  <c r="K69" i="10" s="1"/>
  <c r="K71" i="10" s="1"/>
  <c r="K55" i="10" s="1"/>
  <c r="K56" i="10" s="1"/>
  <c r="L12" i="2" s="1"/>
  <c r="K26" i="10"/>
  <c r="L10" i="2" s="1"/>
  <c r="J21" i="3"/>
  <c r="M20" i="3"/>
  <c r="T42" i="12" l="1"/>
  <c r="K14" i="2"/>
  <c r="T75" i="8"/>
  <c r="J69" i="9"/>
  <c r="K69" i="9" s="1"/>
  <c r="L69" i="9" s="1"/>
  <c r="M69" i="9" s="1"/>
  <c r="AH69" i="10"/>
  <c r="AH71" i="10" s="1"/>
  <c r="AH55" i="10" s="1"/>
  <c r="AH56" i="10" s="1"/>
  <c r="AH58" i="10" s="1"/>
  <c r="W14" i="2"/>
  <c r="AI69" i="10"/>
  <c r="AI71" i="10" s="1"/>
  <c r="AI55" i="10" s="1"/>
  <c r="AI56" i="10" s="1"/>
  <c r="AI58" i="10" s="1"/>
  <c r="L14" i="2"/>
  <c r="V58" i="10"/>
  <c r="X65" i="10"/>
  <c r="X36" i="10"/>
  <c r="X67" i="10" s="1"/>
  <c r="X12" i="2"/>
  <c r="X14" i="2" s="1"/>
  <c r="AC67" i="9"/>
  <c r="O67" i="9"/>
  <c r="G37" i="9"/>
  <c r="F39" i="12"/>
  <c r="X26" i="10"/>
  <c r="Y10" i="2" s="1"/>
  <c r="AG48" i="9"/>
  <c r="AG37" i="9"/>
  <c r="AG10" i="2" s="1"/>
  <c r="AH36" i="9"/>
  <c r="AJ35" i="10"/>
  <c r="AK35" i="10" s="1"/>
  <c r="G24" i="10"/>
  <c r="AD64" i="9"/>
  <c r="AD65" i="9" s="1"/>
  <c r="AE49" i="9"/>
  <c r="G71" i="8"/>
  <c r="G72" i="8" s="1"/>
  <c r="U73" i="8"/>
  <c r="AL47" i="9"/>
  <c r="I12" i="2"/>
  <c r="I14" i="2" s="1"/>
  <c r="I16" i="2" s="1"/>
  <c r="J16" i="2" s="1"/>
  <c r="Z25" i="10"/>
  <c r="Z36" i="10" s="1"/>
  <c r="Z67" i="10" s="1"/>
  <c r="AL65" i="10"/>
  <c r="AL69" i="10" s="1"/>
  <c r="AL71" i="10" s="1"/>
  <c r="AL26" i="10"/>
  <c r="G38" i="12"/>
  <c r="U40" i="12"/>
  <c r="U42" i="12" s="1"/>
  <c r="V42" i="12" s="1"/>
  <c r="W42" i="12" s="1"/>
  <c r="X42" i="12" s="1"/>
  <c r="Y42" i="12" s="1"/>
  <c r="Z42" i="12" s="1"/>
  <c r="AA42" i="12" s="1"/>
  <c r="AB42" i="12" s="1"/>
  <c r="AC42" i="12" s="1"/>
  <c r="AD42" i="12" s="1"/>
  <c r="AE42" i="12" s="1"/>
  <c r="AF42" i="12" s="1"/>
  <c r="AG42" i="12" s="1"/>
  <c r="AH42" i="12" s="1"/>
  <c r="AI42" i="12" s="1"/>
  <c r="AJ42" i="12" s="1"/>
  <c r="AK42" i="12" s="1"/>
  <c r="AL42" i="12" s="1"/>
  <c r="AM42" i="12" s="1"/>
  <c r="AN42" i="12" s="1"/>
  <c r="AO42" i="12" s="1"/>
  <c r="AP42" i="12" s="1"/>
  <c r="AQ42" i="12" s="1"/>
  <c r="AR42" i="12" s="1"/>
  <c r="M25" i="10"/>
  <c r="Y65" i="10"/>
  <c r="Y69" i="10" s="1"/>
  <c r="Y71" i="10" s="1"/>
  <c r="Y55" i="10" s="1"/>
  <c r="Y56" i="10" s="1"/>
  <c r="Y26" i="10"/>
  <c r="Z10" i="2" s="1"/>
  <c r="N65" i="9"/>
  <c r="Q49" i="9"/>
  <c r="P50" i="9"/>
  <c r="P64" i="9" s="1"/>
  <c r="P65" i="9" s="1"/>
  <c r="AM25" i="10"/>
  <c r="AM36" i="10" s="1"/>
  <c r="AM67" i="10" s="1"/>
  <c r="K58" i="10"/>
  <c r="L65" i="10"/>
  <c r="L69" i="10" s="1"/>
  <c r="L71" i="10" s="1"/>
  <c r="L26" i="10"/>
  <c r="M10" i="2" s="1"/>
  <c r="T31" i="11"/>
  <c r="AF58" i="10"/>
  <c r="U75" i="8" l="1"/>
  <c r="V75" i="8" s="1"/>
  <c r="W75" i="8" s="1"/>
  <c r="X75" i="8" s="1"/>
  <c r="Y75" i="8" s="1"/>
  <c r="Z75" i="8" s="1"/>
  <c r="AA75" i="8" s="1"/>
  <c r="AB75" i="8" s="1"/>
  <c r="AC75" i="8" s="1"/>
  <c r="AD75" i="8" s="1"/>
  <c r="AE75" i="8" s="1"/>
  <c r="AF75" i="8" s="1"/>
  <c r="AG75" i="8" s="1"/>
  <c r="AH75" i="8" s="1"/>
  <c r="AI75" i="8" s="1"/>
  <c r="AJ75" i="8" s="1"/>
  <c r="AK75" i="8" s="1"/>
  <c r="AL75" i="8" s="1"/>
  <c r="AM75" i="8" s="1"/>
  <c r="AN75" i="8" s="1"/>
  <c r="AO75" i="8" s="1"/>
  <c r="AP75" i="8" s="1"/>
  <c r="AQ75" i="8" s="1"/>
  <c r="AR75" i="8" s="1"/>
  <c r="K16" i="2"/>
  <c r="L16" i="2" s="1"/>
  <c r="X69" i="10"/>
  <c r="X71" i="10" s="1"/>
  <c r="X55" i="10" s="1"/>
  <c r="X56" i="10" s="1"/>
  <c r="Y12" i="2" s="1"/>
  <c r="Y14" i="2" s="1"/>
  <c r="P67" i="9"/>
  <c r="AD67" i="9"/>
  <c r="G39" i="12"/>
  <c r="Y58" i="10"/>
  <c r="AH37" i="9"/>
  <c r="AH10" i="2" s="1"/>
  <c r="AH48" i="9"/>
  <c r="AI36" i="9"/>
  <c r="AK55" i="10"/>
  <c r="AK56" i="10" s="1"/>
  <c r="AJ55" i="10"/>
  <c r="AJ56" i="10" s="1"/>
  <c r="AJ58" i="10" s="1"/>
  <c r="L55" i="10"/>
  <c r="N25" i="10"/>
  <c r="AA25" i="10"/>
  <c r="AA36" i="10" s="1"/>
  <c r="AA67" i="10" s="1"/>
  <c r="Q50" i="9"/>
  <c r="Q64" i="9" s="1"/>
  <c r="Q65" i="9" s="1"/>
  <c r="R49" i="9"/>
  <c r="M65" i="10"/>
  <c r="M69" i="10" s="1"/>
  <c r="M71" i="10" s="1"/>
  <c r="M55" i="10" s="1"/>
  <c r="M56" i="10" s="1"/>
  <c r="N12" i="2" s="1"/>
  <c r="M26" i="10"/>
  <c r="N10" i="2" s="1"/>
  <c r="AM47" i="9"/>
  <c r="Z65" i="10"/>
  <c r="Z69" i="10" s="1"/>
  <c r="Z71" i="10" s="1"/>
  <c r="Z26" i="10"/>
  <c r="AA10" i="2" s="1"/>
  <c r="AE64" i="9"/>
  <c r="AE65" i="9" s="1"/>
  <c r="AF49" i="9"/>
  <c r="T33" i="11"/>
  <c r="T35" i="11" s="1"/>
  <c r="U35" i="11" s="1"/>
  <c r="V35" i="11" s="1"/>
  <c r="W35" i="11" s="1"/>
  <c r="X35" i="11" s="1"/>
  <c r="AN25" i="10"/>
  <c r="AN36" i="10" s="1"/>
  <c r="AN67" i="10" s="1"/>
  <c r="N67" i="9"/>
  <c r="N69" i="9" s="1"/>
  <c r="O69" i="9" s="1"/>
  <c r="AM65" i="10"/>
  <c r="AM69" i="10" s="1"/>
  <c r="AM71" i="10" s="1"/>
  <c r="AM26" i="10"/>
  <c r="H60" i="10"/>
  <c r="I60" i="10" s="1"/>
  <c r="J60" i="10" s="1"/>
  <c r="K60" i="10" s="1"/>
  <c r="P69" i="9" l="1"/>
  <c r="N14" i="2"/>
  <c r="AE67" i="9"/>
  <c r="Q67" i="9"/>
  <c r="AI48" i="9"/>
  <c r="AI37" i="9"/>
  <c r="AI10" i="2" s="1"/>
  <c r="AJ36" i="9"/>
  <c r="AL35" i="10"/>
  <c r="O25" i="10"/>
  <c r="S49" i="9"/>
  <c r="R50" i="9"/>
  <c r="R64" i="9" s="1"/>
  <c r="R65" i="9" s="1"/>
  <c r="AN65" i="10"/>
  <c r="AN69" i="10" s="1"/>
  <c r="AN71" i="10" s="1"/>
  <c r="AN26" i="10"/>
  <c r="AF64" i="9"/>
  <c r="AF65" i="9" s="1"/>
  <c r="AG49" i="9"/>
  <c r="AN47" i="9"/>
  <c r="AO25" i="10"/>
  <c r="AO36" i="10" s="1"/>
  <c r="AO67" i="10" s="1"/>
  <c r="AK58" i="10"/>
  <c r="AB25" i="10"/>
  <c r="AB36" i="10" s="1"/>
  <c r="AB67" i="10" s="1"/>
  <c r="X58" i="10"/>
  <c r="AA65" i="10"/>
  <c r="AA69" i="10" s="1"/>
  <c r="AA71" i="10" s="1"/>
  <c r="AA55" i="10" s="1"/>
  <c r="AA56" i="10" s="1"/>
  <c r="AB12" i="2" s="1"/>
  <c r="AA26" i="10"/>
  <c r="AB10" i="2" s="1"/>
  <c r="Z55" i="10"/>
  <c r="M58" i="10"/>
  <c r="L56" i="10"/>
  <c r="M12" i="2" s="1"/>
  <c r="M14" i="2" s="1"/>
  <c r="M16" i="2" s="1"/>
  <c r="N65" i="10"/>
  <c r="N69" i="10" s="1"/>
  <c r="N71" i="10" s="1"/>
  <c r="N55" i="10" s="1"/>
  <c r="N56" i="10" s="1"/>
  <c r="O12" i="2" s="1"/>
  <c r="N26" i="10"/>
  <c r="O10" i="2" s="1"/>
  <c r="Q69" i="9" l="1"/>
  <c r="AB14" i="2"/>
  <c r="O14" i="2"/>
  <c r="N16" i="2"/>
  <c r="R67" i="9"/>
  <c r="AF67" i="9"/>
  <c r="AJ48" i="9"/>
  <c r="AJ37" i="9"/>
  <c r="AJ10" i="2" s="1"/>
  <c r="AK36" i="9"/>
  <c r="AM35" i="10"/>
  <c r="AN35" i="10" s="1"/>
  <c r="AL55" i="10"/>
  <c r="AL56" i="10" s="1"/>
  <c r="AL58" i="10" s="1"/>
  <c r="L58" i="10"/>
  <c r="L60" i="10" s="1"/>
  <c r="M60" i="10" s="1"/>
  <c r="N58" i="10"/>
  <c r="AP25" i="10"/>
  <c r="AP36" i="10" s="1"/>
  <c r="AP67" i="10" s="1"/>
  <c r="AH49" i="9"/>
  <c r="AA58" i="10"/>
  <c r="AO65" i="10"/>
  <c r="AO69" i="10" s="1"/>
  <c r="AO71" i="10" s="1"/>
  <c r="AO26" i="10"/>
  <c r="P25" i="10"/>
  <c r="P36" i="10" s="1"/>
  <c r="P67" i="10" s="1"/>
  <c r="Z56" i="10"/>
  <c r="AA12" i="2" s="1"/>
  <c r="AA14" i="2" s="1"/>
  <c r="AC25" i="10"/>
  <c r="AC36" i="10" s="1"/>
  <c r="AC67" i="10" s="1"/>
  <c r="AO47" i="9"/>
  <c r="T49" i="9"/>
  <c r="S50" i="9"/>
  <c r="S64" i="9" s="1"/>
  <c r="S65" i="9" s="1"/>
  <c r="O65" i="10"/>
  <c r="O69" i="10" s="1"/>
  <c r="O71" i="10" s="1"/>
  <c r="O55" i="10" s="1"/>
  <c r="O56" i="10" s="1"/>
  <c r="P12" i="2" s="1"/>
  <c r="O26" i="10"/>
  <c r="P10" i="2" s="1"/>
  <c r="AB65" i="10"/>
  <c r="AB69" i="10" s="1"/>
  <c r="AB71" i="10" s="1"/>
  <c r="AB55" i="10" s="1"/>
  <c r="AB56" i="10" s="1"/>
  <c r="AC12" i="2" s="1"/>
  <c r="AB26" i="10"/>
  <c r="AC10" i="2" s="1"/>
  <c r="R69" i="9" l="1"/>
  <c r="O16" i="2"/>
  <c r="P14" i="2"/>
  <c r="AC14" i="2"/>
  <c r="N19" i="2"/>
  <c r="S67" i="9"/>
  <c r="AK48" i="9"/>
  <c r="AK37" i="9"/>
  <c r="AK10" i="2" s="1"/>
  <c r="AL36" i="9"/>
  <c r="AN55" i="10"/>
  <c r="AN56" i="10" s="1"/>
  <c r="AM55" i="10"/>
  <c r="AM56" i="10" s="1"/>
  <c r="AM58" i="10" s="1"/>
  <c r="O58" i="10"/>
  <c r="Z58" i="10"/>
  <c r="AI49" i="9"/>
  <c r="T50" i="9"/>
  <c r="F50" i="9" s="1"/>
  <c r="U49" i="9"/>
  <c r="N60" i="10"/>
  <c r="Q25" i="10"/>
  <c r="Q36" i="10" s="1"/>
  <c r="Q67" i="10" s="1"/>
  <c r="P65" i="10"/>
  <c r="P69" i="10" s="1"/>
  <c r="P71" i="10" s="1"/>
  <c r="P26" i="10"/>
  <c r="Q10" i="2" s="1"/>
  <c r="AP65" i="10"/>
  <c r="AP69" i="10" s="1"/>
  <c r="AP71" i="10" s="1"/>
  <c r="AP26" i="10"/>
  <c r="AC65" i="10"/>
  <c r="AC69" i="10" s="1"/>
  <c r="AC71" i="10" s="1"/>
  <c r="AC55" i="10" s="1"/>
  <c r="AC56" i="10" s="1"/>
  <c r="AD12" i="2" s="1"/>
  <c r="AC26" i="10"/>
  <c r="AD10" i="2" s="1"/>
  <c r="AQ25" i="10"/>
  <c r="AQ36" i="10" s="1"/>
  <c r="AP47" i="9"/>
  <c r="AB58" i="10"/>
  <c r="F49" i="9"/>
  <c r="AD25" i="10"/>
  <c r="AD36" i="10" s="1"/>
  <c r="AD67" i="10" s="1"/>
  <c r="AG64" i="9"/>
  <c r="S69" i="9" l="1"/>
  <c r="P16" i="2"/>
  <c r="G36" i="10"/>
  <c r="AQ67" i="10"/>
  <c r="AD14" i="2"/>
  <c r="T64" i="9"/>
  <c r="F64" i="9" s="1"/>
  <c r="AL48" i="9"/>
  <c r="AL37" i="9"/>
  <c r="AL10" i="2" s="1"/>
  <c r="AM36" i="9"/>
  <c r="AO35" i="10"/>
  <c r="AP35" i="10" s="1"/>
  <c r="AQ35" i="10" s="1"/>
  <c r="O60" i="10"/>
  <c r="Q65" i="10"/>
  <c r="Q69" i="10" s="1"/>
  <c r="Q71" i="10" s="1"/>
  <c r="Q55" i="10" s="1"/>
  <c r="Q56" i="10" s="1"/>
  <c r="R12" i="2" s="1"/>
  <c r="Q26" i="10"/>
  <c r="R10" i="2" s="1"/>
  <c r="AH64" i="9"/>
  <c r="AH65" i="9" s="1"/>
  <c r="AQ65" i="10"/>
  <c r="AQ26" i="10"/>
  <c r="G25" i="10"/>
  <c r="AC58" i="10"/>
  <c r="AJ49" i="9"/>
  <c r="AI64" i="9"/>
  <c r="AI65" i="9" s="1"/>
  <c r="AG65" i="9"/>
  <c r="AG12" i="2" s="1"/>
  <c r="AG14" i="2" s="1"/>
  <c r="AE25" i="10"/>
  <c r="AE36" i="10" s="1"/>
  <c r="AN58" i="10"/>
  <c r="P55" i="10"/>
  <c r="U50" i="9"/>
  <c r="U64" i="9" s="1"/>
  <c r="V49" i="9"/>
  <c r="AD65" i="10"/>
  <c r="AD69" i="10" s="1"/>
  <c r="AD71" i="10" s="1"/>
  <c r="AD55" i="10" s="1"/>
  <c r="AD56" i="10" s="1"/>
  <c r="AE12" i="2" s="1"/>
  <c r="AD26" i="10"/>
  <c r="AE10" i="2" s="1"/>
  <c r="AQ47" i="9"/>
  <c r="R25" i="10"/>
  <c r="R36" i="10" s="1"/>
  <c r="R67" i="10" s="1"/>
  <c r="AQ69" i="10" l="1"/>
  <c r="AQ71" i="10" s="1"/>
  <c r="F36" i="10"/>
  <c r="AE67" i="10"/>
  <c r="R14" i="2"/>
  <c r="AE14" i="2"/>
  <c r="AH67" i="9"/>
  <c r="AH12" i="2"/>
  <c r="AH14" i="2" s="1"/>
  <c r="AI67" i="9"/>
  <c r="AI12" i="2"/>
  <c r="AI14" i="2" s="1"/>
  <c r="T65" i="9"/>
  <c r="AN36" i="9"/>
  <c r="AM48" i="9"/>
  <c r="AM37" i="9"/>
  <c r="AM10" i="2" s="1"/>
  <c r="G35" i="10"/>
  <c r="AP55" i="10"/>
  <c r="AP56" i="10" s="1"/>
  <c r="AP58" i="10" s="1"/>
  <c r="AO55" i="10"/>
  <c r="AO56" i="10" s="1"/>
  <c r="AO58" i="10" s="1"/>
  <c r="AE65" i="10"/>
  <c r="AE26" i="10"/>
  <c r="AF10" i="2" s="1"/>
  <c r="P56" i="10"/>
  <c r="Q12" i="2" s="1"/>
  <c r="Q14" i="2" s="1"/>
  <c r="Q16" i="2" s="1"/>
  <c r="AG67" i="9"/>
  <c r="Q58" i="10"/>
  <c r="V50" i="9"/>
  <c r="G50" i="9" s="1"/>
  <c r="G49" i="9"/>
  <c r="R65" i="10"/>
  <c r="R69" i="10" s="1"/>
  <c r="R71" i="10" s="1"/>
  <c r="R55" i="10" s="1"/>
  <c r="R56" i="10" s="1"/>
  <c r="S12" i="2" s="1"/>
  <c r="R26" i="10"/>
  <c r="S10" i="2" s="1"/>
  <c r="S25" i="10"/>
  <c r="S36" i="10" s="1"/>
  <c r="G26" i="10"/>
  <c r="AR47" i="9"/>
  <c r="F25" i="10"/>
  <c r="AD58" i="10"/>
  <c r="AJ64" i="9"/>
  <c r="AK49" i="9"/>
  <c r="U65" i="9"/>
  <c r="U12" i="2" s="1"/>
  <c r="U14" i="2" s="1"/>
  <c r="AE69" i="10" l="1"/>
  <c r="AE71" i="10" s="1"/>
  <c r="E36" i="10"/>
  <c r="S67" i="10"/>
  <c r="R16" i="2"/>
  <c r="S14" i="2"/>
  <c r="F65" i="9"/>
  <c r="T67" i="9"/>
  <c r="T69" i="9" s="1"/>
  <c r="V64" i="9"/>
  <c r="V65" i="9" s="1"/>
  <c r="AO36" i="9"/>
  <c r="AN48" i="9"/>
  <c r="AN37" i="9"/>
  <c r="AN10" i="2" s="1"/>
  <c r="AQ55" i="10"/>
  <c r="G55" i="10" s="1"/>
  <c r="P58" i="10"/>
  <c r="P60" i="10" s="1"/>
  <c r="Q60" i="10" s="1"/>
  <c r="H47" i="9"/>
  <c r="AJ65" i="9"/>
  <c r="AJ12" i="2" s="1"/>
  <c r="AJ14" i="2" s="1"/>
  <c r="F26" i="10"/>
  <c r="F10" i="2" s="1"/>
  <c r="AK64" i="9"/>
  <c r="AK65" i="9" s="1"/>
  <c r="AL49" i="9"/>
  <c r="AE55" i="10"/>
  <c r="U67" i="9"/>
  <c r="S65" i="10"/>
  <c r="S26" i="10"/>
  <c r="T10" i="2" s="1"/>
  <c r="E25" i="10"/>
  <c r="R58" i="10"/>
  <c r="S69" i="10" l="1"/>
  <c r="S71" i="10" s="1"/>
  <c r="S16" i="2"/>
  <c r="AK67" i="9"/>
  <c r="AK12" i="2"/>
  <c r="AK14" i="2" s="1"/>
  <c r="F66" i="9"/>
  <c r="V67" i="9"/>
  <c r="V12" i="2"/>
  <c r="V14" i="2" s="1"/>
  <c r="U69" i="9"/>
  <c r="G65" i="9"/>
  <c r="G64" i="9"/>
  <c r="AO48" i="9"/>
  <c r="AO37" i="9"/>
  <c r="AO10" i="2" s="1"/>
  <c r="AP36" i="9"/>
  <c r="AQ56" i="10"/>
  <c r="AQ58" i="10" s="1"/>
  <c r="AJ67" i="9"/>
  <c r="S55" i="10"/>
  <c r="R60" i="10"/>
  <c r="AE56" i="10"/>
  <c r="AF12" i="2" s="1"/>
  <c r="AF14" i="2" s="1"/>
  <c r="F55" i="10"/>
  <c r="E26" i="10"/>
  <c r="E10" i="2" s="1"/>
  <c r="AL64" i="9"/>
  <c r="AM49" i="9"/>
  <c r="V69" i="9" l="1"/>
  <c r="W69" i="9" s="1"/>
  <c r="X69" i="9" s="1"/>
  <c r="Y69" i="9" s="1"/>
  <c r="Z69" i="9" s="1"/>
  <c r="AA69" i="9" s="1"/>
  <c r="AB69" i="9" s="1"/>
  <c r="AC69" i="9" s="1"/>
  <c r="AD69" i="9" s="1"/>
  <c r="AE69" i="9" s="1"/>
  <c r="AF69" i="9" s="1"/>
  <c r="AG69" i="9" s="1"/>
  <c r="AH69" i="9" s="1"/>
  <c r="AI69" i="9" s="1"/>
  <c r="AJ69" i="9" s="1"/>
  <c r="AK69" i="9" s="1"/>
  <c r="G66" i="9"/>
  <c r="G56" i="10"/>
  <c r="G57" i="10" s="1"/>
  <c r="AP37" i="9"/>
  <c r="AP10" i="2" s="1"/>
  <c r="AP48" i="9"/>
  <c r="AQ36" i="9"/>
  <c r="AL65" i="9"/>
  <c r="AL12" i="2" s="1"/>
  <c r="AL14" i="2" s="1"/>
  <c r="F56" i="10"/>
  <c r="F57" i="10" s="1"/>
  <c r="AE58" i="10"/>
  <c r="AN49" i="9"/>
  <c r="AM64" i="9"/>
  <c r="S56" i="10"/>
  <c r="T12" i="2" s="1"/>
  <c r="T14" i="2" s="1"/>
  <c r="T16" i="2" s="1"/>
  <c r="U16" i="2" s="1"/>
  <c r="V16" i="2" s="1"/>
  <c r="W16" i="2" s="1"/>
  <c r="X16" i="2" s="1"/>
  <c r="Y16" i="2" s="1"/>
  <c r="E55" i="10"/>
  <c r="AQ48" i="9" l="1"/>
  <c r="AQ37" i="9"/>
  <c r="AQ10" i="2" s="1"/>
  <c r="AR36" i="9"/>
  <c r="H22" i="9"/>
  <c r="AM65" i="9"/>
  <c r="AN64" i="9"/>
  <c r="AN65" i="9" s="1"/>
  <c r="AO49" i="9"/>
  <c r="AL67" i="9"/>
  <c r="AL69" i="9" s="1"/>
  <c r="E56" i="10"/>
  <c r="S58" i="10"/>
  <c r="S60" i="10" s="1"/>
  <c r="T60" i="10" s="1"/>
  <c r="U60" i="10" s="1"/>
  <c r="V60" i="10" s="1"/>
  <c r="W60" i="10" s="1"/>
  <c r="X60" i="10" s="1"/>
  <c r="Y60" i="10" s="1"/>
  <c r="Z60" i="10" s="1"/>
  <c r="AA60" i="10" s="1"/>
  <c r="AB60" i="10" s="1"/>
  <c r="AC60" i="10" s="1"/>
  <c r="AD60" i="10" s="1"/>
  <c r="AE60" i="10" s="1"/>
  <c r="AF60" i="10" s="1"/>
  <c r="AG60" i="10" s="1"/>
  <c r="AH60" i="10" s="1"/>
  <c r="AI60" i="10" s="1"/>
  <c r="AJ60" i="10" s="1"/>
  <c r="AK60" i="10" s="1"/>
  <c r="AL60" i="10" s="1"/>
  <c r="AM60" i="10" s="1"/>
  <c r="AN60" i="10" s="1"/>
  <c r="AO60" i="10" s="1"/>
  <c r="AP60" i="10" s="1"/>
  <c r="AQ60" i="10" s="1"/>
  <c r="E57" i="10" l="1"/>
  <c r="E12" i="2"/>
  <c r="E16" i="2" s="1"/>
  <c r="AM67" i="9"/>
  <c r="AM69" i="9" s="1"/>
  <c r="AM12" i="2"/>
  <c r="AM14" i="2" s="1"/>
  <c r="AN67" i="9"/>
  <c r="AN12" i="2"/>
  <c r="AN14" i="2" s="1"/>
  <c r="AR48" i="9"/>
  <c r="H48" i="9" s="1"/>
  <c r="AR37" i="9"/>
  <c r="H36" i="9"/>
  <c r="AO64" i="9"/>
  <c r="AO65" i="9" s="1"/>
  <c r="AO12" i="2" s="1"/>
  <c r="AO14" i="2" s="1"/>
  <c r="AP49" i="9"/>
  <c r="AN69" i="9" l="1"/>
  <c r="H37" i="9"/>
  <c r="G10" i="2" s="1"/>
  <c r="AR10" i="2"/>
  <c r="AP64" i="9"/>
  <c r="AP65" i="9" s="1"/>
  <c r="AQ49" i="9"/>
  <c r="AO67" i="9"/>
  <c r="AO69" i="9" l="1"/>
  <c r="AP67" i="9"/>
  <c r="AP12" i="2"/>
  <c r="AP14" i="2" s="1"/>
  <c r="AR49" i="9"/>
  <c r="AQ64" i="9"/>
  <c r="AQ65" i="9" s="1"/>
  <c r="AQ12" i="2" s="1"/>
  <c r="AQ14" i="2" s="1"/>
  <c r="AP69" i="9" l="1"/>
  <c r="AQ67" i="9"/>
  <c r="H50" i="9"/>
  <c r="H49" i="9"/>
  <c r="AQ69" i="9" l="1"/>
  <c r="AR64" i="9"/>
  <c r="AR65" i="9" s="1"/>
  <c r="AR12" i="2" s="1"/>
  <c r="AR14" i="2" s="1"/>
  <c r="H64" i="9" l="1"/>
  <c r="AR67" i="9"/>
  <c r="AR69" i="9" s="1"/>
  <c r="H65" i="9"/>
  <c r="H66" i="9" l="1"/>
  <c r="G12" i="2"/>
  <c r="Y44" i="11"/>
  <c r="Y46" i="11" s="1"/>
  <c r="Y30" i="11" l="1"/>
  <c r="F30" i="11" l="1"/>
  <c r="Y31" i="11"/>
  <c r="Z12" i="2" s="1"/>
  <c r="Z14" i="2" s="1"/>
  <c r="Z16" i="2" s="1"/>
  <c r="AA16" i="2" s="1"/>
  <c r="AB16" i="2" s="1"/>
  <c r="AC16" i="2" s="1"/>
  <c r="AD16" i="2" s="1"/>
  <c r="AE16" i="2" s="1"/>
  <c r="AF16" i="2" s="1"/>
  <c r="AG16" i="2" s="1"/>
  <c r="AH16" i="2" s="1"/>
  <c r="AI16" i="2" s="1"/>
  <c r="AJ16" i="2" s="1"/>
  <c r="AK16" i="2" s="1"/>
  <c r="AL16" i="2" s="1"/>
  <c r="AM16" i="2" s="1"/>
  <c r="AN16" i="2" s="1"/>
  <c r="AO16" i="2" s="1"/>
  <c r="AP16" i="2" s="1"/>
  <c r="AQ16" i="2" s="1"/>
  <c r="AR16" i="2" s="1"/>
  <c r="F31" i="11" l="1"/>
  <c r="Y33" i="11"/>
  <c r="Y35" i="11" s="1"/>
  <c r="Z35" i="11" s="1"/>
  <c r="AA35" i="11" s="1"/>
  <c r="AB35" i="11" s="1"/>
  <c r="AC35" i="11" s="1"/>
  <c r="AD35" i="11" s="1"/>
  <c r="AE35" i="11" s="1"/>
  <c r="AF35" i="11" s="1"/>
  <c r="AG35" i="11" s="1"/>
  <c r="AH35" i="11" s="1"/>
  <c r="AI35" i="11" s="1"/>
  <c r="AJ35" i="11" s="1"/>
  <c r="AK35" i="11" s="1"/>
  <c r="AL35" i="11" s="1"/>
  <c r="AM35" i="11" s="1"/>
  <c r="AN35" i="11" s="1"/>
  <c r="AO35" i="11" s="1"/>
  <c r="AP35" i="11" s="1"/>
  <c r="AQ35" i="11" s="1"/>
  <c r="F32" i="11" l="1"/>
  <c r="F12" i="2"/>
  <c r="F16" i="2" s="1"/>
  <c r="G16" i="2" s="1"/>
  <c r="G19" i="2" s="1"/>
</calcChain>
</file>

<file path=xl/comments1.xml><?xml version="1.0" encoding="utf-8"?>
<comments xmlns="http://schemas.openxmlformats.org/spreadsheetml/2006/main">
  <authors>
    <author/>
  </authors>
  <commentList>
    <comment ref="D18" authorId="0" shapeId="0">
      <text>
        <r>
          <rPr>
            <sz val="11"/>
            <color theme="1"/>
            <rFont val="Arial"/>
            <family val="2"/>
          </rPr>
          <t xml:space="preserve">a) 2022 : moyenne de 350 adhérents x 25 € = 8750€
il est envisagée en 2023 d'avoir 800 adhérents (10% de la clientèle totale de Khépri Santé)
</t>
        </r>
      </text>
    </comment>
    <comment ref="D19" authorId="0" shapeId="0">
      <text>
        <r>
          <rPr>
            <sz val="11"/>
            <color theme="1"/>
            <rFont val="Arial"/>
            <family val="2"/>
          </rPr>
          <t>Utilisateur Windows:
b) 12€ prix unitaire
x 40 personnes en moyenne
Stock don de Khépri Formation à PSPPPE</t>
        </r>
      </text>
    </comment>
    <comment ref="D20" authorId="0" shapeId="0">
      <text>
        <r>
          <rPr>
            <sz val="11"/>
            <color theme="1"/>
            <rFont val="Arial"/>
            <family val="2"/>
          </rPr>
          <t>Utilisateur Windows:
c) 2,50€ la boite de 50 masques sur 3 mois.
Sachant qu'il y a 440 boites x 2,50€</t>
        </r>
      </text>
    </comment>
    <comment ref="D21" authorId="0" shapeId="0">
      <text>
        <r>
          <rPr>
            <sz val="11"/>
            <color theme="1"/>
            <rFont val="Arial"/>
            <family val="2"/>
          </rPr>
          <t>212 jrs travaillés = 7 mois = 30 semaines.
	-Evelyne Revellat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8" authorId="0" shapeId="0">
      <text>
        <r>
          <rPr>
            <sz val="11"/>
            <color theme="1"/>
            <rFont val="Arial"/>
            <family val="2"/>
          </rPr>
          <t>Hypothèse fixée à 12000€ prix moyen des franchises du marché.
Démarrage audit cabinet janv.2022 (6 mois) ==&gt; recrutement Sept 2022)
Objectif : 1 franchise par région et par trimestre en moyenne</t>
        </r>
      </text>
    </comment>
    <comment ref="D22" authorId="0" shapeId="0">
      <text>
        <r>
          <rPr>
            <sz val="11"/>
            <color theme="1"/>
            <rFont val="Arial"/>
            <family val="2"/>
          </rPr>
          <t>CA moyen d'une franchise à 6 mois = 120k€, Commission = 5 %</t>
        </r>
      </text>
    </comment>
  </commentList>
</comments>
</file>

<file path=xl/comments3.xml><?xml version="1.0" encoding="utf-8"?>
<comments xmlns="http://schemas.openxmlformats.org/spreadsheetml/2006/main">
  <authors>
    <author>franck delaunoy</author>
  </authors>
  <commentList>
    <comment ref="D18" authorId="0" shapeId="0">
      <text>
        <r>
          <rPr>
            <sz val="9"/>
            <color indexed="81"/>
            <rFont val="Tahoma"/>
            <family val="2"/>
          </rPr>
          <t xml:space="preserve">A compter du 2ième semestre 2022
</t>
        </r>
      </text>
    </comment>
  </commentList>
</comments>
</file>

<file path=xl/comments4.xml><?xml version="1.0" encoding="utf-8"?>
<comments xmlns="http://schemas.openxmlformats.org/spreadsheetml/2006/main">
  <authors>
    <author>franck delaunoy</author>
  </authors>
  <commentList>
    <comment ref="R14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R22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C15" authorId="0" shapeId="0">
      <text>
        <r>
          <rPr>
            <sz val="11"/>
            <color theme="1"/>
            <rFont val="Arial"/>
            <family val="2"/>
          </rPr>
          <t>Grande salle pour  8 personnes.</t>
        </r>
      </text>
    </comment>
    <comment ref="C16" authorId="0" shapeId="0">
      <text>
        <r>
          <rPr>
            <sz val="11"/>
            <color theme="1"/>
            <rFont val="Arial"/>
            <family val="2"/>
          </rPr>
          <t>petite salle ou chez l'intervenant</t>
        </r>
      </text>
    </comment>
  </commentList>
</comments>
</file>

<file path=xl/sharedStrings.xml><?xml version="1.0" encoding="utf-8"?>
<sst xmlns="http://schemas.openxmlformats.org/spreadsheetml/2006/main" count="1042" uniqueCount="404">
  <si>
    <t>Autres charges</t>
  </si>
  <si>
    <t>type med 1</t>
  </si>
  <si>
    <t>med 2</t>
  </si>
  <si>
    <t>med 3</t>
  </si>
  <si>
    <t>élément</t>
  </si>
  <si>
    <t>montant</t>
  </si>
  <si>
    <t>mois</t>
  </si>
  <si>
    <t>1/2 J</t>
  </si>
  <si>
    <t>heure</t>
  </si>
  <si>
    <t>acte</t>
  </si>
  <si>
    <t>inclus</t>
  </si>
  <si>
    <t>prise opt ou nombre par mois</t>
  </si>
  <si>
    <t>total</t>
  </si>
  <si>
    <t>abo mensuel de base</t>
  </si>
  <si>
    <t>type 1</t>
  </si>
  <si>
    <t>type 2</t>
  </si>
  <si>
    <t>type 3</t>
  </si>
  <si>
    <t>tx repl</t>
  </si>
  <si>
    <t>opt doctolib</t>
  </si>
  <si>
    <t>nb 1/2 journées/sem</t>
  </si>
  <si>
    <t>opt weda</t>
  </si>
  <si>
    <t>nb consult/mois</t>
  </si>
  <si>
    <t>teletrans</t>
  </si>
  <si>
    <t>abo</t>
  </si>
  <si>
    <t>tele secretariat</t>
  </si>
  <si>
    <t>doctolib</t>
  </si>
  <si>
    <t>Loc salle</t>
  </si>
  <si>
    <t>weda</t>
  </si>
  <si>
    <t>tarif consult</t>
  </si>
  <si>
    <t>internet elec t bureau</t>
  </si>
  <si>
    <t>telesecretariat</t>
  </si>
  <si>
    <t>1/2 journ loc cabinet</t>
  </si>
  <si>
    <t>montants/médecin</t>
  </si>
  <si>
    <t>duréé consult (min)</t>
  </si>
  <si>
    <t>Teletrans</t>
  </si>
  <si>
    <t>dont</t>
  </si>
  <si>
    <t>loc salle/mois</t>
  </si>
  <si>
    <t>total par médecin</t>
  </si>
  <si>
    <t>nbre de medecins</t>
  </si>
  <si>
    <t>total ts les medecins</t>
  </si>
  <si>
    <t>C.A. pôle</t>
  </si>
  <si>
    <t>cout /consult</t>
  </si>
  <si>
    <t>gain/medecin</t>
  </si>
  <si>
    <t>frais/médecin</t>
  </si>
  <si>
    <t>reste brut/médecin</t>
  </si>
  <si>
    <t>reste brut en %</t>
  </si>
  <si>
    <t>Objectif 2021 7 mois formation :</t>
  </si>
  <si>
    <t>3000 personnes</t>
  </si>
  <si>
    <t>En présentiel : groupe 6 personnes</t>
  </si>
  <si>
    <t>En digital : groupe de 20 personnes</t>
  </si>
  <si>
    <t>Formation en module sur 10 ateliers</t>
  </si>
  <si>
    <t>Nombre stagiaires</t>
  </si>
  <si>
    <t>Formateur payé à l'heure et non en fonction du nombre de stagiaire</t>
  </si>
  <si>
    <t>Prix de vente de l'heure</t>
  </si>
  <si>
    <t>nb d'heures en présentiel</t>
  </si>
  <si>
    <t>nb d'heures en télé formation</t>
  </si>
  <si>
    <t>tarif horaire formateur libérale</t>
  </si>
  <si>
    <t>Nb de mois</t>
  </si>
  <si>
    <t>soit 30 semaines (7moisx4,33)</t>
  </si>
  <si>
    <t>salle</t>
  </si>
  <si>
    <t>coût horaire infra structure (présentiel)</t>
  </si>
  <si>
    <t>coût horaire infra structure (télé Formation)</t>
  </si>
  <si>
    <r>
      <rPr>
        <sz val="10"/>
        <rFont val="Arial"/>
        <family val="2"/>
      </rPr>
      <t xml:space="preserve">logiciel </t>
    </r>
    <r>
      <rPr>
        <u/>
        <sz val="10"/>
        <color rgb="FF1155CC"/>
        <rFont val="Arial"/>
        <family val="2"/>
      </rPr>
      <t>https://www.digiforma.com/prix/</t>
    </r>
  </si>
  <si>
    <t>prix mensuel</t>
  </si>
  <si>
    <t>logiciel</t>
  </si>
  <si>
    <t>prix par stagiaire</t>
  </si>
  <si>
    <t>Admin</t>
  </si>
  <si>
    <t>cout/stagiaire</t>
  </si>
  <si>
    <t>les 2 coups admins s'ajoutent</t>
  </si>
  <si>
    <t>secretariat</t>
  </si>
  <si>
    <t>cout mensuel</t>
  </si>
  <si>
    <t>global</t>
  </si>
  <si>
    <t>par stagiaire</t>
  </si>
  <si>
    <t>nbre d'heures de formation</t>
  </si>
  <si>
    <t>nbre de stagiaires par cession</t>
  </si>
  <si>
    <t>nombre d'animateurs simultanés par cession.</t>
  </si>
  <si>
    <t>taux de remplissage des stages</t>
  </si>
  <si>
    <t>nb d'heures animateur</t>
  </si>
  <si>
    <t>cout global formateur</t>
  </si>
  <si>
    <t>cout formateur par stagiaire</t>
  </si>
  <si>
    <t>cout global infrastructure (salles)</t>
  </si>
  <si>
    <t>cout infrastructure (salle) par stagiaire</t>
  </si>
  <si>
    <t>cout global logiciel gestion et aide formation</t>
  </si>
  <si>
    <t>logiciel gestion et aide formation par stagiaire</t>
  </si>
  <si>
    <t>cout global secrétariat</t>
  </si>
  <si>
    <t>cout secrétariat par stagiaire</t>
  </si>
  <si>
    <t>coût total / stagiaire</t>
  </si>
  <si>
    <t>Présentiel</t>
  </si>
  <si>
    <t>Télé Formation</t>
  </si>
  <si>
    <t>Total Presentiel plus Téléformation</t>
  </si>
  <si>
    <t>Christian</t>
  </si>
  <si>
    <t>au total</t>
  </si>
  <si>
    <t>par mois</t>
  </si>
  <si>
    <t>06 85 10 60 59</t>
  </si>
  <si>
    <t>nb groupes présentiel</t>
  </si>
  <si>
    <t>nb groupes télé Formation</t>
  </si>
  <si>
    <t>grp</t>
  </si>
  <si>
    <t>Ateliers collectifs prix de vente 25€/H</t>
  </si>
  <si>
    <t>stagiaires</t>
  </si>
  <si>
    <t xml:space="preserve">heures </t>
  </si>
  <si>
    <t>facturation/heures</t>
  </si>
  <si>
    <t>% marge</t>
  </si>
  <si>
    <t>soit CA</t>
  </si>
  <si>
    <t>Programmes Individ.de remise en santé 60€ /H</t>
  </si>
  <si>
    <t>patients</t>
  </si>
  <si>
    <t>Marge ateliers collectifs</t>
  </si>
  <si>
    <t>heures regroupés en cessions de : (nb heures)</t>
  </si>
  <si>
    <t>heures/programme</t>
  </si>
  <si>
    <t>prix de revient/heures</t>
  </si>
  <si>
    <t>Marge cures</t>
  </si>
  <si>
    <t>Formation SS-traitance 600€/jour</t>
  </si>
  <si>
    <t>prix /jour formation prix de revient</t>
  </si>
  <si>
    <t>marge/ jour formation</t>
  </si>
  <si>
    <t>prix/jour prix de vente</t>
  </si>
  <si>
    <t>Chiffrage du projet  EONA  / Khepri Santé</t>
  </si>
  <si>
    <t>Adresse : 188 Grande rue Charles de Gaulle 94130 Nogent sur Marne</t>
  </si>
  <si>
    <t>COUTS DE STRUCTURE pour l'exercice 2021 (toutes structures confondues)</t>
  </si>
  <si>
    <t>CHARGES FIXES POUR L'EXERCICE 2021</t>
  </si>
  <si>
    <t>Personnel</t>
  </si>
  <si>
    <t>Salaire directrice générale</t>
  </si>
  <si>
    <t>Salaire chargée de communication</t>
  </si>
  <si>
    <t>Salaire chargé marketing digital (temps partiel : 60 h/mois)</t>
  </si>
  <si>
    <t>Charges sociales</t>
  </si>
  <si>
    <t>%</t>
  </si>
  <si>
    <t>Salaire assistante adminitrative</t>
  </si>
  <si>
    <t>Achats / Founitures diverses</t>
  </si>
  <si>
    <t>Energie (électricité….)</t>
  </si>
  <si>
    <t>12 mois</t>
  </si>
  <si>
    <t>Consommables ( fourn.de bureau et fourn. Hygiène nettoyage …)</t>
  </si>
  <si>
    <t xml:space="preserve">Services extérieurs et autres charges </t>
  </si>
  <si>
    <t xml:space="preserve">Assurances </t>
  </si>
  <si>
    <t>Honoraires</t>
  </si>
  <si>
    <t>Téléphone / internet</t>
  </si>
  <si>
    <t>Autres charges (sous traitance et maintenance)</t>
  </si>
  <si>
    <t>Autres Frais géneraux</t>
  </si>
  <si>
    <t>Frais bancaires</t>
  </si>
  <si>
    <t xml:space="preserve">Dotations Amortissements </t>
  </si>
  <si>
    <t>COUTS DE STRUCTURE pour un mois en 2022 (toutes structures confondues)</t>
  </si>
  <si>
    <t>CHARGES FIXES POUR UN MOIS</t>
  </si>
  <si>
    <t>Salaire assistante de direction (temps partiel : 75h/mois)</t>
  </si>
  <si>
    <t>Salaires Contrat apprentissage (2 emplois) 43% smic</t>
  </si>
  <si>
    <t>1 mois</t>
  </si>
  <si>
    <t>* 3ème étage 229m2 si reprise du bail du locataire en Mars 2022</t>
  </si>
  <si>
    <t>COUTS DE STRUCTURE pour un mois en 2023 (toutes structures confondues)</t>
  </si>
  <si>
    <t>PLAN DE TRESORERIE</t>
  </si>
  <si>
    <t>ENCAISSEMENTS</t>
  </si>
  <si>
    <t>dec-21</t>
  </si>
  <si>
    <t>aout-22</t>
  </si>
  <si>
    <t>dec-22</t>
  </si>
  <si>
    <t>fev-23</t>
  </si>
  <si>
    <t>aout-23</t>
  </si>
  <si>
    <t>dec-23</t>
  </si>
  <si>
    <t>Apport en capital / Augmentation fonds associatifs</t>
  </si>
  <si>
    <t>Subventions d'investissements</t>
  </si>
  <si>
    <t>Cessions d'immobilisations</t>
  </si>
  <si>
    <t>(Ex : vente d'un immeuble, du materiel, machine, …)</t>
  </si>
  <si>
    <t>Emprunts bancaires</t>
  </si>
  <si>
    <t>Concours financiers</t>
  </si>
  <si>
    <t>(Apport financier autre qu'un emprunt bancaire)</t>
  </si>
  <si>
    <t>Apports en courants associés bloqués</t>
  </si>
  <si>
    <t>HORS EXPLOITATION</t>
  </si>
  <si>
    <t xml:space="preserve"> (Calcul : de la ligne 10 à 15)</t>
  </si>
  <si>
    <t>Créances à l'ouverture</t>
  </si>
  <si>
    <t>(Voir explication onglet notice à partir de la ligne 36)</t>
  </si>
  <si>
    <t>Mise à disposition de Guides (dons de Khérpri Santé)</t>
  </si>
  <si>
    <t>Chiffre d'affaires TTC 3</t>
  </si>
  <si>
    <t>Distribution de masques</t>
  </si>
  <si>
    <t>Chiffre d'affaires TTC 4</t>
  </si>
  <si>
    <t>Chiffre d'affaires TTC 5</t>
  </si>
  <si>
    <t>Chiffre d'affaires TTC 6</t>
  </si>
  <si>
    <t>Chiffre d'affaires TTC 7</t>
  </si>
  <si>
    <t>Cures Remise en Santé (Pôle Santé)</t>
  </si>
  <si>
    <t>Subventions d'exploitation</t>
  </si>
  <si>
    <t>(Conseil Régional IDF) - Location et entretien locaux</t>
  </si>
  <si>
    <t>Aides aux postes</t>
  </si>
  <si>
    <t>(aide de l'état contrat CUI Pole Emploi) VG</t>
  </si>
  <si>
    <t>(aide de l'état contrat CUI Pole Emploi) CF</t>
  </si>
  <si>
    <t xml:space="preserve"> </t>
  </si>
  <si>
    <t>EXPLOITATION</t>
  </si>
  <si>
    <t xml:space="preserve">TOTAL ENCAISSEMENTS </t>
  </si>
  <si>
    <t>DECAISSEMENTS</t>
  </si>
  <si>
    <t>Matériel informatique et matériel de bureau pour travailleur handicapé</t>
  </si>
  <si>
    <t>Remboursement des emprunts</t>
  </si>
  <si>
    <t>Remboursement des comptes courants</t>
  </si>
  <si>
    <t>Dettes à l'ouverture</t>
  </si>
  <si>
    <t>Sous-traitance ==&gt; TTC 4  Intervenants praticiens</t>
  </si>
  <si>
    <t>Sous-traitance Intervenants Conférienciers ==&gt; TTC 5 / TTC 6</t>
  </si>
  <si>
    <t>Sous-traitance ==&gt; TTC 7  Intervenants praticiens</t>
  </si>
  <si>
    <t>Achats de marchandises et matières premières /prestations marketing</t>
  </si>
  <si>
    <t>Charges externes TTC 1</t>
  </si>
  <si>
    <t>(factures FACILIEN - Subvention CR IDF Convention aidants)</t>
  </si>
  <si>
    <t xml:space="preserve">  </t>
  </si>
  <si>
    <t>Charges externes TTC 2</t>
  </si>
  <si>
    <t>Charges de personnel</t>
  </si>
  <si>
    <t>(Ingénieur Stagiaire - Convention Conseil Régional/ Aidants)</t>
  </si>
  <si>
    <t>Charges externes TTC 3</t>
  </si>
  <si>
    <t>(Ex : eau, gaz, éléctricité,…)</t>
  </si>
  <si>
    <t>(Ex : eau, gaz, éléctricité, loyers, autres prestations,…)</t>
  </si>
  <si>
    <t>Charges externes TTC 4</t>
  </si>
  <si>
    <t>Charges externes TTC 5</t>
  </si>
  <si>
    <t>Charges externes TTC 6</t>
  </si>
  <si>
    <t>Charges externes TTC 7</t>
  </si>
  <si>
    <t>Charges externes TTC 8</t>
  </si>
  <si>
    <t>Charges externes TTC 9</t>
  </si>
  <si>
    <t>Charges externes TTC 10</t>
  </si>
  <si>
    <t>Charges externes TTC 11</t>
  </si>
  <si>
    <t>Charges externes TTC 12</t>
  </si>
  <si>
    <t>Charges externes TTC 13</t>
  </si>
  <si>
    <t>Impôts</t>
  </si>
  <si>
    <t>Cotisations sociales</t>
  </si>
  <si>
    <t>(Contrat CUI fin 26/02/2022) -  COTIS. PATRONALES</t>
  </si>
  <si>
    <t>(Contrat CUI fin mars 2022) -  COTIS. PATRONALES</t>
  </si>
  <si>
    <t>Autres charges financières</t>
  </si>
  <si>
    <t xml:space="preserve">Participation et intéressement </t>
  </si>
  <si>
    <t>TVA à payer</t>
  </si>
  <si>
    <t>TOTAL DECAISSEMENTS</t>
  </si>
  <si>
    <t>VARIATION TRESORERIE MENSUELLE</t>
  </si>
  <si>
    <r>
      <rPr>
        <b/>
        <sz val="14"/>
        <color theme="0"/>
        <rFont val="Arial Narrow"/>
        <family val="2"/>
      </rPr>
      <t>SOLDE DE TRESORERIE</t>
    </r>
    <r>
      <rPr>
        <b/>
        <sz val="14"/>
        <color theme="7"/>
        <rFont val="Arial Narrow"/>
        <family val="2"/>
      </rPr>
      <t xml:space="preserve"> </t>
    </r>
  </si>
  <si>
    <t>CALCUL DE LA TVA</t>
  </si>
  <si>
    <t>TVA</t>
  </si>
  <si>
    <t>TVA collectée / ventes</t>
  </si>
  <si>
    <t>TVA collectée / cessions</t>
  </si>
  <si>
    <t>TVA déductible / achats</t>
  </si>
  <si>
    <t>TVA déductible / immobilisations</t>
  </si>
  <si>
    <t>TVA A DECAISSER</t>
  </si>
  <si>
    <t>CREDIT DE TVA</t>
  </si>
  <si>
    <t>TVA A PAYER</t>
  </si>
  <si>
    <t>Chiffre d'affaires HT 1</t>
  </si>
  <si>
    <t>Formation sur mesure / personne ==&gt; formation / 1 jour : 2132 €</t>
  </si>
  <si>
    <t>Chiffre d'affaires HT 2</t>
  </si>
  <si>
    <t>Bilan de compétence ==&gt; 4 jours ==&gt; 530 € X 4 jours ==&gt; 2120 €</t>
  </si>
  <si>
    <t>Chiffre d'affaires HT 3</t>
  </si>
  <si>
    <t>Journée formation /module ==&gt; 1 jour ==&gt; 320 €</t>
  </si>
  <si>
    <t>Chiffre d'affaires HT 4</t>
  </si>
  <si>
    <t>Chiffre d'affaires HT 5</t>
  </si>
  <si>
    <t>Chiffre d'affaires HT 6</t>
  </si>
  <si>
    <t>Chiffre d'affaires HT 7</t>
  </si>
  <si>
    <t>Location forfaitaire salle 3ème etage : 2100 € ==&gt; 80m2                          4318 € /mois ==&gt; 229m2</t>
  </si>
  <si>
    <t>Activité non assujettie à TVA = formation</t>
  </si>
  <si>
    <r>
      <rPr>
        <b/>
        <sz val="14"/>
        <color theme="0"/>
        <rFont val="Arial Narrow"/>
        <family val="2"/>
      </rPr>
      <t>SOLDE DE TRESORERIE</t>
    </r>
    <r>
      <rPr>
        <b/>
        <sz val="14"/>
        <color theme="7"/>
        <rFont val="Arial Narrow"/>
        <family val="2"/>
      </rPr>
      <t xml:space="preserve"> </t>
    </r>
  </si>
  <si>
    <r>
      <rPr>
        <b/>
        <sz val="14"/>
        <color theme="0"/>
        <rFont val="Arial Narrow"/>
        <family val="2"/>
      </rPr>
      <t>SOLDE DE TRESORERIE</t>
    </r>
    <r>
      <rPr>
        <b/>
        <sz val="14"/>
        <color theme="7"/>
        <rFont val="Arial Narrow"/>
        <family val="2"/>
      </rPr>
      <t xml:space="preserve"> </t>
    </r>
  </si>
  <si>
    <r>
      <rPr>
        <b/>
        <sz val="14"/>
        <color theme="0"/>
        <rFont val="Arial Narrow"/>
        <family val="2"/>
      </rPr>
      <t>SOLDE DE TRESORERIE</t>
    </r>
    <r>
      <rPr>
        <b/>
        <sz val="14"/>
        <color theme="7"/>
        <rFont val="Arial Narrow"/>
        <family val="2"/>
      </rPr>
      <t xml:space="preserve"> </t>
    </r>
  </si>
  <si>
    <r>
      <rPr>
        <b/>
        <sz val="14"/>
        <color theme="0"/>
        <rFont val="Arial Narrow"/>
        <family val="2"/>
      </rPr>
      <t>SOLDE DE TRESORERIE</t>
    </r>
    <r>
      <rPr>
        <b/>
        <sz val="14"/>
        <color theme="7"/>
        <rFont val="Arial Narrow"/>
        <family val="2"/>
      </rPr>
      <t xml:space="preserve"> </t>
    </r>
  </si>
  <si>
    <t>Avance de trésorerie à KHEPRI FORMATION</t>
  </si>
  <si>
    <t>Avance en compte courant d'Evelyne REVELLAT</t>
  </si>
  <si>
    <t>Rembourseement des Bons de Souscription d'Actions (dits AIR)</t>
  </si>
  <si>
    <t>Apport en capital</t>
  </si>
  <si>
    <t>Dividendes</t>
  </si>
  <si>
    <t xml:space="preserve">PROJET 1 - Adhésions </t>
  </si>
  <si>
    <t>PROJET 1 - Ateliers collectifs bénéficiaires (Pôle santé)</t>
  </si>
  <si>
    <t>PROJET 2 - (NB : Tout bien qui entre dans le processus de production : impression, Marketing digital, site web) 400€ /jr x 3 jours x 30 semaines/an = 2250€ + 15000€ Réf. Naturel SEO soit 1250€/mois</t>
  </si>
  <si>
    <t>PROJET 4 - Formation webinaire Khépri Formaiton- Conférenciers - salles - pub</t>
  </si>
  <si>
    <t>PROJET 5 - (Conseil Régional IDF / Convention Aidants )</t>
  </si>
  <si>
    <t>PROJET 5 - France Active (ESS/Covid)</t>
  </si>
  <si>
    <t>PROJET 5 - (factures TERRA FIRMA - Subvention CR IDF Convention aidants)</t>
  </si>
  <si>
    <t>Sous traitances (Ingénieur informatique développement logiciel) / première partie financée par Khépri formation en 2016</t>
  </si>
  <si>
    <t>Prestations marketing</t>
  </si>
  <si>
    <t xml:space="preserve">PROJET 7 - Formation aux tech. de soins commencent 6 mois après l'intégration = prix formation 4 500 € pour 5 franchisés la première année. 4 500 € module de formation par franchisé = hypothèse : 5 franchisés par an (4500x5/12=1875) </t>
  </si>
  <si>
    <t>Prestations de formation rendues par KHEPRI FORMATION</t>
  </si>
  <si>
    <t>ANNUEL</t>
  </si>
  <si>
    <t>MENSUEL</t>
  </si>
  <si>
    <t>Locations immobiliéres (charges comprises)</t>
  </si>
  <si>
    <t>Locations immobilières 3e étage 82m2 (charges comprises)</t>
  </si>
  <si>
    <t>Locations immobilières 2 et 4e étages (charges comprises)</t>
  </si>
  <si>
    <t>Affectation</t>
  </si>
  <si>
    <t>PSPPE</t>
  </si>
  <si>
    <t>Salaire assistante administrative (Valérie Grelat)</t>
  </si>
  <si>
    <t>Salaire chargée de communication (Carole Fournaise)</t>
  </si>
  <si>
    <t>KHEPRI FORMATION</t>
  </si>
  <si>
    <t>Salaire assistante administrative (aide sylae) (Valérie Grelat)</t>
  </si>
  <si>
    <t>Salaire chargée de communication (aide sylae) (Carole Fournaise)</t>
  </si>
  <si>
    <t>KHEPRI SANTE</t>
  </si>
  <si>
    <t>Salaire assistante adminitrative (Valérie Grelat)</t>
  </si>
  <si>
    <t>KHEPRI INVEST</t>
  </si>
  <si>
    <t>Directrice générale</t>
  </si>
  <si>
    <t>(Contrat CDI fin 1er avril 2022) -  BRUT - Valérie GRELAT</t>
  </si>
  <si>
    <t>(Contrat CDI fin 1er avril 2022) -  CHARGES - Valérie GRELAT</t>
  </si>
  <si>
    <t>(Contrat CUI fin 26/02/2022) -  BRUT - Carole FOURNAISE</t>
  </si>
  <si>
    <t>(Contrat CUI fin mars 2022) -  BRUT - Valérie GRELAT</t>
  </si>
  <si>
    <t>Personnel transféré sur KHEPRI FORMATION</t>
  </si>
  <si>
    <t>Salaires administrateur systèmes (temps partiel : 60h/mois)</t>
  </si>
  <si>
    <t>Salaire business développeur (temps partiel : 60 h/mois)</t>
  </si>
  <si>
    <t>Charges mutualisées à terme</t>
  </si>
  <si>
    <t>Honoraires juridiques et comptables</t>
  </si>
  <si>
    <t>Honoraires comptables</t>
  </si>
  <si>
    <t>Fournitures, hygiène, nettoyage</t>
  </si>
  <si>
    <t>Loyers 2ième et 4ième étage</t>
  </si>
  <si>
    <t>Autres charges (sous-traitance et maintenance)</t>
  </si>
  <si>
    <t>Téléphone et internet</t>
  </si>
  <si>
    <t>Honoraires, avocats, compables</t>
  </si>
  <si>
    <t>Charges financières</t>
  </si>
  <si>
    <t>Charges d'intérêts</t>
  </si>
  <si>
    <t>Prestataire Création du réseau</t>
  </si>
  <si>
    <t>PROJET 7 - Cabinet de conseil Axe Réseau</t>
  </si>
  <si>
    <t>PLAN DE TRESORERIE CONSOLIDE 2021 - 2022 - 2023</t>
  </si>
  <si>
    <t>VARIATION DE TRESORERIE MENSUELLE</t>
  </si>
  <si>
    <t>01/01/2021</t>
  </si>
  <si>
    <t>FINANCEMENT DES PROJETS EN FONDS PROPRES :</t>
  </si>
  <si>
    <t>APPORT DE 420 K€</t>
  </si>
  <si>
    <t>Composition du capital de la holding KHEPRI INVEST :</t>
  </si>
  <si>
    <t>Nb d'actions</t>
  </si>
  <si>
    <t>Montant du capital</t>
  </si>
  <si>
    <t>Répart. Capital %</t>
  </si>
  <si>
    <t>(Nominal des actions : 10 €)</t>
  </si>
  <si>
    <r>
      <rPr>
        <b/>
        <i/>
        <u/>
        <sz val="10"/>
        <rFont val="Arial"/>
        <family val="2"/>
      </rPr>
      <t>AVANT</t>
    </r>
    <r>
      <rPr>
        <b/>
        <i/>
        <sz val="10"/>
        <rFont val="Arial"/>
        <family val="2"/>
      </rPr>
      <t xml:space="preserve"> OPERATION :</t>
    </r>
  </si>
  <si>
    <t>Evelyne REVELLAT</t>
  </si>
  <si>
    <t>Philippe REVELLAT</t>
  </si>
  <si>
    <t>Flavien REVELLAT</t>
  </si>
  <si>
    <t>Total Capital</t>
  </si>
  <si>
    <r>
      <rPr>
        <b/>
        <i/>
        <u/>
        <sz val="10"/>
        <rFont val="Arial"/>
        <family val="2"/>
      </rPr>
      <t>APRES</t>
    </r>
    <r>
      <rPr>
        <b/>
        <i/>
        <sz val="10"/>
        <rFont val="Arial"/>
        <family val="2"/>
      </rPr>
      <t xml:space="preserve"> OPERATION :</t>
    </r>
  </si>
  <si>
    <t>Famille REVELLAT :</t>
  </si>
  <si>
    <t>Bons de Souscription d'Actions en circulation au 30/06/2021 (BSA Air) :</t>
  </si>
  <si>
    <t>Nicolas BEAUJON</t>
  </si>
  <si>
    <t>Sylvie CANTON-LAUGA</t>
  </si>
  <si>
    <t>Investissement :</t>
  </si>
  <si>
    <t>Isabelle MARCY</t>
  </si>
  <si>
    <t>Total</t>
  </si>
  <si>
    <t xml:space="preserve">Investisseur - Partenaire : </t>
  </si>
  <si>
    <t>Nouvelle société KHEPRI SANTE dédiée au co-working et développement des franchises date de création prévue en janvier 2022</t>
  </si>
  <si>
    <t>Cette activité correspont à la SAS existante de Khépri Formation moins le co-working (siret n° 811 445 410 00012 à compter de décembre 2021) en franchise de TVA</t>
  </si>
  <si>
    <t>POLE SANTE PLURIDISCIPLINAIRE PARIS EST - Association Loi 1901 non assujettie à TVA</t>
  </si>
  <si>
    <t>KHEPRI ENTREPRISE</t>
  </si>
  <si>
    <t>KHEPRI INVEST - Holding</t>
  </si>
  <si>
    <t>Résultat comptable (avec éléments non monétaires)</t>
  </si>
  <si>
    <t>Créances au 01/01/2021</t>
  </si>
  <si>
    <t>Dettes au 01/01/2021</t>
  </si>
  <si>
    <t>TRESORERIE GROUPE</t>
  </si>
  <si>
    <t>31/08/2020</t>
  </si>
  <si>
    <t>31/12/2020</t>
  </si>
  <si>
    <t>30/06/2021</t>
  </si>
  <si>
    <t>Cadrage Trésorerie Groupe :</t>
  </si>
  <si>
    <t>Ecart :</t>
  </si>
  <si>
    <t>Association non assujettie à TVA</t>
  </si>
  <si>
    <t>Eau, gaz, éléctricité,…</t>
  </si>
  <si>
    <t>Assurances</t>
  </si>
  <si>
    <t>CET</t>
  </si>
  <si>
    <t>Compte courant groupe - Avance de trésorerie de KHEPRI INVEST</t>
  </si>
  <si>
    <t>PROJET 7 - (NB : Toute dépense qui entre dans le processus de production : impression, Marketing digital, site web)</t>
  </si>
  <si>
    <t>Projet 2 - Salaire business développeur (temps partiel : 60 h/mois)</t>
  </si>
  <si>
    <t>PROJET 8 - (NB : Tout bien qui entre dans le processus de production : impression, Marketing digital, site web) 400€ /jr x 3 jours x 30 semaines/an = 2250€ + 15000€ Réf. Naturel SEO soit 1250€/mois</t>
  </si>
  <si>
    <t>Charges externes</t>
  </si>
  <si>
    <t>PROJET 9 - Honoraires avocat</t>
  </si>
  <si>
    <t>PROJETS</t>
  </si>
  <si>
    <t>Besoin de financement en K€</t>
  </si>
  <si>
    <t>1 - PSPPE</t>
  </si>
  <si>
    <t>2 - KHEPRI FORMATION</t>
  </si>
  <si>
    <t>3 - KHEPRI SANTE</t>
  </si>
  <si>
    <t>4 -KHEPRI ENTREPRISE</t>
  </si>
  <si>
    <t>5 - KHEPRI INVEST</t>
  </si>
  <si>
    <t xml:space="preserve">PROJET 1 :  PLAN MARKETING ET PUBLICITE  </t>
  </si>
  <si>
    <t>OBJECTIF : AUGMENTER LA NOTORIETE DE LA L'ENSEIGNE</t>
  </si>
  <si>
    <t>- Sous-traitance intervenants praticiens</t>
  </si>
  <si>
    <t>Début de période : 7 juin 2021</t>
  </si>
  <si>
    <t xml:space="preserve">Durée : </t>
  </si>
  <si>
    <t>PROJET 2 :  PROGRAMMES PERSONNALISES DE REMISE EN SANTE</t>
  </si>
  <si>
    <t>OBJECTIF : VENTE DE SOINS ET SUIVI DES PERSONNES AVEC AUGMENTATION DES PRESCRIPTIONS MEDICALES</t>
  </si>
  <si>
    <t>- Développeur informatique</t>
  </si>
  <si>
    <t>- Marketing</t>
  </si>
  <si>
    <t>Début de période : 1er septembre 2021</t>
  </si>
  <si>
    <t>PROJET 3 :  NOUVEAU SITE WEB KHEPRI SANTE : REDACTION ET MAINTENANCE DU SITE</t>
  </si>
  <si>
    <t>OBJECTIF : VISIBILITE DES PRESTATIONS ET DES PRATICIENS</t>
  </si>
  <si>
    <t xml:space="preserve">PROJET 4 :  CERTIFICATION QUALIOPI </t>
  </si>
  <si>
    <t>OBJECTIF : MISE AU NORME QUALITE CENTRE FORMATION / VENTE FORMATION ENTREPRISES</t>
  </si>
  <si>
    <t>- Conseil B Plus Conseil (Formation)</t>
  </si>
  <si>
    <t>Début de période : 22 juin 2021</t>
  </si>
  <si>
    <t>PROJET 5 :  VERBATIM SOUTIEN AUX AIDANTS POUR LA BIEN TRAITANCE</t>
  </si>
  <si>
    <t>OBJECTIF : AIDE FINANCIERE POUR UN PROJET COMMENCE 23/12/2019. CIBLER LES AIDANTS</t>
  </si>
  <si>
    <t xml:space="preserve">- TERRA FIRMA - Projet soutien aux aidants </t>
  </si>
  <si>
    <t>Début de période : 01 septembre 2021</t>
  </si>
  <si>
    <t>PROJET  6 : LOGICIEL VISIAPY POUR KHEPRI SANTE AU TRAVAIL</t>
  </si>
  <si>
    <t>OBJECTIF : CIBLER LES ENTREPRISES / DEMANDER AUX ENTREPRISES DE SPONSORISER LE PROJET</t>
  </si>
  <si>
    <t>- Sous-traitance - Ingénieur informatique, développement logiciel</t>
  </si>
  <si>
    <t>Début de période : 01 janvier 2022</t>
  </si>
  <si>
    <t>PROJET  7 : NOUVELLES IMPLANTATIONS KHEPRI SANTE</t>
  </si>
  <si>
    <t>OBJECTIF : AUGMENTATION DU CA / ECONOMIE D'ECHELLE / DEPLOIEMENT</t>
  </si>
  <si>
    <t>- Conseil Axe Réseau (Franchise)</t>
  </si>
  <si>
    <t>PROJET  8 : SITE WEB KHEPRI FORMATION (REFONTEDU SITE)</t>
  </si>
  <si>
    <t>OBJECTIF : AUGMENTATION DU CA / VENTE FORMATIONS</t>
  </si>
  <si>
    <t>- Marketing, site web</t>
  </si>
  <si>
    <t>PROJET  9 : MONTAGE DOSSIER LABELLISATION SPORT-SANTE ET CENTRE ANTI-DOULEUR</t>
  </si>
  <si>
    <t xml:space="preserve">OBJECTIF : AUGMENTATION DES PRESCRIPTIONS MEDICALES REMBOURSABLES PAR LA CPAM ET LES MUTUELLES </t>
  </si>
  <si>
    <t>- Honoraires avocat, juristes</t>
  </si>
  <si>
    <t>TOTAL BESOIN DE FINANCEMENT</t>
  </si>
  <si>
    <t>Abonnement franchisés</t>
  </si>
  <si>
    <t>franchisés</t>
  </si>
  <si>
    <t>Franchisés</t>
  </si>
  <si>
    <t>Formation et conseil aux entreprises - Santé au travail</t>
  </si>
  <si>
    <t>Droit d'entrée des franchisés</t>
  </si>
  <si>
    <t>Prestation accompagnement collaborateurs entreprises</t>
  </si>
  <si>
    <t xml:space="preserve">Colloques et conférences </t>
  </si>
  <si>
    <t xml:space="preserve"> Webinaire (colloques)</t>
  </si>
  <si>
    <t xml:space="preserve">Composant 2 </t>
  </si>
  <si>
    <t>Redevance 10% sur CA du franchisé</t>
  </si>
  <si>
    <t>Composant 4</t>
  </si>
  <si>
    <t>Composant 3 / Formation</t>
  </si>
  <si>
    <t>Composant 1 / Co working</t>
  </si>
  <si>
    <t>Coùt du formateur : 200€ / jour</t>
  </si>
  <si>
    <t xml:space="preserve">Formation des Franchisés </t>
  </si>
  <si>
    <t>Formation webinaire / Conférenciers ( 24% du CA Webinaire)</t>
  </si>
  <si>
    <t xml:space="preserve">Composant 1 / Co working </t>
  </si>
  <si>
    <t xml:space="preserve">Siège  Nogent </t>
  </si>
  <si>
    <t xml:space="preserve">Formation Webinaire/conférences </t>
  </si>
  <si>
    <t>Formation aux Entreprises - Santé au travail (à compter du 2e sem 2022)</t>
  </si>
  <si>
    <t>16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</si>
</sst>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64" formatCode="#,##0\ [$€-1]"/>
    <numFmt numFmtId="165" formatCode="#,##0.00\ [$€-1]"/>
    <numFmt numFmtId="166" formatCode="##&quot; h. &quot;"/>
    <numFmt numFmtId="167" formatCode="##\ &quot;mois&quot;"/>
    <numFmt numFmtId="168" formatCode="##\ &quot;€ par mois&quot;"/>
    <numFmt numFmtId="169" formatCode="0.0"/>
    <numFmt numFmtId="170" formatCode="##.0\ &quot;€ par stagiaire&quot;"/>
    <numFmt numFmtId="171" formatCode="##\ &quot;stagiaires&quot;"/>
    <numFmt numFmtId="172" formatCode="##\ &quot;animateurs&quot;"/>
    <numFmt numFmtId="173" formatCode="#,##0.00&quot; €&quot;"/>
    <numFmt numFmtId="174" formatCode="#,##0&quot; €&quot;"/>
    <numFmt numFmtId="175" formatCode="_-* #,##0\ _€_-;\-* #,##0\ _€_-;_-* &quot;-&quot;??\ _€_-;_-@"/>
    <numFmt numFmtId="176" formatCode="#,##0.00\ [$€-484]"/>
    <numFmt numFmtId="177" formatCode="_-* #,##0.00&quot; €&quot;_-;\-* #,##0.00&quot; €&quot;_-;_-* \-??&quot; €&quot;_-;_-@"/>
    <numFmt numFmtId="178" formatCode="#,##0\ [$€-401]"/>
    <numFmt numFmtId="179" formatCode="#,##0.00\ [$€-81D]"/>
    <numFmt numFmtId="180" formatCode="#,##0.00\ [$€-401]"/>
    <numFmt numFmtId="181" formatCode="0.0%"/>
    <numFmt numFmtId="182" formatCode="dd/mm/yy"/>
    <numFmt numFmtId="183" formatCode="[$-40C]mmm\-yy"/>
    <numFmt numFmtId="184" formatCode="mmm\-d"/>
    <numFmt numFmtId="185" formatCode="mmmm\-d"/>
    <numFmt numFmtId="186" formatCode="mmmd"/>
    <numFmt numFmtId="187" formatCode="#,##0\ _€"/>
    <numFmt numFmtId="188" formatCode="#,##0\ &quot;€&quot;"/>
  </numFmts>
  <fonts count="110">
    <font>
      <sz val="11"/>
      <color theme="1"/>
      <name val="Arial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sz val="11"/>
      <color rgb="FF000000"/>
      <name val="Roboto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theme="1"/>
      <name val="Verdana"/>
      <family val="2"/>
    </font>
    <font>
      <sz val="11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color rgb="FFFFFFFF"/>
      <name val="Verdana"/>
      <family val="2"/>
    </font>
    <font>
      <sz val="10"/>
      <color rgb="FFFFFFFF"/>
      <name val="Verdana"/>
      <family val="2"/>
    </font>
    <font>
      <b/>
      <sz val="10"/>
      <color rgb="FFFFFFFF"/>
      <name val="Verdana"/>
      <family val="2"/>
    </font>
    <font>
      <sz val="10"/>
      <color theme="1"/>
      <name val="Verdana"/>
      <family val="2"/>
    </font>
    <font>
      <b/>
      <sz val="8"/>
      <color theme="1"/>
      <name val="Verdana"/>
      <family val="2"/>
    </font>
    <font>
      <sz val="8"/>
      <color rgb="FFFFFFFF"/>
      <name val="Verdana"/>
      <family val="2"/>
    </font>
    <font>
      <b/>
      <sz val="10"/>
      <color rgb="FF000000"/>
      <name val="Verdana"/>
      <family val="2"/>
    </font>
    <font>
      <sz val="8"/>
      <color rgb="FF000000"/>
      <name val="Verdana"/>
      <family val="2"/>
    </font>
    <font>
      <sz val="8"/>
      <color theme="1"/>
      <name val="Arial"/>
      <family val="2"/>
    </font>
    <font>
      <sz val="12"/>
      <color rgb="FFDD0806"/>
      <name val="Calibri"/>
      <family val="2"/>
    </font>
    <font>
      <sz val="10"/>
      <color rgb="FFDD0806"/>
      <name val="Verdana"/>
      <family val="2"/>
    </font>
    <font>
      <sz val="8"/>
      <color theme="1"/>
      <name val="Verdana"/>
      <family val="2"/>
    </font>
    <font>
      <b/>
      <sz val="10"/>
      <color rgb="FF0066CC"/>
      <name val="Verdana"/>
      <family val="2"/>
    </font>
    <font>
      <b/>
      <sz val="8"/>
      <color rgb="FF000000"/>
      <name val="Verdana"/>
      <family val="2"/>
    </font>
    <font>
      <b/>
      <sz val="12"/>
      <color theme="1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sz val="12"/>
      <color theme="1"/>
      <name val="Verdana"/>
      <family val="2"/>
    </font>
    <font>
      <b/>
      <sz val="9"/>
      <color rgb="FF000000"/>
      <name val="Verdana"/>
      <family val="2"/>
    </font>
    <font>
      <i/>
      <sz val="8"/>
      <color rgb="FF0000FF"/>
      <name val="Verdana"/>
      <family val="2"/>
    </font>
    <font>
      <i/>
      <sz val="8"/>
      <color rgb="FF0000FF"/>
      <name val="Arial"/>
      <family val="2"/>
    </font>
    <font>
      <b/>
      <sz val="20"/>
      <color theme="0"/>
      <name val="Goth"/>
    </font>
    <font>
      <b/>
      <sz val="12"/>
      <color theme="0"/>
      <name val="Arial Narrow"/>
      <family val="2"/>
    </font>
    <font>
      <b/>
      <sz val="12"/>
      <color rgb="FFFFFFFF"/>
      <name val="Arial Narrow"/>
      <family val="2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9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9"/>
      <color theme="1"/>
      <name val="Arial Narrow"/>
      <family val="2"/>
    </font>
    <font>
      <b/>
      <i/>
      <sz val="9"/>
      <color rgb="FFFF0000"/>
      <name val="Arial Narrow"/>
      <family val="2"/>
    </font>
    <font>
      <b/>
      <i/>
      <sz val="11"/>
      <color rgb="FF00A58D"/>
      <name val="Arial Narrow"/>
      <family val="2"/>
    </font>
    <font>
      <sz val="11"/>
      <color rgb="FF00A58D"/>
      <name val="Arial Narrow"/>
      <family val="2"/>
    </font>
    <font>
      <b/>
      <sz val="11"/>
      <color rgb="FF008000"/>
      <name val="Arial Narrow"/>
      <family val="2"/>
    </font>
    <font>
      <b/>
      <sz val="12"/>
      <color rgb="FF00A58D"/>
      <name val="Arial Narrow"/>
      <family val="2"/>
    </font>
    <font>
      <b/>
      <sz val="14"/>
      <color theme="0"/>
      <name val="Arial Narrow"/>
      <family val="2"/>
    </font>
    <font>
      <b/>
      <sz val="12"/>
      <color theme="1"/>
      <name val="Calibri"/>
      <family val="2"/>
    </font>
    <font>
      <sz val="10"/>
      <name val="Arial"/>
      <family val="2"/>
    </font>
    <font>
      <u/>
      <sz val="10"/>
      <color rgb="FF1155CC"/>
      <name val="Arial"/>
      <family val="2"/>
    </font>
    <font>
      <b/>
      <sz val="14"/>
      <color theme="7"/>
      <name val="Arial Narrow"/>
      <family val="2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sz val="9"/>
      <color indexed="81"/>
      <name val="Tahoma"/>
      <family val="2"/>
    </font>
    <font>
      <b/>
      <sz val="18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sz val="8"/>
      <color rgb="FF000000"/>
      <name val="Verdana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1"/>
      <color rgb="FF000000"/>
      <name val="Arial Narrow"/>
      <family val="2"/>
    </font>
    <font>
      <sz val="12"/>
      <color rgb="FF000000"/>
      <name val="Calibri"/>
      <family val="2"/>
    </font>
    <font>
      <sz val="9"/>
      <color theme="1"/>
      <name val="Arial Narrow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2"/>
      <color theme="0"/>
      <name val="Arial Narrow"/>
      <family val="2"/>
    </font>
    <font>
      <b/>
      <sz val="12"/>
      <color rgb="FF00A58D"/>
      <name val="Arial Narrow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sz val="11"/>
      <color theme="1"/>
      <name val="Arial"/>
      <family val="2"/>
    </font>
    <font>
      <u/>
      <sz val="10"/>
      <color theme="1"/>
      <name val="Arial"/>
      <family val="2"/>
    </font>
    <font>
      <b/>
      <i/>
      <sz val="9"/>
      <color theme="1"/>
      <name val="Arial Narrow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i/>
      <sz val="9"/>
      <color rgb="FFFF0000"/>
      <name val="Arial Narrow"/>
      <family val="2"/>
    </font>
    <font>
      <b/>
      <sz val="8"/>
      <color theme="0"/>
      <name val="Arial Narrow"/>
      <family val="2"/>
    </font>
    <font>
      <i/>
      <sz val="11"/>
      <color theme="1"/>
      <name val="Calibri"/>
      <family val="2"/>
    </font>
    <font>
      <i/>
      <sz val="9"/>
      <color theme="1"/>
      <name val="Calibri"/>
      <family val="2"/>
    </font>
    <font>
      <i/>
      <sz val="9"/>
      <color theme="1"/>
      <name val="Arial"/>
      <family val="2"/>
    </font>
    <font>
      <i/>
      <sz val="9"/>
      <name val="Calibri"/>
      <family val="2"/>
    </font>
    <font>
      <b/>
      <i/>
      <sz val="16"/>
      <color rgb="FFFF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 Narrow"/>
      <family val="2"/>
    </font>
    <font>
      <b/>
      <sz val="12"/>
      <color rgb="FF000000"/>
      <name val="Calibri"/>
      <family val="2"/>
    </font>
    <font>
      <b/>
      <sz val="12"/>
      <color theme="1"/>
      <name val="Verdana"/>
      <family val="2"/>
    </font>
    <font>
      <b/>
      <sz val="10"/>
      <color rgb="FFDD0806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DD0806"/>
      <name val="Verdana"/>
      <family val="2"/>
    </font>
    <font>
      <b/>
      <sz val="11"/>
      <color rgb="FFDD0806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EA9999"/>
        <bgColor rgb="FFEA9999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  <fill>
      <patternFill patternType="solid">
        <fgColor rgb="FFF8F9FA"/>
        <bgColor rgb="FFF8F9FA"/>
      </patternFill>
    </fill>
    <fill>
      <patternFill patternType="solid">
        <fgColor rgb="FF00FFFF"/>
        <bgColor rgb="FF00FFFF"/>
      </patternFill>
    </fill>
    <fill>
      <patternFill patternType="solid">
        <fgColor rgb="FFFFD966"/>
        <bgColor rgb="FFFFD966"/>
      </patternFill>
    </fill>
    <fill>
      <patternFill patternType="solid">
        <fgColor rgb="FFD5A6BD"/>
        <bgColor rgb="FFD5A6BD"/>
      </patternFill>
    </fill>
    <fill>
      <patternFill patternType="solid">
        <fgColor rgb="FFD0E0E3"/>
        <bgColor rgb="FFD0E0E3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00A58D"/>
        <bgColor rgb="FF00A58D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4" tint="0.39997558519241921"/>
        <bgColor rgb="FF00A58D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rgb="FF00A58D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4B083"/>
        <bgColor rgb="FFF4B083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0"/>
      </patternFill>
    </fill>
  </fills>
  <borders count="14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A58D"/>
      </left>
      <right/>
      <top style="thin">
        <color rgb="FF00A58D"/>
      </top>
      <bottom/>
      <diagonal/>
    </border>
    <border>
      <left/>
      <right/>
      <top style="thin">
        <color rgb="FF00A58D"/>
      </top>
      <bottom/>
      <diagonal/>
    </border>
    <border>
      <left/>
      <right/>
      <top style="thin">
        <color rgb="FF00A58D"/>
      </top>
      <bottom/>
      <diagonal/>
    </border>
    <border>
      <left style="thin">
        <color rgb="FF00A58D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/>
      <right style="thin">
        <color rgb="FF00A58D"/>
      </right>
      <top/>
      <bottom style="thin">
        <color rgb="FF00A58D"/>
      </bottom>
      <diagonal/>
    </border>
    <border>
      <left style="thin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/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medium">
        <color rgb="FF00A58D"/>
      </left>
      <right/>
      <top style="medium">
        <color rgb="FF00A58D"/>
      </top>
      <bottom style="thin">
        <color rgb="FF00A58D"/>
      </bottom>
      <diagonal/>
    </border>
    <border>
      <left/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thin">
        <color rgb="FF000000"/>
      </right>
      <top style="thin">
        <color rgb="FF00A58D"/>
      </top>
      <bottom style="thin">
        <color rgb="FF00A58D"/>
      </bottom>
      <diagonal/>
    </border>
    <border>
      <left style="thin">
        <color rgb="FF00A58D"/>
      </left>
      <right/>
      <top/>
      <bottom style="thin">
        <color rgb="FF00A58D"/>
      </bottom>
      <diagonal/>
    </border>
    <border>
      <left style="dotted">
        <color rgb="FF00A58D"/>
      </left>
      <right style="thin">
        <color rgb="FF000000"/>
      </right>
      <top/>
      <bottom style="thin">
        <color rgb="FF00A58D"/>
      </bottom>
      <diagonal/>
    </border>
    <border>
      <left style="dotted">
        <color rgb="FF00A58D"/>
      </left>
      <right/>
      <top/>
      <bottom style="thin">
        <color rgb="FF00A58D"/>
      </bottom>
      <diagonal/>
    </border>
    <border>
      <left style="dotted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/>
      <diagonal/>
    </border>
    <border>
      <left/>
      <right/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thin">
        <color rgb="FF00A58D"/>
      </top>
      <bottom style="thin">
        <color rgb="FF00A58D"/>
      </bottom>
      <diagonal/>
    </border>
    <border>
      <left style="dotted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/>
      <diagonal/>
    </border>
    <border>
      <left style="dotted">
        <color rgb="FF00A58D"/>
      </left>
      <right/>
      <top style="thin">
        <color rgb="FF00A58D"/>
      </top>
      <bottom/>
      <diagonal/>
    </border>
    <border>
      <left style="medium">
        <color rgb="FF00A58D"/>
      </left>
      <right/>
      <top/>
      <bottom/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thin">
        <color rgb="FF000000"/>
      </left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/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 style="medium">
        <color rgb="FF00A58D"/>
      </right>
      <top style="medium">
        <color rgb="FF00A58D"/>
      </top>
      <bottom style="medium">
        <color rgb="FF00A58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thin">
        <color rgb="FF000000"/>
      </left>
      <right style="thin">
        <color rgb="FF000000"/>
      </right>
      <top style="medium">
        <color rgb="FF00A58D"/>
      </top>
      <bottom style="thin">
        <color rgb="FF000000"/>
      </bottom>
      <diagonal/>
    </border>
    <border>
      <left/>
      <right style="thin">
        <color rgb="FF000000"/>
      </right>
      <top style="medium">
        <color rgb="FF00A58D"/>
      </top>
      <bottom style="thin">
        <color rgb="FF000000"/>
      </bottom>
      <diagonal/>
    </border>
    <border>
      <left/>
      <right style="dotted">
        <color rgb="FF00A58D"/>
      </right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 style="thin">
        <color rgb="FF00A58D"/>
      </right>
      <top/>
      <bottom style="thin">
        <color rgb="FF00A58D"/>
      </bottom>
      <diagonal/>
    </border>
    <border>
      <left style="thin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thin">
        <color rgb="FF000000"/>
      </left>
      <right/>
      <top style="thin">
        <color rgb="FF00A58D"/>
      </top>
      <bottom/>
      <diagonal/>
    </border>
    <border>
      <left/>
      <right style="thin">
        <color rgb="FF000000"/>
      </right>
      <top style="thin">
        <color rgb="FF00A58D"/>
      </top>
      <bottom/>
      <diagonal/>
    </border>
    <border>
      <left/>
      <right style="thin">
        <color rgb="FF000000"/>
      </right>
      <top style="thin">
        <color rgb="FF00A58D"/>
      </top>
      <bottom style="thin">
        <color rgb="FF00A58D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A58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A58D"/>
      </bottom>
      <diagonal/>
    </border>
    <border>
      <left style="thin">
        <color indexed="64"/>
      </left>
      <right style="thin">
        <color indexed="64"/>
      </right>
      <top/>
      <bottom style="thin">
        <color rgb="FF00A58D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rgb="FF00A58D"/>
      </bottom>
      <diagonal/>
    </border>
    <border>
      <left style="thin">
        <color indexed="64"/>
      </left>
      <right style="thin">
        <color indexed="64"/>
      </right>
      <top style="thin">
        <color rgb="FF00A58D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A58D"/>
      </right>
      <top style="medium">
        <color rgb="FF00A58D"/>
      </top>
      <bottom style="medium">
        <color rgb="FF00A58D"/>
      </bottom>
      <diagonal/>
    </border>
    <border>
      <left/>
      <right style="medium">
        <color rgb="FFFF0000"/>
      </right>
      <top/>
      <bottom/>
      <diagonal/>
    </border>
    <border>
      <left style="dotted">
        <color rgb="FF00A58D"/>
      </left>
      <right style="medium">
        <color rgb="FFFF0000"/>
      </right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medium">
        <color rgb="FFFF0000"/>
      </right>
      <top style="thin">
        <color rgb="FF00A58D"/>
      </top>
      <bottom style="thin">
        <color rgb="FF00A58D"/>
      </bottom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thin">
        <color rgb="FF00A58D"/>
      </bottom>
      <diagonal/>
    </border>
    <border>
      <left/>
      <right style="medium">
        <color rgb="FFFF0000"/>
      </right>
      <top style="thin">
        <color rgb="FF000000"/>
      </top>
      <bottom style="thin">
        <color rgb="FF00A58D"/>
      </bottom>
      <diagonal/>
    </border>
    <border>
      <left/>
      <right style="medium">
        <color rgb="FFFF0000"/>
      </right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 style="medium">
        <color rgb="FFFF0000"/>
      </right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dotted">
        <color rgb="FF00A58D"/>
      </right>
      <top/>
      <bottom/>
      <diagonal/>
    </border>
    <border>
      <left style="dotted">
        <color rgb="FF00A58D"/>
      </left>
      <right/>
      <top/>
      <bottom/>
      <diagonal/>
    </border>
    <border>
      <left style="dotted">
        <color rgb="FF00A58D"/>
      </left>
      <right style="thin">
        <color rgb="FF00A58D"/>
      </right>
      <top/>
      <bottom/>
      <diagonal/>
    </border>
    <border>
      <left/>
      <right style="thin">
        <color indexed="64"/>
      </right>
      <top style="thin">
        <color rgb="FF00A58D"/>
      </top>
      <bottom style="thin">
        <color rgb="FF00A58D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8" fillId="0" borderId="0" applyNumberFormat="0" applyFill="0" applyBorder="0" applyAlignment="0" applyProtection="0"/>
  </cellStyleXfs>
  <cellXfs count="818">
    <xf numFmtId="0" fontId="0" fillId="0" borderId="0" xfId="0" applyFont="1" applyAlignment="1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3" borderId="0" xfId="0" applyFont="1" applyFill="1" applyAlignment="1">
      <alignment horizontal="right"/>
    </xf>
    <xf numFmtId="0" fontId="2" fillId="0" borderId="0" xfId="0" applyFont="1"/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center"/>
    </xf>
    <xf numFmtId="9" fontId="2" fillId="4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5" borderId="0" xfId="0" applyFont="1" applyFill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6" borderId="0" xfId="0" applyFont="1" applyFill="1" applyAlignment="1">
      <alignment horizontal="right"/>
    </xf>
    <xf numFmtId="164" fontId="2" fillId="6" borderId="0" xfId="0" applyNumberFormat="1" applyFont="1" applyFill="1" applyAlignment="1">
      <alignment horizontal="right"/>
    </xf>
    <xf numFmtId="164" fontId="2" fillId="7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164" fontId="2" fillId="0" borderId="0" xfId="0" applyNumberFormat="1" applyFont="1"/>
    <xf numFmtId="10" fontId="2" fillId="0" borderId="0" xfId="0" applyNumberFormat="1" applyFont="1" applyAlignment="1">
      <alignment horizontal="center"/>
    </xf>
    <xf numFmtId="0" fontId="2" fillId="8" borderId="0" xfId="0" applyFont="1" applyFill="1" applyAlignment="1"/>
    <xf numFmtId="1" fontId="3" fillId="0" borderId="0" xfId="0" applyNumberFormat="1" applyFont="1" applyAlignment="1"/>
    <xf numFmtId="1" fontId="3" fillId="0" borderId="2" xfId="0" applyNumberFormat="1" applyFont="1" applyBorder="1" applyAlignment="1"/>
    <xf numFmtId="1" fontId="3" fillId="0" borderId="2" xfId="0" applyNumberFormat="1" applyFont="1" applyBorder="1" applyAlignment="1"/>
    <xf numFmtId="1" fontId="3" fillId="0" borderId="0" xfId="0" applyNumberFormat="1" applyFont="1" applyAlignment="1"/>
    <xf numFmtId="1" fontId="3" fillId="0" borderId="2" xfId="0" applyNumberFormat="1" applyFont="1" applyBorder="1" applyAlignment="1"/>
    <xf numFmtId="1" fontId="3" fillId="0" borderId="0" xfId="0" applyNumberFormat="1" applyFont="1" applyAlignment="1">
      <alignment wrapText="1"/>
    </xf>
    <xf numFmtId="1" fontId="3" fillId="3" borderId="0" xfId="0" applyNumberFormat="1" applyFont="1" applyFill="1" applyAlignment="1">
      <alignment horizontal="right"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vertical="center" wrapText="1"/>
    </xf>
    <xf numFmtId="166" fontId="3" fillId="3" borderId="0" xfId="0" applyNumberFormat="1" applyFont="1" applyFill="1" applyAlignment="1">
      <alignment horizontal="right" wrapText="1"/>
    </xf>
    <xf numFmtId="1" fontId="3" fillId="3" borderId="0" xfId="0" applyNumberFormat="1" applyFont="1" applyFill="1" applyAlignment="1">
      <alignment horizontal="center"/>
    </xf>
    <xf numFmtId="0" fontId="3" fillId="0" borderId="0" xfId="0" applyFont="1" applyAlignment="1">
      <alignment wrapText="1"/>
    </xf>
    <xf numFmtId="164" fontId="3" fillId="3" borderId="0" xfId="0" applyNumberFormat="1" applyFont="1" applyFill="1" applyAlignment="1">
      <alignment horizontal="right" wrapText="1"/>
    </xf>
    <xf numFmtId="167" fontId="3" fillId="3" borderId="0" xfId="0" applyNumberFormat="1" applyFont="1" applyFill="1" applyAlignment="1">
      <alignment horizontal="right" wrapText="1"/>
    </xf>
    <xf numFmtId="164" fontId="3" fillId="3" borderId="0" xfId="0" applyNumberFormat="1" applyFont="1" applyFill="1" applyAlignment="1">
      <alignment horizontal="right" wrapText="1"/>
    </xf>
    <xf numFmtId="1" fontId="4" fillId="0" borderId="0" xfId="0" applyNumberFormat="1" applyFont="1" applyAlignment="1">
      <alignment wrapText="1"/>
    </xf>
    <xf numFmtId="168" fontId="3" fillId="3" borderId="0" xfId="0" applyNumberFormat="1" applyFont="1" applyFill="1" applyAlignment="1">
      <alignment horizontal="right" wrapText="1"/>
    </xf>
    <xf numFmtId="169" fontId="3" fillId="0" borderId="0" xfId="0" applyNumberFormat="1" applyFont="1" applyAlignment="1"/>
    <xf numFmtId="170" fontId="3" fillId="9" borderId="0" xfId="0" applyNumberFormat="1" applyFont="1" applyFill="1" applyAlignment="1">
      <alignment horizontal="right" wrapText="1"/>
    </xf>
    <xf numFmtId="1" fontId="3" fillId="10" borderId="0" xfId="0" applyNumberFormat="1" applyFont="1" applyFill="1" applyAlignment="1">
      <alignment wrapText="1"/>
    </xf>
    <xf numFmtId="1" fontId="3" fillId="11" borderId="0" xfId="0" applyNumberFormat="1" applyFont="1" applyFill="1" applyAlignment="1">
      <alignment wrapText="1"/>
    </xf>
    <xf numFmtId="1" fontId="3" fillId="0" borderId="0" xfId="0" applyNumberFormat="1" applyFont="1"/>
    <xf numFmtId="0" fontId="3" fillId="0" borderId="0" xfId="0" applyFont="1"/>
    <xf numFmtId="1" fontId="3" fillId="6" borderId="0" xfId="0" applyNumberFormat="1" applyFont="1" applyFill="1" applyAlignment="1">
      <alignment wrapText="1"/>
    </xf>
    <xf numFmtId="1" fontId="3" fillId="6" borderId="0" xfId="0" applyNumberFormat="1" applyFont="1" applyFill="1" applyAlignment="1">
      <alignment wrapText="1"/>
    </xf>
    <xf numFmtId="1" fontId="3" fillId="7" borderId="0" xfId="0" applyNumberFormat="1" applyFont="1" applyFill="1" applyAlignment="1">
      <alignment wrapText="1"/>
    </xf>
    <xf numFmtId="1" fontId="3" fillId="0" borderId="0" xfId="0" applyNumberFormat="1" applyFont="1" applyAlignment="1">
      <alignment horizontal="right" wrapText="1"/>
    </xf>
    <xf numFmtId="171" fontId="3" fillId="3" borderId="0" xfId="0" applyNumberFormat="1" applyFont="1" applyFill="1" applyAlignment="1">
      <alignment horizontal="right" wrapText="1"/>
    </xf>
    <xf numFmtId="172" fontId="3" fillId="3" borderId="0" xfId="0" applyNumberFormat="1" applyFont="1" applyFill="1" applyAlignment="1">
      <alignment horizontal="right" wrapText="1"/>
    </xf>
    <xf numFmtId="9" fontId="3" fillId="3" borderId="0" xfId="0" applyNumberFormat="1" applyFont="1" applyFill="1" applyAlignment="1">
      <alignment horizontal="right" wrapText="1"/>
    </xf>
    <xf numFmtId="166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71" fontId="3" fillId="3" borderId="0" xfId="0" applyNumberFormat="1" applyFont="1" applyFill="1" applyAlignment="1">
      <alignment horizontal="right" wrapText="1"/>
    </xf>
    <xf numFmtId="172" fontId="3" fillId="3" borderId="0" xfId="0" applyNumberFormat="1" applyFont="1" applyFill="1" applyAlignment="1">
      <alignment horizontal="right" wrapText="1"/>
    </xf>
    <xf numFmtId="166" fontId="3" fillId="9" borderId="0" xfId="0" applyNumberFormat="1" applyFont="1" applyFill="1" applyAlignment="1">
      <alignment horizontal="right" wrapText="1"/>
    </xf>
    <xf numFmtId="164" fontId="3" fillId="9" borderId="0" xfId="0" applyNumberFormat="1" applyFont="1" applyFill="1" applyAlignment="1">
      <alignment horizontal="right"/>
    </xf>
    <xf numFmtId="164" fontId="3" fillId="13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13" borderId="0" xfId="0" applyNumberFormat="1" applyFont="1" applyFill="1" applyAlignment="1">
      <alignment horizontal="right"/>
    </xf>
    <xf numFmtId="1" fontId="3" fillId="9" borderId="0" xfId="0" applyNumberFormat="1" applyFont="1" applyFill="1" applyAlignment="1">
      <alignment horizontal="right"/>
    </xf>
    <xf numFmtId="1" fontId="3" fillId="0" borderId="0" xfId="0" applyNumberFormat="1" applyFont="1" applyAlignment="1"/>
    <xf numFmtId="169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" fontId="5" fillId="0" borderId="2" xfId="0" applyNumberFormat="1" applyFont="1" applyBorder="1" applyAlignment="1"/>
    <xf numFmtId="1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/>
    <xf numFmtId="1" fontId="3" fillId="0" borderId="2" xfId="0" applyNumberFormat="1" applyFont="1" applyBorder="1" applyAlignment="1"/>
    <xf numFmtId="1" fontId="5" fillId="0" borderId="2" xfId="0" applyNumberFormat="1" applyFont="1" applyBorder="1" applyAlignment="1">
      <alignment horizontal="center"/>
    </xf>
    <xf numFmtId="1" fontId="6" fillId="14" borderId="0" xfId="0" applyNumberFormat="1" applyFont="1" applyFill="1" applyAlignment="1"/>
    <xf numFmtId="1" fontId="3" fillId="3" borderId="0" xfId="0" applyNumberFormat="1" applyFont="1" applyFill="1" applyAlignment="1">
      <alignment horizontal="right"/>
    </xf>
    <xf numFmtId="1" fontId="3" fillId="3" borderId="0" xfId="0" applyNumberFormat="1" applyFont="1" applyFill="1" applyAlignment="1"/>
    <xf numFmtId="2" fontId="3" fillId="0" borderId="2" xfId="0" applyNumberFormat="1" applyFont="1" applyBorder="1" applyAlignment="1"/>
    <xf numFmtId="1" fontId="3" fillId="3" borderId="0" xfId="0" applyNumberFormat="1" applyFont="1" applyFill="1" applyAlignment="1">
      <alignment horizontal="center"/>
    </xf>
    <xf numFmtId="1" fontId="7" fillId="0" borderId="2" xfId="0" applyNumberFormat="1" applyFont="1" applyBorder="1" applyAlignment="1"/>
    <xf numFmtId="1" fontId="8" fillId="14" borderId="0" xfId="0" applyNumberFormat="1" applyFont="1" applyFill="1" applyAlignment="1"/>
    <xf numFmtId="1" fontId="7" fillId="0" borderId="2" xfId="0" applyNumberFormat="1" applyFont="1" applyBorder="1" applyAlignment="1">
      <alignment wrapText="1"/>
    </xf>
    <xf numFmtId="1" fontId="5" fillId="0" borderId="2" xfId="0" applyNumberFormat="1" applyFont="1" applyBorder="1" applyAlignment="1">
      <alignment wrapText="1"/>
    </xf>
    <xf numFmtId="1" fontId="3" fillId="0" borderId="2" xfId="0" applyNumberFormat="1" applyFont="1" applyBorder="1" applyAlignment="1">
      <alignment wrapText="1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73" fontId="14" fillId="0" borderId="0" xfId="0" applyNumberFormat="1" applyFont="1" applyAlignment="1">
      <alignment vertical="center"/>
    </xf>
    <xf numFmtId="0" fontId="15" fillId="15" borderId="6" xfId="0" applyFont="1" applyFill="1" applyBorder="1" applyAlignment="1">
      <alignment vertical="center"/>
    </xf>
    <xf numFmtId="0" fontId="16" fillId="15" borderId="7" xfId="0" applyFont="1" applyFill="1" applyBorder="1" applyAlignment="1">
      <alignment horizontal="center" vertical="center"/>
    </xf>
    <xf numFmtId="173" fontId="16" fillId="15" borderId="2" xfId="0" applyNumberFormat="1" applyFont="1" applyFill="1" applyBorder="1" applyAlignment="1">
      <alignment vertical="center"/>
    </xf>
    <xf numFmtId="174" fontId="17" fillId="15" borderId="8" xfId="0" applyNumberFormat="1" applyFont="1" applyFill="1" applyBorder="1" applyAlignment="1">
      <alignment vertical="center"/>
    </xf>
    <xf numFmtId="173" fontId="18" fillId="0" borderId="0" xfId="0" applyNumberFormat="1" applyFont="1" applyAlignment="1">
      <alignment vertical="center"/>
    </xf>
    <xf numFmtId="0" fontId="19" fillId="16" borderId="6" xfId="0" applyFont="1" applyFill="1" applyBorder="1" applyAlignment="1">
      <alignment vertical="center"/>
    </xf>
    <xf numFmtId="0" fontId="20" fillId="16" borderId="6" xfId="0" applyFont="1" applyFill="1" applyBorder="1" applyAlignment="1">
      <alignment horizontal="center" vertical="center"/>
    </xf>
    <xf numFmtId="0" fontId="20" fillId="16" borderId="9" xfId="0" applyFont="1" applyFill="1" applyBorder="1" applyAlignment="1">
      <alignment horizontal="center" vertical="center"/>
    </xf>
    <xf numFmtId="0" fontId="20" fillId="16" borderId="10" xfId="0" applyFont="1" applyFill="1" applyBorder="1" applyAlignment="1">
      <alignment horizontal="center" vertical="center"/>
    </xf>
    <xf numFmtId="173" fontId="20" fillId="16" borderId="9" xfId="0" applyNumberFormat="1" applyFont="1" applyFill="1" applyBorder="1" applyAlignment="1">
      <alignment vertical="center"/>
    </xf>
    <xf numFmtId="3" fontId="19" fillId="16" borderId="2" xfId="0" applyNumberFormat="1" applyFont="1" applyFill="1" applyBorder="1" applyAlignment="1">
      <alignment vertical="center"/>
    </xf>
    <xf numFmtId="173" fontId="21" fillId="0" borderId="0" xfId="0" applyNumberFormat="1" applyFont="1" applyAlignment="1">
      <alignment vertical="center"/>
    </xf>
    <xf numFmtId="0" fontId="9" fillId="17" borderId="1" xfId="0" applyFont="1" applyFill="1" applyBorder="1" applyAlignment="1"/>
    <xf numFmtId="0" fontId="22" fillId="17" borderId="2" xfId="0" applyFont="1" applyFill="1" applyBorder="1" applyAlignment="1">
      <alignment vertical="center"/>
    </xf>
    <xf numFmtId="0" fontId="22" fillId="17" borderId="11" xfId="0" applyFont="1" applyFill="1" applyBorder="1" applyAlignment="1">
      <alignment horizontal="center" vertical="center"/>
    </xf>
    <xf numFmtId="175" fontId="23" fillId="17" borderId="6" xfId="0" applyNumberFormat="1" applyFont="1" applyFill="1" applyBorder="1" applyAlignment="1">
      <alignment vertical="center"/>
    </xf>
    <xf numFmtId="175" fontId="23" fillId="17" borderId="11" xfId="0" applyNumberFormat="1" applyFont="1" applyFill="1" applyBorder="1" applyAlignment="1">
      <alignment vertical="center"/>
    </xf>
    <xf numFmtId="173" fontId="18" fillId="17" borderId="1" xfId="0" applyNumberFormat="1" applyFont="1" applyFill="1" applyBorder="1" applyAlignment="1">
      <alignment vertical="center"/>
    </xf>
    <xf numFmtId="0" fontId="24" fillId="17" borderId="1" xfId="0" applyFont="1" applyFill="1" applyBorder="1" applyAlignment="1"/>
    <xf numFmtId="0" fontId="22" fillId="17" borderId="2" xfId="0" applyFont="1" applyFill="1" applyBorder="1" applyAlignment="1">
      <alignment horizontal="center" vertical="center"/>
    </xf>
    <xf numFmtId="173" fontId="25" fillId="17" borderId="1" xfId="0" applyNumberFormat="1" applyFont="1" applyFill="1" applyBorder="1" applyAlignment="1">
      <alignment vertical="center"/>
    </xf>
    <xf numFmtId="0" fontId="24" fillId="0" borderId="0" xfId="0" applyFont="1" applyAlignment="1"/>
    <xf numFmtId="173" fontId="25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73" fontId="26" fillId="0" borderId="0" xfId="0" applyNumberFormat="1" applyFont="1" applyAlignment="1">
      <alignment vertical="center"/>
    </xf>
    <xf numFmtId="0" fontId="26" fillId="16" borderId="6" xfId="0" applyFont="1" applyFill="1" applyBorder="1" applyAlignment="1">
      <alignment horizontal="center" vertical="center"/>
    </xf>
    <xf numFmtId="0" fontId="26" fillId="16" borderId="9" xfId="0" applyFont="1" applyFill="1" applyBorder="1" applyAlignment="1">
      <alignment horizontal="center" vertical="center"/>
    </xf>
    <xf numFmtId="0" fontId="26" fillId="16" borderId="10" xfId="0" applyFont="1" applyFill="1" applyBorder="1" applyAlignment="1">
      <alignment horizontal="center" vertical="center"/>
    </xf>
    <xf numFmtId="173" fontId="26" fillId="16" borderId="9" xfId="0" applyNumberFormat="1" applyFont="1" applyFill="1" applyBorder="1" applyAlignment="1">
      <alignment vertical="center"/>
    </xf>
    <xf numFmtId="9" fontId="26" fillId="17" borderId="11" xfId="0" applyNumberFormat="1" applyFont="1" applyFill="1" applyBorder="1" applyAlignment="1">
      <alignment horizontal="center" vertical="center"/>
    </xf>
    <xf numFmtId="0" fontId="26" fillId="17" borderId="11" xfId="0" applyFont="1" applyFill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/>
    </xf>
    <xf numFmtId="175" fontId="23" fillId="0" borderId="12" xfId="0" applyNumberFormat="1" applyFont="1" applyBorder="1" applyAlignment="1">
      <alignment vertical="center"/>
    </xf>
    <xf numFmtId="175" fontId="23" fillId="0" borderId="2" xfId="0" applyNumberFormat="1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9" fontId="26" fillId="0" borderId="0" xfId="0" applyNumberFormat="1" applyFont="1" applyAlignment="1">
      <alignment horizontal="center" vertical="center"/>
    </xf>
    <xf numFmtId="0" fontId="19" fillId="16" borderId="8" xfId="0" applyFont="1" applyFill="1" applyBorder="1" applyAlignment="1">
      <alignment vertical="center"/>
    </xf>
    <xf numFmtId="173" fontId="26" fillId="16" borderId="7" xfId="0" applyNumberFormat="1" applyFont="1" applyFill="1" applyBorder="1" applyAlignment="1">
      <alignment vertical="center"/>
    </xf>
    <xf numFmtId="173" fontId="17" fillId="0" borderId="0" xfId="0" applyNumberFormat="1" applyFont="1" applyAlignment="1">
      <alignment vertical="center"/>
    </xf>
    <xf numFmtId="0" fontId="22" fillId="0" borderId="13" xfId="0" applyFont="1" applyBorder="1" applyAlignment="1">
      <alignment horizontal="center" vertical="center"/>
    </xf>
    <xf numFmtId="173" fontId="22" fillId="0" borderId="2" xfId="0" applyNumberFormat="1" applyFont="1" applyBorder="1" applyAlignment="1">
      <alignment horizontal="center" vertical="center"/>
    </xf>
    <xf numFmtId="175" fontId="23" fillId="0" borderId="13" xfId="0" applyNumberFormat="1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173" fontId="26" fillId="16" borderId="10" xfId="0" applyNumberFormat="1" applyFont="1" applyFill="1" applyBorder="1" applyAlignment="1">
      <alignment vertical="center"/>
    </xf>
    <xf numFmtId="173" fontId="27" fillId="0" borderId="0" xfId="0" applyNumberFormat="1" applyFont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73" fontId="22" fillId="0" borderId="0" xfId="0" applyNumberFormat="1" applyFont="1" applyAlignment="1">
      <alignment horizontal="center" vertical="center"/>
    </xf>
    <xf numFmtId="175" fontId="23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75" fontId="23" fillId="0" borderId="0" xfId="0" applyNumberFormat="1" applyFont="1" applyAlignment="1">
      <alignment vertical="center"/>
    </xf>
    <xf numFmtId="0" fontId="28" fillId="16" borderId="6" xfId="0" applyFont="1" applyFill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176" fontId="9" fillId="0" borderId="0" xfId="0" applyNumberFormat="1" applyFont="1" applyAlignment="1"/>
    <xf numFmtId="177" fontId="3" fillId="0" borderId="0" xfId="0" applyNumberFormat="1" applyFont="1" applyAlignment="1"/>
    <xf numFmtId="178" fontId="3" fillId="0" borderId="0" xfId="0" applyNumberFormat="1" applyFont="1" applyAlignment="1"/>
    <xf numFmtId="9" fontId="3" fillId="0" borderId="0" xfId="0" applyNumberFormat="1" applyFont="1" applyAlignment="1">
      <alignment horizontal="left"/>
    </xf>
    <xf numFmtId="179" fontId="9" fillId="0" borderId="0" xfId="0" applyNumberFormat="1" applyFont="1" applyAlignment="1"/>
    <xf numFmtId="0" fontId="29" fillId="0" borderId="0" xfId="0" applyFont="1" applyAlignment="1">
      <alignment horizontal="center" vertical="center"/>
    </xf>
    <xf numFmtId="0" fontId="18" fillId="0" borderId="0" xfId="0" applyFont="1" applyAlignment="1"/>
    <xf numFmtId="180" fontId="30" fillId="0" borderId="0" xfId="0" applyNumberFormat="1" applyFont="1" applyAlignment="1"/>
    <xf numFmtId="0" fontId="30" fillId="0" borderId="0" xfId="0" applyFont="1" applyAlignment="1">
      <alignment vertical="top"/>
    </xf>
    <xf numFmtId="180" fontId="30" fillId="0" borderId="0" xfId="0" applyNumberFormat="1" applyFont="1" applyAlignment="1">
      <alignment horizontal="center"/>
    </xf>
    <xf numFmtId="181" fontId="30" fillId="0" borderId="0" xfId="0" applyNumberFormat="1" applyFont="1" applyAlignment="1">
      <alignment vertical="top"/>
    </xf>
    <xf numFmtId="0" fontId="22" fillId="0" borderId="0" xfId="0" applyFont="1" applyAlignment="1"/>
    <xf numFmtId="178" fontId="18" fillId="0" borderId="0" xfId="0" applyNumberFormat="1" applyFont="1" applyAlignment="1"/>
    <xf numFmtId="181" fontId="22" fillId="0" borderId="0" xfId="0" applyNumberFormat="1" applyFont="1" applyAlignment="1">
      <alignment horizontal="right"/>
    </xf>
    <xf numFmtId="0" fontId="1" fillId="0" borderId="0" xfId="0" applyFont="1" applyAlignment="1"/>
    <xf numFmtId="0" fontId="22" fillId="0" borderId="0" xfId="0" applyFont="1" applyAlignment="1">
      <alignment horizontal="center"/>
    </xf>
    <xf numFmtId="0" fontId="31" fillId="0" borderId="0" xfId="0" applyFont="1" applyAlignment="1">
      <alignment vertical="top"/>
    </xf>
    <xf numFmtId="0" fontId="30" fillId="0" borderId="0" xfId="0" applyFont="1" applyAlignment="1"/>
    <xf numFmtId="0" fontId="32" fillId="0" borderId="0" xfId="0" applyFont="1" applyAlignment="1"/>
    <xf numFmtId="178" fontId="30" fillId="0" borderId="0" xfId="0" applyNumberFormat="1" applyFont="1" applyAlignment="1"/>
    <xf numFmtId="181" fontId="30" fillId="0" borderId="0" xfId="0" applyNumberFormat="1" applyFont="1" applyAlignment="1">
      <alignment horizontal="right"/>
    </xf>
    <xf numFmtId="178" fontId="29" fillId="0" borderId="0" xfId="0" applyNumberFormat="1" applyFont="1" applyAlignment="1"/>
    <xf numFmtId="181" fontId="33" fillId="0" borderId="0" xfId="0" applyNumberFormat="1" applyFont="1" applyAlignment="1">
      <alignment horizontal="right"/>
    </xf>
    <xf numFmtId="9" fontId="26" fillId="17" borderId="11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175" fontId="23" fillId="0" borderId="2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73" fontId="22" fillId="0" borderId="2" xfId="0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173" fontId="34" fillId="0" borderId="0" xfId="0" applyNumberFormat="1" applyFont="1" applyAlignment="1">
      <alignment horizontal="center" vertical="center"/>
    </xf>
    <xf numFmtId="175" fontId="35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82" fontId="1" fillId="0" borderId="0" xfId="0" applyNumberFormat="1" applyFont="1" applyAlignment="1">
      <alignment vertical="center"/>
    </xf>
    <xf numFmtId="0" fontId="37" fillId="18" borderId="26" xfId="0" applyFont="1" applyFill="1" applyBorder="1" applyAlignment="1">
      <alignment horizontal="left" vertical="center"/>
    </xf>
    <xf numFmtId="0" fontId="37" fillId="18" borderId="27" xfId="0" applyFont="1" applyFill="1" applyBorder="1" applyAlignment="1">
      <alignment vertical="center"/>
    </xf>
    <xf numFmtId="0" fontId="38" fillId="18" borderId="28" xfId="0" applyFont="1" applyFill="1" applyBorder="1" applyAlignment="1">
      <alignment horizontal="center" vertical="center"/>
    </xf>
    <xf numFmtId="183" fontId="38" fillId="18" borderId="26" xfId="0" applyNumberFormat="1" applyFont="1" applyFill="1" applyBorder="1" applyAlignment="1">
      <alignment horizontal="center" vertical="center"/>
    </xf>
    <xf numFmtId="183" fontId="38" fillId="18" borderId="29" xfId="0" applyNumberFormat="1" applyFont="1" applyFill="1" applyBorder="1" applyAlignment="1">
      <alignment horizontal="center" vertical="center"/>
    </xf>
    <xf numFmtId="183" fontId="37" fillId="18" borderId="29" xfId="0" applyNumberFormat="1" applyFont="1" applyFill="1" applyBorder="1" applyAlignment="1">
      <alignment horizontal="center" vertical="center"/>
    </xf>
    <xf numFmtId="0" fontId="38" fillId="18" borderId="30" xfId="0" applyFont="1" applyFill="1" applyBorder="1" applyAlignment="1">
      <alignment horizontal="center" vertical="center"/>
    </xf>
    <xf numFmtId="184" fontId="38" fillId="18" borderId="30" xfId="0" applyNumberFormat="1" applyFont="1" applyFill="1" applyBorder="1" applyAlignment="1">
      <alignment horizontal="center" vertical="center"/>
    </xf>
    <xf numFmtId="185" fontId="38" fillId="18" borderId="30" xfId="0" applyNumberFormat="1" applyFont="1" applyFill="1" applyBorder="1" applyAlignment="1">
      <alignment horizontal="center" vertical="center"/>
    </xf>
    <xf numFmtId="186" fontId="38" fillId="18" borderId="30" xfId="0" applyNumberFormat="1" applyFont="1" applyFill="1" applyBorder="1" applyAlignment="1">
      <alignment horizontal="center" vertical="center"/>
    </xf>
    <xf numFmtId="0" fontId="39" fillId="0" borderId="31" xfId="0" applyFont="1" applyBorder="1" applyAlignment="1">
      <alignment horizontal="left" vertical="center"/>
    </xf>
    <xf numFmtId="0" fontId="39" fillId="0" borderId="32" xfId="0" applyFont="1" applyBorder="1" applyAlignment="1">
      <alignment vertical="center"/>
    </xf>
    <xf numFmtId="0" fontId="39" fillId="0" borderId="33" xfId="0" applyFont="1" applyBorder="1" applyAlignment="1">
      <alignment vertical="center"/>
    </xf>
    <xf numFmtId="3" fontId="39" fillId="0" borderId="0" xfId="0" applyNumberFormat="1" applyFont="1" applyAlignment="1">
      <alignment horizontal="right" vertical="center"/>
    </xf>
    <xf numFmtId="3" fontId="39" fillId="0" borderId="34" xfId="0" applyNumberFormat="1" applyFont="1" applyBorder="1" applyAlignment="1">
      <alignment horizontal="right" vertical="center"/>
    </xf>
    <xf numFmtId="3" fontId="39" fillId="0" borderId="35" xfId="0" applyNumberFormat="1" applyFont="1" applyBorder="1" applyAlignment="1">
      <alignment horizontal="right" vertical="center"/>
    </xf>
    <xf numFmtId="3" fontId="39" fillId="0" borderId="36" xfId="0" applyNumberFormat="1" applyFont="1" applyBorder="1" applyAlignment="1">
      <alignment horizontal="right" vertical="center"/>
    </xf>
    <xf numFmtId="4" fontId="39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39" fillId="17" borderId="37" xfId="0" applyFont="1" applyFill="1" applyBorder="1" applyAlignment="1">
      <alignment horizontal="left" vertical="center"/>
    </xf>
    <xf numFmtId="0" fontId="39" fillId="17" borderId="38" xfId="0" applyFont="1" applyFill="1" applyBorder="1" applyAlignment="1">
      <alignment vertical="center"/>
    </xf>
    <xf numFmtId="0" fontId="39" fillId="17" borderId="39" xfId="0" applyFont="1" applyFill="1" applyBorder="1" applyAlignment="1">
      <alignment vertical="center"/>
    </xf>
    <xf numFmtId="3" fontId="39" fillId="0" borderId="40" xfId="0" applyNumberFormat="1" applyFont="1" applyBorder="1" applyAlignment="1">
      <alignment horizontal="right" vertical="center"/>
    </xf>
    <xf numFmtId="3" fontId="39" fillId="0" borderId="41" xfId="0" applyNumberFormat="1" applyFont="1" applyBorder="1" applyAlignment="1">
      <alignment horizontal="right" vertical="center"/>
    </xf>
    <xf numFmtId="3" fontId="39" fillId="0" borderId="42" xfId="0" applyNumberFormat="1" applyFont="1" applyBorder="1" applyAlignment="1">
      <alignment horizontal="right" vertical="center"/>
    </xf>
    <xf numFmtId="0" fontId="40" fillId="17" borderId="38" xfId="0" applyFont="1" applyFill="1" applyBorder="1" applyAlignment="1">
      <alignment vertical="center"/>
    </xf>
    <xf numFmtId="0" fontId="39" fillId="17" borderId="43" xfId="0" applyFont="1" applyFill="1" applyBorder="1" applyAlignment="1">
      <alignment horizontal="left" vertical="center"/>
    </xf>
    <xf numFmtId="0" fontId="40" fillId="17" borderId="44" xfId="0" applyFont="1" applyFill="1" applyBorder="1" applyAlignment="1">
      <alignment vertical="center"/>
    </xf>
    <xf numFmtId="0" fontId="39" fillId="17" borderId="44" xfId="0" applyFont="1" applyFill="1" applyBorder="1" applyAlignment="1">
      <alignment vertical="center"/>
    </xf>
    <xf numFmtId="0" fontId="39" fillId="17" borderId="45" xfId="0" applyFont="1" applyFill="1" applyBorder="1" applyAlignment="1">
      <alignment vertical="center"/>
    </xf>
    <xf numFmtId="3" fontId="39" fillId="0" borderId="32" xfId="0" applyNumberFormat="1" applyFont="1" applyBorder="1" applyAlignment="1">
      <alignment horizontal="right" vertical="center"/>
    </xf>
    <xf numFmtId="3" fontId="39" fillId="0" borderId="46" xfId="0" applyNumberFormat="1" applyFont="1" applyBorder="1" applyAlignment="1">
      <alignment horizontal="right" vertical="center"/>
    </xf>
    <xf numFmtId="3" fontId="39" fillId="0" borderId="47" xfId="0" applyNumberFormat="1" applyFont="1" applyBorder="1" applyAlignment="1">
      <alignment horizontal="right" vertical="center"/>
    </xf>
    <xf numFmtId="0" fontId="39" fillId="0" borderId="48" xfId="0" applyFont="1" applyBorder="1" applyAlignment="1">
      <alignment horizontal="left" vertical="center"/>
    </xf>
    <xf numFmtId="0" fontId="41" fillId="19" borderId="26" xfId="0" applyFont="1" applyFill="1" applyBorder="1" applyAlignment="1">
      <alignment horizontal="left" vertical="center"/>
    </xf>
    <xf numFmtId="0" fontId="42" fillId="19" borderId="27" xfId="0" applyFont="1" applyFill="1" applyBorder="1" applyAlignment="1">
      <alignment vertical="center"/>
    </xf>
    <xf numFmtId="0" fontId="43" fillId="19" borderId="27" xfId="0" applyFont="1" applyFill="1" applyBorder="1" applyAlignment="1">
      <alignment vertical="center"/>
    </xf>
    <xf numFmtId="0" fontId="39" fillId="19" borderId="49" xfId="0" applyFont="1" applyFill="1" applyBorder="1" applyAlignment="1">
      <alignment horizontal="center" vertical="center"/>
    </xf>
    <xf numFmtId="3" fontId="41" fillId="19" borderId="28" xfId="0" applyNumberFormat="1" applyFont="1" applyFill="1" applyBorder="1" applyAlignment="1">
      <alignment horizontal="right" vertical="center"/>
    </xf>
    <xf numFmtId="3" fontId="41" fillId="19" borderId="29" xfId="0" applyNumberFormat="1" applyFont="1" applyFill="1" applyBorder="1" applyAlignment="1">
      <alignment horizontal="right" vertical="center"/>
    </xf>
    <xf numFmtId="3" fontId="41" fillId="19" borderId="30" xfId="0" applyNumberFormat="1" applyFont="1" applyFill="1" applyBorder="1" applyAlignment="1">
      <alignment horizontal="right" vertical="center"/>
    </xf>
    <xf numFmtId="0" fontId="39" fillId="0" borderId="50" xfId="0" applyFont="1" applyBorder="1" applyAlignment="1">
      <alignment horizontal="left" vertical="center"/>
    </xf>
    <xf numFmtId="0" fontId="40" fillId="0" borderId="32" xfId="0" applyFont="1" applyBorder="1" applyAlignment="1">
      <alignment vertical="center"/>
    </xf>
    <xf numFmtId="3" fontId="39" fillId="0" borderId="51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3" fontId="39" fillId="0" borderId="53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3" fontId="39" fillId="0" borderId="47" xfId="0" applyNumberFormat="1" applyFont="1" applyBorder="1" applyAlignment="1">
      <alignment horizontal="right" vertical="center"/>
    </xf>
    <xf numFmtId="0" fontId="40" fillId="17" borderId="44" xfId="0" applyFont="1" applyFill="1" applyBorder="1" applyAlignment="1">
      <alignment vertical="center"/>
    </xf>
    <xf numFmtId="3" fontId="39" fillId="0" borderId="46" xfId="0" applyNumberFormat="1" applyFont="1" applyBorder="1" applyAlignment="1">
      <alignment horizontal="right" vertical="center"/>
    </xf>
    <xf numFmtId="0" fontId="39" fillId="20" borderId="43" xfId="0" applyFont="1" applyFill="1" applyBorder="1" applyAlignment="1">
      <alignment horizontal="left" vertical="center"/>
    </xf>
    <xf numFmtId="0" fontId="40" fillId="20" borderId="44" xfId="0" applyFont="1" applyFill="1" applyBorder="1" applyAlignment="1">
      <alignment vertical="center"/>
    </xf>
    <xf numFmtId="0" fontId="39" fillId="20" borderId="44" xfId="0" applyFont="1" applyFill="1" applyBorder="1" applyAlignment="1">
      <alignment vertical="center"/>
    </xf>
    <xf numFmtId="0" fontId="39" fillId="20" borderId="45" xfId="0" applyFont="1" applyFill="1" applyBorder="1" applyAlignment="1">
      <alignment vertical="center"/>
    </xf>
    <xf numFmtId="3" fontId="39" fillId="20" borderId="55" xfId="0" applyNumberFormat="1" applyFont="1" applyFill="1" applyBorder="1" applyAlignment="1">
      <alignment horizontal="right" vertical="center"/>
    </xf>
    <xf numFmtId="3" fontId="39" fillId="20" borderId="56" xfId="0" applyNumberFormat="1" applyFont="1" applyFill="1" applyBorder="1" applyAlignment="1">
      <alignment horizontal="right" vertical="center"/>
    </xf>
    <xf numFmtId="3" fontId="39" fillId="20" borderId="57" xfId="0" applyNumberFormat="1" applyFont="1" applyFill="1" applyBorder="1" applyAlignment="1">
      <alignment horizontal="right" vertical="center"/>
    </xf>
    <xf numFmtId="0" fontId="39" fillId="21" borderId="43" xfId="0" applyFont="1" applyFill="1" applyBorder="1" applyAlignment="1">
      <alignment horizontal="left" vertical="center"/>
    </xf>
    <xf numFmtId="0" fontId="40" fillId="21" borderId="44" xfId="0" applyFont="1" applyFill="1" applyBorder="1" applyAlignment="1">
      <alignment vertical="center"/>
    </xf>
    <xf numFmtId="0" fontId="39" fillId="21" borderId="44" xfId="0" applyFont="1" applyFill="1" applyBorder="1" applyAlignment="1">
      <alignment vertical="center"/>
    </xf>
    <xf numFmtId="0" fontId="39" fillId="21" borderId="45" xfId="0" applyFont="1" applyFill="1" applyBorder="1" applyAlignment="1">
      <alignment vertical="center"/>
    </xf>
    <xf numFmtId="3" fontId="39" fillId="21" borderId="55" xfId="0" applyNumberFormat="1" applyFont="1" applyFill="1" applyBorder="1" applyAlignment="1">
      <alignment horizontal="right" vertical="center"/>
    </xf>
    <xf numFmtId="3" fontId="39" fillId="21" borderId="56" xfId="0" applyNumberFormat="1" applyFont="1" applyFill="1" applyBorder="1" applyAlignment="1">
      <alignment horizontal="right" vertical="center"/>
    </xf>
    <xf numFmtId="0" fontId="39" fillId="16" borderId="43" xfId="0" applyFont="1" applyFill="1" applyBorder="1" applyAlignment="1">
      <alignment horizontal="left" vertical="center"/>
    </xf>
    <xf numFmtId="0" fontId="40" fillId="16" borderId="44" xfId="0" applyFont="1" applyFill="1" applyBorder="1" applyAlignment="1">
      <alignment vertical="center"/>
    </xf>
    <xf numFmtId="0" fontId="39" fillId="16" borderId="44" xfId="0" applyFont="1" applyFill="1" applyBorder="1" applyAlignment="1">
      <alignment vertical="center"/>
    </xf>
    <xf numFmtId="0" fontId="39" fillId="16" borderId="45" xfId="0" applyFont="1" applyFill="1" applyBorder="1" applyAlignment="1">
      <alignment vertical="center"/>
    </xf>
    <xf numFmtId="3" fontId="39" fillId="16" borderId="55" xfId="0" applyNumberFormat="1" applyFont="1" applyFill="1" applyBorder="1" applyAlignment="1">
      <alignment horizontal="right" vertical="center"/>
    </xf>
    <xf numFmtId="3" fontId="39" fillId="16" borderId="58" xfId="0" applyNumberFormat="1" applyFont="1" applyFill="1" applyBorder="1" applyAlignment="1">
      <alignment horizontal="right" vertical="center"/>
    </xf>
    <xf numFmtId="0" fontId="39" fillId="22" borderId="43" xfId="0" applyFont="1" applyFill="1" applyBorder="1" applyAlignment="1">
      <alignment horizontal="left" vertical="center"/>
    </xf>
    <xf numFmtId="0" fontId="40" fillId="22" borderId="44" xfId="0" applyFont="1" applyFill="1" applyBorder="1" applyAlignment="1">
      <alignment vertical="center"/>
    </xf>
    <xf numFmtId="0" fontId="39" fillId="22" borderId="44" xfId="0" applyFont="1" applyFill="1" applyBorder="1" applyAlignment="1">
      <alignment vertical="center"/>
    </xf>
    <xf numFmtId="0" fontId="39" fillId="22" borderId="45" xfId="0" applyFont="1" applyFill="1" applyBorder="1" applyAlignment="1">
      <alignment vertical="center"/>
    </xf>
    <xf numFmtId="3" fontId="39" fillId="22" borderId="55" xfId="0" applyNumberFormat="1" applyFont="1" applyFill="1" applyBorder="1" applyAlignment="1">
      <alignment horizontal="right" vertical="center"/>
    </xf>
    <xf numFmtId="3" fontId="39" fillId="22" borderId="58" xfId="0" applyNumberFormat="1" applyFont="1" applyFill="1" applyBorder="1" applyAlignment="1">
      <alignment horizontal="right" vertical="center"/>
    </xf>
    <xf numFmtId="3" fontId="39" fillId="22" borderId="56" xfId="0" applyNumberFormat="1" applyFont="1" applyFill="1" applyBorder="1" applyAlignment="1">
      <alignment horizontal="right" vertical="center"/>
    </xf>
    <xf numFmtId="3" fontId="39" fillId="22" borderId="56" xfId="0" applyNumberFormat="1" applyFont="1" applyFill="1" applyBorder="1" applyAlignment="1">
      <alignment horizontal="right" vertical="center"/>
    </xf>
    <xf numFmtId="3" fontId="39" fillId="0" borderId="59" xfId="0" applyNumberFormat="1" applyFont="1" applyBorder="1" applyAlignment="1">
      <alignment horizontal="right" vertical="center"/>
    </xf>
    <xf numFmtId="0" fontId="41" fillId="19" borderId="49" xfId="0" applyFont="1" applyFill="1" applyBorder="1" applyAlignment="1">
      <alignment horizontal="center" vertical="center"/>
    </xf>
    <xf numFmtId="0" fontId="44" fillId="18" borderId="26" xfId="0" applyFont="1" applyFill="1" applyBorder="1" applyAlignment="1">
      <alignment horizontal="left" vertical="center"/>
    </xf>
    <xf numFmtId="0" fontId="43" fillId="18" borderId="27" xfId="0" applyFont="1" applyFill="1" applyBorder="1" applyAlignment="1">
      <alignment vertical="center"/>
    </xf>
    <xf numFmtId="0" fontId="39" fillId="18" borderId="49" xfId="0" applyFont="1" applyFill="1" applyBorder="1" applyAlignment="1">
      <alignment horizontal="center" vertical="center"/>
    </xf>
    <xf numFmtId="3" fontId="41" fillId="0" borderId="40" xfId="0" applyNumberFormat="1" applyFont="1" applyBorder="1" applyAlignment="1">
      <alignment horizontal="right" vertical="center"/>
    </xf>
    <xf numFmtId="3" fontId="41" fillId="0" borderId="41" xfId="0" applyNumberFormat="1" applyFont="1" applyBorder="1" applyAlignment="1">
      <alignment horizontal="right" vertical="center"/>
    </xf>
    <xf numFmtId="3" fontId="44" fillId="18" borderId="28" xfId="0" applyNumberFormat="1" applyFont="1" applyFill="1" applyBorder="1" applyAlignment="1">
      <alignment horizontal="right" vertical="center"/>
    </xf>
    <xf numFmtId="3" fontId="44" fillId="18" borderId="29" xfId="0" applyNumberFormat="1" applyFont="1" applyFill="1" applyBorder="1" applyAlignment="1">
      <alignment horizontal="right" vertical="center"/>
    </xf>
    <xf numFmtId="3" fontId="44" fillId="18" borderId="30" xfId="0" applyNumberFormat="1" applyFont="1" applyFill="1" applyBorder="1" applyAlignment="1">
      <alignment horizontal="right" vertical="center"/>
    </xf>
    <xf numFmtId="3" fontId="39" fillId="0" borderId="0" xfId="0" applyNumberFormat="1" applyFont="1" applyAlignment="1">
      <alignment vertical="center"/>
    </xf>
    <xf numFmtId="0" fontId="37" fillId="18" borderId="49" xfId="0" applyFont="1" applyFill="1" applyBorder="1" applyAlignment="1">
      <alignment vertical="center"/>
    </xf>
    <xf numFmtId="183" fontId="37" fillId="18" borderId="28" xfId="0" applyNumberFormat="1" applyFont="1" applyFill="1" applyBorder="1" applyAlignment="1">
      <alignment horizontal="center" vertical="center"/>
    </xf>
    <xf numFmtId="183" fontId="37" fillId="18" borderId="29" xfId="0" applyNumberFormat="1" applyFont="1" applyFill="1" applyBorder="1" applyAlignment="1">
      <alignment horizontal="center" vertical="center"/>
    </xf>
    <xf numFmtId="183" fontId="37" fillId="18" borderId="30" xfId="0" applyNumberFormat="1" applyFont="1" applyFill="1" applyBorder="1" applyAlignment="1">
      <alignment horizontal="center" vertical="center"/>
    </xf>
    <xf numFmtId="3" fontId="39" fillId="0" borderId="60" xfId="0" applyNumberFormat="1" applyFont="1" applyBorder="1" applyAlignment="1">
      <alignment horizontal="right" vertical="center"/>
    </xf>
    <xf numFmtId="0" fontId="39" fillId="0" borderId="42" xfId="0" applyFont="1" applyBorder="1" applyAlignment="1">
      <alignment vertical="center"/>
    </xf>
    <xf numFmtId="3" fontId="39" fillId="0" borderId="61" xfId="0" applyNumberFormat="1" applyFont="1" applyBorder="1" applyAlignment="1">
      <alignment horizontal="right" vertical="center"/>
    </xf>
    <xf numFmtId="3" fontId="39" fillId="0" borderId="62" xfId="0" applyNumberFormat="1" applyFont="1" applyBorder="1" applyAlignment="1">
      <alignment horizontal="right" vertical="center"/>
    </xf>
    <xf numFmtId="0" fontId="39" fillId="23" borderId="37" xfId="0" applyFont="1" applyFill="1" applyBorder="1" applyAlignment="1">
      <alignment horizontal="left" vertical="center" wrapText="1"/>
    </xf>
    <xf numFmtId="0" fontId="40" fillId="23" borderId="44" xfId="0" applyFont="1" applyFill="1" applyBorder="1" applyAlignment="1">
      <alignment vertical="center"/>
    </xf>
    <xf numFmtId="0" fontId="39" fillId="23" borderId="44" xfId="0" applyFont="1" applyFill="1" applyBorder="1" applyAlignment="1">
      <alignment vertical="center"/>
    </xf>
    <xf numFmtId="3" fontId="39" fillId="23" borderId="63" xfId="0" applyNumberFormat="1" applyFont="1" applyFill="1" applyBorder="1" applyAlignment="1">
      <alignment horizontal="right" vertical="center"/>
    </xf>
    <xf numFmtId="3" fontId="39" fillId="23" borderId="35" xfId="0" applyNumberFormat="1" applyFont="1" applyFill="1" applyBorder="1" applyAlignment="1">
      <alignment horizontal="right" vertical="center"/>
    </xf>
    <xf numFmtId="0" fontId="45" fillId="0" borderId="48" xfId="0" applyFont="1" applyBorder="1" applyAlignment="1">
      <alignment horizontal="left" vertical="center" wrapText="1"/>
    </xf>
    <xf numFmtId="3" fontId="39" fillId="0" borderId="42" xfId="0" applyNumberFormat="1" applyFont="1" applyBorder="1" applyAlignment="1">
      <alignment horizontal="right" vertical="center"/>
    </xf>
    <xf numFmtId="3" fontId="39" fillId="0" borderId="35" xfId="0" applyNumberFormat="1" applyFont="1" applyBorder="1" applyAlignment="1">
      <alignment horizontal="right" vertical="center"/>
    </xf>
    <xf numFmtId="0" fontId="39" fillId="0" borderId="48" xfId="0" applyFont="1" applyBorder="1" applyAlignment="1">
      <alignment horizontal="left" vertical="center" wrapText="1"/>
    </xf>
    <xf numFmtId="0" fontId="39" fillId="20" borderId="37" xfId="0" applyFont="1" applyFill="1" applyBorder="1" applyAlignment="1">
      <alignment horizontal="left" vertical="center"/>
    </xf>
    <xf numFmtId="3" fontId="39" fillId="20" borderId="63" xfId="0" applyNumberFormat="1" applyFont="1" applyFill="1" applyBorder="1" applyAlignment="1">
      <alignment horizontal="right" vertical="center"/>
    </xf>
    <xf numFmtId="3" fontId="39" fillId="20" borderId="35" xfId="0" applyNumberFormat="1" applyFont="1" applyFill="1" applyBorder="1" applyAlignment="1">
      <alignment horizontal="right" vertical="center"/>
    </xf>
    <xf numFmtId="3" fontId="39" fillId="20" borderId="65" xfId="0" applyNumberFormat="1" applyFont="1" applyFill="1" applyBorder="1" applyAlignment="1">
      <alignment horizontal="right" vertical="center"/>
    </xf>
    <xf numFmtId="3" fontId="39" fillId="20" borderId="66" xfId="0" applyNumberFormat="1" applyFont="1" applyFill="1" applyBorder="1" applyAlignment="1">
      <alignment horizontal="right" vertical="center"/>
    </xf>
    <xf numFmtId="3" fontId="39" fillId="20" borderId="67" xfId="0" applyNumberFormat="1" applyFont="1" applyFill="1" applyBorder="1" applyAlignment="1">
      <alignment horizontal="right" vertical="center"/>
    </xf>
    <xf numFmtId="0" fontId="39" fillId="21" borderId="37" xfId="0" applyFont="1" applyFill="1" applyBorder="1" applyAlignment="1">
      <alignment horizontal="left" vertical="center"/>
    </xf>
    <xf numFmtId="3" fontId="39" fillId="21" borderId="63" xfId="0" applyNumberFormat="1" applyFont="1" applyFill="1" applyBorder="1" applyAlignment="1">
      <alignment horizontal="right" vertical="center"/>
    </xf>
    <xf numFmtId="3" fontId="39" fillId="21" borderId="35" xfId="0" applyNumberFormat="1" applyFont="1" applyFill="1" applyBorder="1" applyAlignment="1">
      <alignment horizontal="right" vertical="center"/>
    </xf>
    <xf numFmtId="3" fontId="39" fillId="21" borderId="57" xfId="0" applyNumberFormat="1" applyFont="1" applyFill="1" applyBorder="1" applyAlignment="1">
      <alignment horizontal="right" vertical="center"/>
    </xf>
    <xf numFmtId="0" fontId="39" fillId="16" borderId="37" xfId="0" applyFont="1" applyFill="1" applyBorder="1" applyAlignment="1">
      <alignment horizontal="left" vertical="center"/>
    </xf>
    <xf numFmtId="3" fontId="39" fillId="16" borderId="63" xfId="0" applyNumberFormat="1" applyFont="1" applyFill="1" applyBorder="1" applyAlignment="1">
      <alignment horizontal="right" vertical="center"/>
    </xf>
    <xf numFmtId="3" fontId="39" fillId="16" borderId="35" xfId="0" applyNumberFormat="1" applyFont="1" applyFill="1" applyBorder="1" applyAlignment="1">
      <alignment horizontal="right" vertical="center"/>
    </xf>
    <xf numFmtId="3" fontId="39" fillId="16" borderId="65" xfId="0" applyNumberFormat="1" applyFont="1" applyFill="1" applyBorder="1" applyAlignment="1">
      <alignment horizontal="right" vertical="center"/>
    </xf>
    <xf numFmtId="3" fontId="39" fillId="16" borderId="57" xfId="0" applyNumberFormat="1" applyFont="1" applyFill="1" applyBorder="1" applyAlignment="1">
      <alignment horizontal="right" vertical="center"/>
    </xf>
    <xf numFmtId="0" fontId="39" fillId="22" borderId="37" xfId="0" applyFont="1" applyFill="1" applyBorder="1" applyAlignment="1">
      <alignment horizontal="left" vertical="center"/>
    </xf>
    <xf numFmtId="0" fontId="40" fillId="22" borderId="44" xfId="0" applyFont="1" applyFill="1" applyBorder="1" applyAlignment="1">
      <alignment vertical="center"/>
    </xf>
    <xf numFmtId="3" fontId="39" fillId="22" borderId="63" xfId="0" applyNumberFormat="1" applyFont="1" applyFill="1" applyBorder="1" applyAlignment="1">
      <alignment horizontal="right" vertical="center"/>
    </xf>
    <xf numFmtId="3" fontId="39" fillId="22" borderId="35" xfId="0" applyNumberFormat="1" applyFont="1" applyFill="1" applyBorder="1" applyAlignment="1">
      <alignment horizontal="right" vertical="center"/>
    </xf>
    <xf numFmtId="3" fontId="39" fillId="22" borderId="57" xfId="0" applyNumberFormat="1" applyFont="1" applyFill="1" applyBorder="1" applyAlignment="1">
      <alignment horizontal="right" vertical="center"/>
    </xf>
    <xf numFmtId="3" fontId="39" fillId="22" borderId="57" xfId="0" applyNumberFormat="1" applyFont="1" applyFill="1" applyBorder="1" applyAlignment="1">
      <alignment horizontal="right" vertical="center"/>
    </xf>
    <xf numFmtId="0" fontId="39" fillId="0" borderId="68" xfId="0" applyFont="1" applyBorder="1" applyAlignment="1">
      <alignment horizontal="left" vertical="center"/>
    </xf>
    <xf numFmtId="0" fontId="46" fillId="0" borderId="32" xfId="0" applyFont="1" applyBorder="1" applyAlignment="1">
      <alignment vertical="center"/>
    </xf>
    <xf numFmtId="3" fontId="39" fillId="19" borderId="63" xfId="0" applyNumberFormat="1" applyFont="1" applyFill="1" applyBorder="1" applyAlignment="1">
      <alignment horizontal="right" vertical="center"/>
    </xf>
    <xf numFmtId="3" fontId="39" fillId="19" borderId="35" xfId="0" applyNumberFormat="1" applyFont="1" applyFill="1" applyBorder="1" applyAlignment="1">
      <alignment horizontal="right" vertical="center"/>
    </xf>
    <xf numFmtId="3" fontId="39" fillId="19" borderId="65" xfId="0" applyNumberFormat="1" applyFont="1" applyFill="1" applyBorder="1" applyAlignment="1">
      <alignment horizontal="right" vertical="center"/>
    </xf>
    <xf numFmtId="3" fontId="39" fillId="19" borderId="66" xfId="0" applyNumberFormat="1" applyFont="1" applyFill="1" applyBorder="1" applyAlignment="1">
      <alignment horizontal="right" vertical="center"/>
    </xf>
    <xf numFmtId="0" fontId="47" fillId="19" borderId="27" xfId="0" applyFont="1" applyFill="1" applyBorder="1" applyAlignment="1">
      <alignment vertical="center"/>
    </xf>
    <xf numFmtId="0" fontId="48" fillId="19" borderId="49" xfId="0" applyFont="1" applyFill="1" applyBorder="1" applyAlignment="1">
      <alignment horizontal="center" vertical="center"/>
    </xf>
    <xf numFmtId="3" fontId="49" fillId="19" borderId="28" xfId="0" applyNumberFormat="1" applyFont="1" applyFill="1" applyBorder="1" applyAlignment="1">
      <alignment horizontal="right" vertical="center"/>
    </xf>
    <xf numFmtId="3" fontId="49" fillId="19" borderId="29" xfId="0" applyNumberFormat="1" applyFont="1" applyFill="1" applyBorder="1" applyAlignment="1">
      <alignment horizontal="right" vertical="center"/>
    </xf>
    <xf numFmtId="3" fontId="49" fillId="19" borderId="3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69" xfId="0" applyFont="1" applyBorder="1" applyAlignment="1">
      <alignment vertical="center"/>
    </xf>
    <xf numFmtId="0" fontId="50" fillId="0" borderId="17" xfId="0" applyFont="1" applyBorder="1" applyAlignment="1">
      <alignment horizontal="left" vertical="center"/>
    </xf>
    <xf numFmtId="3" fontId="49" fillId="0" borderId="70" xfId="0" applyNumberFormat="1" applyFont="1" applyBorder="1" applyAlignment="1">
      <alignment horizontal="right" vertical="center"/>
    </xf>
    <xf numFmtId="3" fontId="49" fillId="0" borderId="71" xfId="0" applyNumberFormat="1" applyFont="1" applyBorder="1" applyAlignment="1">
      <alignment horizontal="right" vertical="center"/>
    </xf>
    <xf numFmtId="3" fontId="49" fillId="0" borderId="72" xfId="0" applyNumberFormat="1" applyFont="1" applyBorder="1" applyAlignment="1">
      <alignment horizontal="right" vertical="center"/>
    </xf>
    <xf numFmtId="0" fontId="50" fillId="17" borderId="1" xfId="0" applyFont="1" applyFill="1" applyBorder="1" applyAlignment="1">
      <alignment horizontal="left" vertical="center"/>
    </xf>
    <xf numFmtId="0" fontId="50" fillId="17" borderId="73" xfId="0" applyFont="1" applyFill="1" applyBorder="1" applyAlignment="1">
      <alignment horizontal="left" vertical="center"/>
    </xf>
    <xf numFmtId="3" fontId="49" fillId="17" borderId="74" xfId="0" applyNumberFormat="1" applyFont="1" applyFill="1" applyBorder="1" applyAlignment="1">
      <alignment horizontal="right" vertical="center"/>
    </xf>
    <xf numFmtId="3" fontId="49" fillId="17" borderId="1" xfId="0" applyNumberFormat="1" applyFont="1" applyFill="1" applyBorder="1" applyAlignment="1">
      <alignment horizontal="right" vertical="center"/>
    </xf>
    <xf numFmtId="4" fontId="1" fillId="17" borderId="1" xfId="0" applyNumberFormat="1" applyFont="1" applyFill="1" applyBorder="1" applyAlignment="1">
      <alignment vertical="center"/>
    </xf>
    <xf numFmtId="3" fontId="1" fillId="17" borderId="1" xfId="0" applyNumberFormat="1" applyFont="1" applyFill="1" applyBorder="1" applyAlignment="1">
      <alignment vertical="center"/>
    </xf>
    <xf numFmtId="0" fontId="1" fillId="17" borderId="1" xfId="0" applyFont="1" applyFill="1" applyBorder="1" applyAlignment="1">
      <alignment vertical="center"/>
    </xf>
    <xf numFmtId="0" fontId="51" fillId="18" borderId="26" xfId="0" applyFont="1" applyFill="1" applyBorder="1" applyAlignment="1">
      <alignment horizontal="left" vertical="center" wrapText="1"/>
    </xf>
    <xf numFmtId="3" fontId="41" fillId="0" borderId="71" xfId="0" applyNumberFormat="1" applyFont="1" applyBorder="1" applyAlignment="1">
      <alignment horizontal="right" vertical="center"/>
    </xf>
    <xf numFmtId="3" fontId="44" fillId="18" borderId="77" xfId="0" applyNumberFormat="1" applyFont="1" applyFill="1" applyBorder="1" applyAlignment="1">
      <alignment horizontal="right" vertical="center"/>
    </xf>
    <xf numFmtId="3" fontId="44" fillId="18" borderId="78" xfId="0" applyNumberFormat="1" applyFont="1" applyFill="1" applyBorder="1" applyAlignment="1">
      <alignment horizontal="right" vertical="center"/>
    </xf>
    <xf numFmtId="3" fontId="44" fillId="18" borderId="79" xfId="0" applyNumberFormat="1" applyFont="1" applyFill="1" applyBorder="1" applyAlignment="1">
      <alignment horizontal="right" vertical="center"/>
    </xf>
    <xf numFmtId="3" fontId="44" fillId="18" borderId="80" xfId="0" applyNumberFormat="1" applyFont="1" applyFill="1" applyBorder="1" applyAlignment="1">
      <alignment horizontal="right" vertical="center"/>
    </xf>
    <xf numFmtId="0" fontId="52" fillId="0" borderId="0" xfId="0" applyFont="1" applyAlignment="1">
      <alignment horizontal="left" vertical="center"/>
    </xf>
    <xf numFmtId="183" fontId="37" fillId="18" borderId="26" xfId="0" applyNumberFormat="1" applyFont="1" applyFill="1" applyBorder="1" applyAlignment="1">
      <alignment horizontal="center" vertical="center"/>
    </xf>
    <xf numFmtId="0" fontId="39" fillId="19" borderId="43" xfId="0" applyFont="1" applyFill="1" applyBorder="1" applyAlignment="1">
      <alignment horizontal="left" vertical="center"/>
    </xf>
    <xf numFmtId="0" fontId="39" fillId="19" borderId="44" xfId="0" applyFont="1" applyFill="1" applyBorder="1" applyAlignment="1">
      <alignment vertical="center"/>
    </xf>
    <xf numFmtId="0" fontId="39" fillId="19" borderId="81" xfId="0" applyFont="1" applyFill="1" applyBorder="1" applyAlignment="1">
      <alignment vertical="center"/>
    </xf>
    <xf numFmtId="3" fontId="39" fillId="19" borderId="32" xfId="0" applyNumberFormat="1" applyFont="1" applyFill="1" applyBorder="1" applyAlignment="1">
      <alignment horizontal="right" vertical="center"/>
    </xf>
    <xf numFmtId="3" fontId="39" fillId="19" borderId="82" xfId="0" applyNumberFormat="1" applyFont="1" applyFill="1" applyBorder="1" applyAlignment="1">
      <alignment horizontal="right" vertical="center"/>
    </xf>
    <xf numFmtId="3" fontId="39" fillId="19" borderId="35" xfId="0" applyNumberFormat="1" applyFont="1" applyFill="1" applyBorder="1" applyAlignment="1">
      <alignment horizontal="right" vertical="center"/>
    </xf>
    <xf numFmtId="3" fontId="39" fillId="19" borderId="36" xfId="0" applyNumberFormat="1" applyFont="1" applyFill="1" applyBorder="1" applyAlignment="1">
      <alignment horizontal="right" vertical="center"/>
    </xf>
    <xf numFmtId="0" fontId="39" fillId="19" borderId="37" xfId="0" applyFont="1" applyFill="1" applyBorder="1" applyAlignment="1">
      <alignment horizontal="left" vertical="center"/>
    </xf>
    <xf numFmtId="0" fontId="39" fillId="19" borderId="38" xfId="0" applyFont="1" applyFill="1" applyBorder="1" applyAlignment="1">
      <alignment vertical="center"/>
    </xf>
    <xf numFmtId="0" fontId="39" fillId="19" borderId="83" xfId="0" applyFont="1" applyFill="1" applyBorder="1" applyAlignment="1">
      <alignment vertical="center"/>
    </xf>
    <xf numFmtId="3" fontId="39" fillId="19" borderId="42" xfId="0" applyNumberFormat="1" applyFont="1" applyFill="1" applyBorder="1" applyAlignment="1">
      <alignment horizontal="right" vertical="center"/>
    </xf>
    <xf numFmtId="3" fontId="39" fillId="19" borderId="36" xfId="0" applyNumberFormat="1" applyFont="1" applyFill="1" applyBorder="1" applyAlignment="1">
      <alignment horizontal="right" vertical="center"/>
    </xf>
    <xf numFmtId="0" fontId="50" fillId="19" borderId="26" xfId="0" applyFont="1" applyFill="1" applyBorder="1" applyAlignment="1">
      <alignment horizontal="left" vertical="center"/>
    </xf>
    <xf numFmtId="0" fontId="48" fillId="19" borderId="84" xfId="0" applyFont="1" applyFill="1" applyBorder="1" applyAlignment="1">
      <alignment horizontal="center" vertical="center"/>
    </xf>
    <xf numFmtId="3" fontId="49" fillId="19" borderId="69" xfId="0" applyNumberFormat="1" applyFont="1" applyFill="1" applyBorder="1" applyAlignment="1">
      <alignment horizontal="right" vertical="center"/>
    </xf>
    <xf numFmtId="3" fontId="49" fillId="19" borderId="80" xfId="0" applyNumberFormat="1" applyFont="1" applyFill="1" applyBorder="1" applyAlignment="1">
      <alignment horizontal="right" vertical="center"/>
    </xf>
    <xf numFmtId="3" fontId="49" fillId="19" borderId="29" xfId="0" applyNumberFormat="1" applyFont="1" applyFill="1" applyBorder="1" applyAlignment="1">
      <alignment horizontal="right" vertical="center"/>
    </xf>
    <xf numFmtId="3" fontId="49" fillId="19" borderId="30" xfId="0" applyNumberFormat="1" applyFont="1" applyFill="1" applyBorder="1" applyAlignment="1">
      <alignment horizontal="right" vertical="center"/>
    </xf>
    <xf numFmtId="0" fontId="39" fillId="18" borderId="84" xfId="0" applyFont="1" applyFill="1" applyBorder="1" applyAlignment="1">
      <alignment horizontal="center" vertical="center"/>
    </xf>
    <xf numFmtId="3" fontId="44" fillId="18" borderId="69" xfId="0" applyNumberFormat="1" applyFont="1" applyFill="1" applyBorder="1" applyAlignment="1">
      <alignment horizontal="right" vertical="center"/>
    </xf>
    <xf numFmtId="0" fontId="39" fillId="0" borderId="31" xfId="0" applyFont="1" applyBorder="1" applyAlignment="1">
      <alignment horizontal="left" vertical="center"/>
    </xf>
    <xf numFmtId="3" fontId="39" fillId="0" borderId="32" xfId="0" applyNumberFormat="1" applyFont="1" applyBorder="1" applyAlignment="1">
      <alignment horizontal="right" vertical="center"/>
    </xf>
    <xf numFmtId="3" fontId="39" fillId="20" borderId="56" xfId="0" applyNumberFormat="1" applyFont="1" applyFill="1" applyBorder="1" applyAlignment="1">
      <alignment horizontal="right" vertical="center"/>
    </xf>
    <xf numFmtId="3" fontId="39" fillId="0" borderId="61" xfId="0" applyNumberFormat="1" applyFont="1" applyBorder="1" applyAlignment="1">
      <alignment horizontal="right" vertical="center"/>
    </xf>
    <xf numFmtId="0" fontId="39" fillId="0" borderId="48" xfId="0" applyFont="1" applyBorder="1" applyAlignment="1">
      <alignment horizontal="left" vertical="center"/>
    </xf>
    <xf numFmtId="3" fontId="39" fillId="22" borderId="35" xfId="0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/>
    <xf numFmtId="187" fontId="39" fillId="0" borderId="34" xfId="0" applyNumberFormat="1" applyFont="1" applyBorder="1" applyAlignment="1">
      <alignment horizontal="right" vertical="center"/>
    </xf>
    <xf numFmtId="187" fontId="39" fillId="0" borderId="35" xfId="0" applyNumberFormat="1" applyFont="1" applyBorder="1" applyAlignment="1">
      <alignment horizontal="right" vertical="center"/>
    </xf>
    <xf numFmtId="187" fontId="39" fillId="0" borderId="36" xfId="0" applyNumberFormat="1" applyFont="1" applyBorder="1" applyAlignment="1">
      <alignment horizontal="right" vertical="center"/>
    </xf>
    <xf numFmtId="187" fontId="39" fillId="0" borderId="0" xfId="0" applyNumberFormat="1" applyFont="1" applyAlignment="1">
      <alignment vertical="center"/>
    </xf>
    <xf numFmtId="3" fontId="56" fillId="0" borderId="51" xfId="0" applyNumberFormat="1" applyFont="1" applyBorder="1" applyAlignment="1">
      <alignment horizontal="right" vertical="center"/>
    </xf>
    <xf numFmtId="0" fontId="57" fillId="0" borderId="32" xfId="0" applyFont="1" applyBorder="1" applyAlignment="1">
      <alignment vertical="center"/>
    </xf>
    <xf numFmtId="0" fontId="40" fillId="0" borderId="44" xfId="0" applyFont="1" applyFill="1" applyBorder="1" applyAlignment="1">
      <alignment vertical="center"/>
    </xf>
    <xf numFmtId="0" fontId="39" fillId="0" borderId="44" xfId="0" applyFont="1" applyFill="1" applyBorder="1" applyAlignment="1">
      <alignment vertical="center"/>
    </xf>
    <xf numFmtId="0" fontId="39" fillId="0" borderId="45" xfId="0" applyFont="1" applyFill="1" applyBorder="1" applyAlignment="1">
      <alignment vertical="center"/>
    </xf>
    <xf numFmtId="3" fontId="39" fillId="0" borderId="41" xfId="0" applyNumberFormat="1" applyFont="1" applyFill="1" applyBorder="1" applyAlignment="1">
      <alignment horizontal="right" vertical="center"/>
    </xf>
    <xf numFmtId="3" fontId="39" fillId="0" borderId="63" xfId="0" applyNumberFormat="1" applyFont="1" applyFill="1" applyBorder="1" applyAlignment="1">
      <alignment horizontal="right" vertical="center"/>
    </xf>
    <xf numFmtId="3" fontId="39" fillId="0" borderId="35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0" fontId="56" fillId="0" borderId="31" xfId="0" applyFont="1" applyBorder="1" applyAlignment="1">
      <alignment horizontal="left" vertical="center"/>
    </xf>
    <xf numFmtId="0" fontId="39" fillId="0" borderId="37" xfId="0" applyFont="1" applyFill="1" applyBorder="1" applyAlignment="1">
      <alignment horizontal="left" vertical="center"/>
    </xf>
    <xf numFmtId="3" fontId="39" fillId="0" borderId="65" xfId="0" applyNumberFormat="1" applyFont="1" applyFill="1" applyBorder="1" applyAlignment="1">
      <alignment horizontal="right" vertical="center"/>
    </xf>
    <xf numFmtId="3" fontId="39" fillId="0" borderId="66" xfId="0" applyNumberFormat="1" applyFont="1" applyFill="1" applyBorder="1" applyAlignment="1">
      <alignment horizontal="right" vertical="center"/>
    </xf>
    <xf numFmtId="0" fontId="40" fillId="0" borderId="32" xfId="0" applyFont="1" applyFill="1" applyBorder="1" applyAlignment="1">
      <alignment vertical="center"/>
    </xf>
    <xf numFmtId="0" fontId="39" fillId="0" borderId="32" xfId="0" applyFont="1" applyFill="1" applyBorder="1" applyAlignment="1">
      <alignment vertical="center"/>
    </xf>
    <xf numFmtId="0" fontId="39" fillId="0" borderId="50" xfId="0" applyFont="1" applyFill="1" applyBorder="1" applyAlignment="1">
      <alignment horizontal="left" vertical="center"/>
    </xf>
    <xf numFmtId="0" fontId="39" fillId="0" borderId="31" xfId="0" applyFont="1" applyFill="1" applyBorder="1" applyAlignment="1">
      <alignment horizontal="left" vertical="center"/>
    </xf>
    <xf numFmtId="3" fontId="39" fillId="0" borderId="51" xfId="0" applyNumberFormat="1" applyFont="1" applyFill="1" applyBorder="1" applyAlignment="1">
      <alignment horizontal="right" vertical="center"/>
    </xf>
    <xf numFmtId="3" fontId="39" fillId="0" borderId="52" xfId="0" applyNumberFormat="1" applyFont="1" applyFill="1" applyBorder="1" applyAlignment="1">
      <alignment horizontal="right" vertical="center"/>
    </xf>
    <xf numFmtId="3" fontId="39" fillId="0" borderId="53" xfId="0" applyNumberFormat="1" applyFont="1" applyFill="1" applyBorder="1" applyAlignment="1">
      <alignment horizontal="right" vertical="center"/>
    </xf>
    <xf numFmtId="3" fontId="39" fillId="0" borderId="54" xfId="0" applyNumberFormat="1" applyFont="1" applyFill="1" applyBorder="1" applyAlignment="1">
      <alignment horizontal="right" vertical="center"/>
    </xf>
    <xf numFmtId="3" fontId="39" fillId="0" borderId="32" xfId="0" applyNumberFormat="1" applyFont="1" applyFill="1" applyBorder="1" applyAlignment="1">
      <alignment horizontal="right" vertical="center"/>
    </xf>
    <xf numFmtId="3" fontId="39" fillId="0" borderId="46" xfId="0" applyNumberFormat="1" applyFont="1" applyFill="1" applyBorder="1" applyAlignment="1">
      <alignment horizontal="right" vertical="center"/>
    </xf>
    <xf numFmtId="3" fontId="39" fillId="0" borderId="47" xfId="0" applyNumberFormat="1" applyFont="1" applyFill="1" applyBorder="1" applyAlignment="1">
      <alignment horizontal="right" vertical="center"/>
    </xf>
    <xf numFmtId="0" fontId="59" fillId="0" borderId="88" xfId="0" applyFont="1" applyBorder="1" applyAlignment="1">
      <alignment horizontal="center" vertical="center"/>
    </xf>
    <xf numFmtId="0" fontId="62" fillId="0" borderId="2" xfId="0" applyFont="1" applyBorder="1" applyAlignment="1">
      <alignment vertical="center"/>
    </xf>
    <xf numFmtId="0" fontId="12" fillId="0" borderId="74" xfId="0" applyFont="1" applyBorder="1"/>
    <xf numFmtId="0" fontId="60" fillId="0" borderId="74" xfId="0" applyFont="1" applyBorder="1" applyAlignment="1">
      <alignment horizontal="center" vertical="center"/>
    </xf>
    <xf numFmtId="0" fontId="62" fillId="17" borderId="2" xfId="0" applyFont="1" applyFill="1" applyBorder="1" applyAlignment="1">
      <alignment vertical="center"/>
    </xf>
    <xf numFmtId="175" fontId="23" fillId="0" borderId="74" xfId="0" applyNumberFormat="1" applyFont="1" applyBorder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74" fontId="17" fillId="15" borderId="74" xfId="0" applyNumberFormat="1" applyFont="1" applyFill="1" applyBorder="1" applyAlignment="1">
      <alignment horizontal="center" vertical="center"/>
    </xf>
    <xf numFmtId="3" fontId="19" fillId="16" borderId="74" xfId="0" applyNumberFormat="1" applyFont="1" applyFill="1" applyBorder="1" applyAlignment="1">
      <alignment horizontal="center" vertical="center"/>
    </xf>
    <xf numFmtId="175" fontId="63" fillId="17" borderId="74" xfId="0" applyNumberFormat="1" applyFont="1" applyFill="1" applyBorder="1" applyAlignment="1">
      <alignment horizontal="center" vertical="center"/>
    </xf>
    <xf numFmtId="173" fontId="2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76" fontId="9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179" fontId="9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top"/>
    </xf>
    <xf numFmtId="181" fontId="22" fillId="0" borderId="0" xfId="0" applyNumberFormat="1" applyFont="1" applyAlignment="1">
      <alignment horizontal="center"/>
    </xf>
    <xf numFmtId="175" fontId="64" fillId="17" borderId="6" xfId="0" applyNumberFormat="1" applyFont="1" applyFill="1" applyBorder="1" applyAlignment="1">
      <alignment vertical="center"/>
    </xf>
    <xf numFmtId="175" fontId="64" fillId="17" borderId="11" xfId="0" applyNumberFormat="1" applyFont="1" applyFill="1" applyBorder="1" applyAlignment="1">
      <alignment vertical="center"/>
    </xf>
    <xf numFmtId="175" fontId="63" fillId="0" borderId="74" xfId="0" applyNumberFormat="1" applyFont="1" applyBorder="1" applyAlignment="1">
      <alignment horizontal="center" vertical="center"/>
    </xf>
    <xf numFmtId="175" fontId="63" fillId="24" borderId="74" xfId="0" applyNumberFormat="1" applyFont="1" applyFill="1" applyBorder="1" applyAlignment="1">
      <alignment horizontal="center" vertical="center"/>
    </xf>
    <xf numFmtId="0" fontId="62" fillId="25" borderId="2" xfId="0" applyFont="1" applyFill="1" applyBorder="1" applyAlignment="1">
      <alignment vertical="center"/>
    </xf>
    <xf numFmtId="0" fontId="65" fillId="25" borderId="2" xfId="0" applyFont="1" applyFill="1" applyBorder="1" applyAlignment="1">
      <alignment vertical="center"/>
    </xf>
    <xf numFmtId="0" fontId="62" fillId="0" borderId="91" xfId="0" applyFont="1" applyBorder="1" applyAlignment="1">
      <alignment vertical="center"/>
    </xf>
    <xf numFmtId="0" fontId="22" fillId="0" borderId="91" xfId="0" applyFont="1" applyBorder="1" applyAlignment="1">
      <alignment horizontal="center" vertical="center"/>
    </xf>
    <xf numFmtId="173" fontId="22" fillId="0" borderId="91" xfId="0" applyNumberFormat="1" applyFont="1" applyBorder="1" applyAlignment="1">
      <alignment horizontal="center" vertical="center"/>
    </xf>
    <xf numFmtId="175" fontId="23" fillId="0" borderId="91" xfId="0" applyNumberFormat="1" applyFont="1" applyBorder="1" applyAlignment="1">
      <alignment horizontal="center" vertical="center"/>
    </xf>
    <xf numFmtId="175" fontId="63" fillId="0" borderId="74" xfId="0" applyNumberFormat="1" applyFont="1" applyFill="1" applyBorder="1" applyAlignment="1">
      <alignment horizontal="center" vertical="center"/>
    </xf>
    <xf numFmtId="3" fontId="39" fillId="26" borderId="41" xfId="0" applyNumberFormat="1" applyFont="1" applyFill="1" applyBorder="1" applyAlignment="1">
      <alignment horizontal="right" vertical="center"/>
    </xf>
    <xf numFmtId="3" fontId="39" fillId="26" borderId="42" xfId="0" applyNumberFormat="1" applyFont="1" applyFill="1" applyBorder="1" applyAlignment="1">
      <alignment horizontal="right" vertical="center"/>
    </xf>
    <xf numFmtId="3" fontId="39" fillId="26" borderId="35" xfId="0" applyNumberFormat="1" applyFont="1" applyFill="1" applyBorder="1" applyAlignment="1">
      <alignment horizontal="right" vertical="center"/>
    </xf>
    <xf numFmtId="3" fontId="39" fillId="26" borderId="61" xfId="0" applyNumberFormat="1" applyFont="1" applyFill="1" applyBorder="1" applyAlignment="1">
      <alignment horizontal="right" vertical="center"/>
    </xf>
    <xf numFmtId="0" fontId="57" fillId="22" borderId="44" xfId="0" applyFont="1" applyFill="1" applyBorder="1" applyAlignment="1">
      <alignment vertical="center"/>
    </xf>
    <xf numFmtId="3" fontId="39" fillId="27" borderId="57" xfId="0" applyNumberFormat="1" applyFont="1" applyFill="1" applyBorder="1" applyAlignment="1">
      <alignment horizontal="right" vertical="center"/>
    </xf>
    <xf numFmtId="3" fontId="56" fillId="27" borderId="57" xfId="0" applyNumberFormat="1" applyFont="1" applyFill="1" applyBorder="1" applyAlignment="1">
      <alignment horizontal="left" vertical="center"/>
    </xf>
    <xf numFmtId="3" fontId="39" fillId="22" borderId="65" xfId="0" applyNumberFormat="1" applyFont="1" applyFill="1" applyBorder="1" applyAlignment="1">
      <alignment horizontal="right" vertical="center"/>
    </xf>
    <xf numFmtId="0" fontId="65" fillId="26" borderId="2" xfId="0" applyFont="1" applyFill="1" applyBorder="1" applyAlignment="1">
      <alignment vertical="center"/>
    </xf>
    <xf numFmtId="0" fontId="56" fillId="28" borderId="44" xfId="0" applyFont="1" applyFill="1" applyBorder="1" applyAlignment="1">
      <alignment vertical="center"/>
    </xf>
    <xf numFmtId="0" fontId="56" fillId="28" borderId="45" xfId="0" applyFont="1" applyFill="1" applyBorder="1" applyAlignment="1">
      <alignment vertical="center"/>
    </xf>
    <xf numFmtId="3" fontId="56" fillId="22" borderId="35" xfId="0" applyNumberFormat="1" applyFont="1" applyFill="1" applyBorder="1" applyAlignment="1">
      <alignment horizontal="right" vertical="center"/>
    </xf>
    <xf numFmtId="0" fontId="66" fillId="0" borderId="0" xfId="0" applyFont="1" applyAlignment="1"/>
    <xf numFmtId="0" fontId="39" fillId="0" borderId="55" xfId="0" applyFont="1" applyBorder="1" applyAlignment="1">
      <alignment vertical="center"/>
    </xf>
    <xf numFmtId="3" fontId="39" fillId="0" borderId="63" xfId="0" applyNumberFormat="1" applyFont="1" applyBorder="1" applyAlignment="1">
      <alignment horizontal="right" vertical="center"/>
    </xf>
    <xf numFmtId="3" fontId="39" fillId="0" borderId="65" xfId="0" applyNumberFormat="1" applyFont="1" applyBorder="1" applyAlignment="1">
      <alignment horizontal="right" vertical="center"/>
    </xf>
    <xf numFmtId="3" fontId="39" fillId="0" borderId="66" xfId="0" applyNumberFormat="1" applyFont="1" applyBorder="1" applyAlignment="1">
      <alignment horizontal="right" vertical="center"/>
    </xf>
    <xf numFmtId="0" fontId="39" fillId="0" borderId="55" xfId="0" applyFont="1" applyFill="1" applyBorder="1" applyAlignment="1">
      <alignment vertical="center"/>
    </xf>
    <xf numFmtId="0" fontId="56" fillId="0" borderId="48" xfId="0" applyFont="1" applyBorder="1" applyAlignment="1">
      <alignment horizontal="left" vertical="center"/>
    </xf>
    <xf numFmtId="187" fontId="39" fillId="0" borderId="41" xfId="0" applyNumberFormat="1" applyFont="1" applyBorder="1" applyAlignment="1">
      <alignment horizontal="right" vertical="center"/>
    </xf>
    <xf numFmtId="187" fontId="39" fillId="0" borderId="63" xfId="0" applyNumberFormat="1" applyFont="1" applyBorder="1" applyAlignment="1">
      <alignment horizontal="right" vertical="center"/>
    </xf>
    <xf numFmtId="187" fontId="39" fillId="0" borderId="65" xfId="0" applyNumberFormat="1" applyFont="1" applyBorder="1" applyAlignment="1">
      <alignment horizontal="right" vertical="center"/>
    </xf>
    <xf numFmtId="187" fontId="39" fillId="0" borderId="66" xfId="0" applyNumberFormat="1" applyFont="1" applyBorder="1" applyAlignment="1">
      <alignment horizontal="right" vertical="center"/>
    </xf>
    <xf numFmtId="187" fontId="1" fillId="0" borderId="0" xfId="0" applyNumberFormat="1" applyFont="1" applyAlignment="1">
      <alignment vertical="center"/>
    </xf>
    <xf numFmtId="0" fontId="56" fillId="0" borderId="37" xfId="0" applyFont="1" applyFill="1" applyBorder="1" applyAlignment="1">
      <alignment horizontal="left" vertical="center"/>
    </xf>
    <xf numFmtId="0" fontId="56" fillId="0" borderId="32" xfId="0" applyFont="1" applyBorder="1" applyAlignment="1">
      <alignment vertical="center"/>
    </xf>
    <xf numFmtId="0" fontId="56" fillId="0" borderId="55" xfId="0" applyFont="1" applyBorder="1" applyAlignment="1">
      <alignment vertical="center"/>
    </xf>
    <xf numFmtId="187" fontId="39" fillId="0" borderId="67" xfId="0" applyNumberFormat="1" applyFont="1" applyBorder="1" applyAlignment="1">
      <alignment horizontal="right" vertical="center"/>
    </xf>
    <xf numFmtId="187" fontId="0" fillId="0" borderId="0" xfId="0" applyNumberFormat="1" applyFont="1" applyAlignment="1"/>
    <xf numFmtId="0" fontId="0" fillId="0" borderId="0" xfId="0" applyFont="1" applyAlignment="1"/>
    <xf numFmtId="0" fontId="70" fillId="18" borderId="26" xfId="0" applyFont="1" applyFill="1" applyBorder="1" applyAlignment="1">
      <alignment horizontal="left" vertical="center"/>
    </xf>
    <xf numFmtId="0" fontId="71" fillId="0" borderId="17" xfId="0" applyFont="1" applyBorder="1" applyAlignment="1">
      <alignment horizontal="left" vertical="center"/>
    </xf>
    <xf numFmtId="0" fontId="51" fillId="18" borderId="26" xfId="0" applyFont="1" applyFill="1" applyBorder="1" applyAlignment="1">
      <alignment horizontal="left" vertical="center"/>
    </xf>
    <xf numFmtId="0" fontId="42" fillId="18" borderId="75" xfId="0" applyFont="1" applyFill="1" applyBorder="1" applyAlignment="1">
      <alignment vertical="center" wrapText="1"/>
    </xf>
    <xf numFmtId="0" fontId="12" fillId="0" borderId="76" xfId="0" applyFont="1" applyBorder="1" applyAlignment="1"/>
    <xf numFmtId="0" fontId="44" fillId="29" borderId="26" xfId="0" applyFont="1" applyFill="1" applyBorder="1" applyAlignment="1">
      <alignment horizontal="left" vertical="center"/>
    </xf>
    <xf numFmtId="0" fontId="42" fillId="29" borderId="27" xfId="0" applyFont="1" applyFill="1" applyBorder="1" applyAlignment="1">
      <alignment vertical="center"/>
    </xf>
    <xf numFmtId="0" fontId="43" fillId="29" borderId="27" xfId="0" applyFont="1" applyFill="1" applyBorder="1" applyAlignment="1">
      <alignment vertical="center"/>
    </xf>
    <xf numFmtId="0" fontId="44" fillId="31" borderId="26" xfId="0" applyFont="1" applyFill="1" applyBorder="1" applyAlignment="1">
      <alignment horizontal="left" vertical="center"/>
    </xf>
    <xf numFmtId="0" fontId="43" fillId="31" borderId="27" xfId="0" applyFont="1" applyFill="1" applyBorder="1" applyAlignment="1">
      <alignment vertical="center"/>
    </xf>
    <xf numFmtId="0" fontId="72" fillId="0" borderId="0" xfId="0" applyFont="1"/>
    <xf numFmtId="0" fontId="73" fillId="0" borderId="0" xfId="0" applyFont="1"/>
    <xf numFmtId="0" fontId="74" fillId="0" borderId="0" xfId="0" applyFont="1"/>
    <xf numFmtId="0" fontId="0" fillId="0" borderId="0" xfId="0"/>
    <xf numFmtId="0" fontId="75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74" fillId="0" borderId="92" xfId="0" applyFont="1" applyBorder="1" applyAlignment="1">
      <alignment horizontal="center" vertical="center" wrapText="1"/>
    </xf>
    <xf numFmtId="0" fontId="76" fillId="0" borderId="0" xfId="0" quotePrefix="1" applyFont="1"/>
    <xf numFmtId="0" fontId="73" fillId="0" borderId="93" xfId="0" applyFont="1" applyBorder="1"/>
    <xf numFmtId="0" fontId="77" fillId="0" borderId="0" xfId="0" quotePrefix="1" applyFont="1"/>
    <xf numFmtId="187" fontId="73" fillId="0" borderId="93" xfId="0" applyNumberFormat="1" applyFont="1" applyBorder="1"/>
    <xf numFmtId="10" fontId="73" fillId="0" borderId="93" xfId="0" applyNumberFormat="1" applyFont="1" applyBorder="1"/>
    <xf numFmtId="0" fontId="77" fillId="0" borderId="88" xfId="0" applyFont="1" applyBorder="1"/>
    <xf numFmtId="0" fontId="74" fillId="0" borderId="89" xfId="0" applyFont="1" applyBorder="1"/>
    <xf numFmtId="187" fontId="74" fillId="0" borderId="92" xfId="0" applyNumberFormat="1" applyFont="1" applyBorder="1"/>
    <xf numFmtId="10" fontId="74" fillId="0" borderId="92" xfId="0" applyNumberFormat="1" applyFont="1" applyBorder="1"/>
    <xf numFmtId="0" fontId="77" fillId="0" borderId="0" xfId="0" applyFont="1"/>
    <xf numFmtId="0" fontId="76" fillId="0" borderId="0" xfId="0" applyFont="1"/>
    <xf numFmtId="187" fontId="76" fillId="0" borderId="93" xfId="0" applyNumberFormat="1" applyFont="1" applyBorder="1"/>
    <xf numFmtId="10" fontId="76" fillId="0" borderId="93" xfId="0" applyNumberFormat="1" applyFont="1" applyBorder="1"/>
    <xf numFmtId="10" fontId="74" fillId="0" borderId="92" xfId="1" applyNumberFormat="1" applyFont="1" applyBorder="1" applyAlignment="1"/>
    <xf numFmtId="187" fontId="73" fillId="0" borderId="94" xfId="0" applyNumberFormat="1" applyFont="1" applyBorder="1"/>
    <xf numFmtId="10" fontId="73" fillId="0" borderId="94" xfId="0" applyNumberFormat="1" applyFont="1" applyBorder="1"/>
    <xf numFmtId="0" fontId="79" fillId="0" borderId="0" xfId="0" applyFont="1"/>
    <xf numFmtId="0" fontId="69" fillId="0" borderId="0" xfId="0" applyFont="1"/>
    <xf numFmtId="0" fontId="70" fillId="18" borderId="69" xfId="0" quotePrefix="1" applyFont="1" applyFill="1" applyBorder="1" applyAlignment="1">
      <alignment horizontal="center" vertical="center"/>
    </xf>
    <xf numFmtId="0" fontId="1" fillId="0" borderId="74" xfId="0" applyFont="1" applyBorder="1" applyAlignment="1">
      <alignment vertical="center"/>
    </xf>
    <xf numFmtId="0" fontId="50" fillId="17" borderId="74" xfId="0" applyFont="1" applyFill="1" applyBorder="1" applyAlignment="1">
      <alignment horizontal="left" vertical="center"/>
    </xf>
    <xf numFmtId="183" fontId="38" fillId="18" borderId="69" xfId="0" applyNumberFormat="1" applyFont="1" applyFill="1" applyBorder="1" applyAlignment="1">
      <alignment horizontal="center" vertical="center"/>
    </xf>
    <xf numFmtId="3" fontId="39" fillId="0" borderId="95" xfId="0" applyNumberFormat="1" applyFont="1" applyBorder="1" applyAlignment="1">
      <alignment horizontal="right" vertical="center"/>
    </xf>
    <xf numFmtId="3" fontId="39" fillId="0" borderId="74" xfId="0" applyNumberFormat="1" applyFont="1" applyBorder="1" applyAlignment="1">
      <alignment horizontal="right" vertical="center"/>
    </xf>
    <xf numFmtId="3" fontId="39" fillId="0" borderId="96" xfId="0" applyNumberFormat="1" applyFont="1" applyBorder="1" applyAlignment="1">
      <alignment horizontal="right" vertical="center"/>
    </xf>
    <xf numFmtId="0" fontId="38" fillId="18" borderId="74" xfId="0" applyFont="1" applyFill="1" applyBorder="1" applyAlignment="1">
      <alignment horizontal="center" vertical="center"/>
    </xf>
    <xf numFmtId="182" fontId="1" fillId="0" borderId="97" xfId="0" applyNumberFormat="1" applyFont="1" applyBorder="1" applyAlignment="1">
      <alignment vertical="center"/>
    </xf>
    <xf numFmtId="182" fontId="1" fillId="0" borderId="98" xfId="0" applyNumberFormat="1" applyFont="1" applyBorder="1" applyAlignment="1">
      <alignment vertical="center"/>
    </xf>
    <xf numFmtId="182" fontId="1" fillId="0" borderId="99" xfId="0" applyNumberFormat="1" applyFont="1" applyBorder="1" applyAlignment="1">
      <alignment vertical="center"/>
    </xf>
    <xf numFmtId="0" fontId="38" fillId="18" borderId="95" xfId="0" applyFont="1" applyFill="1" applyBorder="1" applyAlignment="1">
      <alignment horizontal="center" vertical="center"/>
    </xf>
    <xf numFmtId="0" fontId="38" fillId="18" borderId="96" xfId="0" applyFont="1" applyFill="1" applyBorder="1" applyAlignment="1">
      <alignment horizontal="center" vertical="center"/>
    </xf>
    <xf numFmtId="182" fontId="1" fillId="0" borderId="100" xfId="0" applyNumberFormat="1" applyFont="1" applyBorder="1" applyAlignment="1">
      <alignment vertical="center"/>
    </xf>
    <xf numFmtId="182" fontId="1" fillId="0" borderId="101" xfId="0" applyNumberFormat="1" applyFont="1" applyBorder="1" applyAlignment="1">
      <alignment vertical="center"/>
    </xf>
    <xf numFmtId="182" fontId="1" fillId="0" borderId="102" xfId="0" applyNumberFormat="1" applyFont="1" applyBorder="1" applyAlignment="1">
      <alignment vertical="center"/>
    </xf>
    <xf numFmtId="0" fontId="81" fillId="19" borderId="27" xfId="0" applyFont="1" applyFill="1" applyBorder="1" applyAlignment="1">
      <alignment vertical="center"/>
    </xf>
    <xf numFmtId="0" fontId="81" fillId="18" borderId="27" xfId="0" applyFont="1" applyFill="1" applyBorder="1" applyAlignment="1">
      <alignment vertical="center"/>
    </xf>
    <xf numFmtId="0" fontId="82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84" fillId="0" borderId="0" xfId="0" applyFont="1" applyAlignment="1">
      <alignment horizontal="left" vertical="center"/>
    </xf>
    <xf numFmtId="0" fontId="83" fillId="0" borderId="0" xfId="0" applyFont="1" applyAlignment="1">
      <alignment horizontal="left" vertical="center"/>
    </xf>
    <xf numFmtId="0" fontId="12" fillId="0" borderId="74" xfId="0" applyFont="1" applyBorder="1"/>
    <xf numFmtId="0" fontId="37" fillId="18" borderId="69" xfId="0" applyFont="1" applyFill="1" applyBorder="1" applyAlignment="1">
      <alignment vertical="center"/>
    </xf>
    <xf numFmtId="0" fontId="39" fillId="0" borderId="74" xfId="0" applyFont="1" applyBorder="1" applyAlignment="1">
      <alignment vertical="center"/>
    </xf>
    <xf numFmtId="0" fontId="39" fillId="17" borderId="55" xfId="0" applyFont="1" applyFill="1" applyBorder="1" applyAlignment="1">
      <alignment vertical="center"/>
    </xf>
    <xf numFmtId="0" fontId="39" fillId="18" borderId="74" xfId="0" applyFont="1" applyFill="1" applyBorder="1" applyAlignment="1">
      <alignment horizontal="center" vertical="center"/>
    </xf>
    <xf numFmtId="0" fontId="39" fillId="22" borderId="55" xfId="0" applyFont="1" applyFill="1" applyBorder="1" applyAlignment="1">
      <alignment vertical="center"/>
    </xf>
    <xf numFmtId="0" fontId="50" fillId="0" borderId="7" xfId="0" applyFont="1" applyBorder="1" applyAlignment="1">
      <alignment horizontal="left" vertical="center"/>
    </xf>
    <xf numFmtId="0" fontId="39" fillId="19" borderId="55" xfId="0" applyFont="1" applyFill="1" applyBorder="1" applyAlignment="1">
      <alignment vertical="center"/>
    </xf>
    <xf numFmtId="0" fontId="39" fillId="19" borderId="63" xfId="0" applyFont="1" applyFill="1" applyBorder="1" applyAlignment="1">
      <alignment vertical="center"/>
    </xf>
    <xf numFmtId="0" fontId="48" fillId="19" borderId="69" xfId="0" applyFont="1" applyFill="1" applyBorder="1" applyAlignment="1">
      <alignment horizontal="center" vertical="center"/>
    </xf>
    <xf numFmtId="0" fontId="39" fillId="18" borderId="69" xfId="0" applyFont="1" applyFill="1" applyBorder="1" applyAlignment="1">
      <alignment horizontal="center" vertical="center"/>
    </xf>
    <xf numFmtId="0" fontId="39" fillId="17" borderId="63" xfId="0" applyFont="1" applyFill="1" applyBorder="1" applyAlignment="1">
      <alignment vertical="center"/>
    </xf>
    <xf numFmtId="0" fontId="39" fillId="19" borderId="69" xfId="0" applyFont="1" applyFill="1" applyBorder="1" applyAlignment="1">
      <alignment horizontal="center" vertical="center"/>
    </xf>
    <xf numFmtId="0" fontId="41" fillId="19" borderId="69" xfId="0" applyFont="1" applyFill="1" applyBorder="1" applyAlignment="1">
      <alignment horizontal="center" vertical="center"/>
    </xf>
    <xf numFmtId="0" fontId="39" fillId="0" borderId="63" xfId="0" applyFont="1" applyBorder="1" applyAlignment="1">
      <alignment vertical="center"/>
    </xf>
    <xf numFmtId="0" fontId="86" fillId="18" borderId="27" xfId="0" applyFont="1" applyFill="1" applyBorder="1" applyAlignment="1">
      <alignment vertical="center"/>
    </xf>
    <xf numFmtId="0" fontId="84" fillId="0" borderId="0" xfId="0" applyFont="1" applyAlignment="1">
      <alignment vertical="center"/>
    </xf>
    <xf numFmtId="0" fontId="87" fillId="0" borderId="32" xfId="0" applyFont="1" applyBorder="1" applyAlignment="1">
      <alignment vertical="center"/>
    </xf>
    <xf numFmtId="3" fontId="56" fillId="0" borderId="41" xfId="0" applyNumberFormat="1" applyFont="1" applyBorder="1" applyAlignment="1">
      <alignment horizontal="right" vertical="center"/>
    </xf>
    <xf numFmtId="187" fontId="39" fillId="0" borderId="107" xfId="0" applyNumberFormat="1" applyFont="1" applyFill="1" applyBorder="1" applyAlignment="1">
      <alignment vertical="center"/>
    </xf>
    <xf numFmtId="187" fontId="39" fillId="0" borderId="108" xfId="0" applyNumberFormat="1" applyFont="1" applyFill="1" applyBorder="1" applyAlignment="1">
      <alignment vertical="center"/>
    </xf>
    <xf numFmtId="187" fontId="39" fillId="0" borderId="109" xfId="0" applyNumberFormat="1" applyFont="1" applyFill="1" applyBorder="1" applyAlignment="1">
      <alignment horizontal="center" vertical="center"/>
    </xf>
    <xf numFmtId="187" fontId="41" fillId="0" borderId="109" xfId="0" applyNumberFormat="1" applyFont="1" applyFill="1" applyBorder="1" applyAlignment="1">
      <alignment horizontal="center" vertical="center"/>
    </xf>
    <xf numFmtId="187" fontId="1" fillId="0" borderId="109" xfId="0" applyNumberFormat="1" applyFont="1" applyFill="1" applyBorder="1" applyAlignment="1">
      <alignment vertical="center"/>
    </xf>
    <xf numFmtId="187" fontId="12" fillId="0" borderId="108" xfId="0" applyNumberFormat="1" applyFont="1" applyFill="1" applyBorder="1"/>
    <xf numFmtId="187" fontId="48" fillId="0" borderId="109" xfId="0" applyNumberFormat="1" applyFont="1" applyFill="1" applyBorder="1" applyAlignment="1">
      <alignment horizontal="center" vertical="center"/>
    </xf>
    <xf numFmtId="187" fontId="50" fillId="0" borderId="110" xfId="0" applyNumberFormat="1" applyFont="1" applyFill="1" applyBorder="1" applyAlignment="1">
      <alignment horizontal="left" vertical="center"/>
    </xf>
    <xf numFmtId="187" fontId="50" fillId="0" borderId="111" xfId="0" applyNumberFormat="1" applyFont="1" applyFill="1" applyBorder="1" applyAlignment="1">
      <alignment horizontal="left" vertical="center"/>
    </xf>
    <xf numFmtId="187" fontId="85" fillId="0" borderId="71" xfId="0" applyNumberFormat="1" applyFont="1" applyBorder="1" applyAlignment="1">
      <alignment horizontal="right" vertical="center"/>
    </xf>
    <xf numFmtId="187" fontId="37" fillId="18" borderId="69" xfId="0" applyNumberFormat="1" applyFont="1" applyFill="1" applyBorder="1" applyAlignment="1">
      <alignment vertical="center"/>
    </xf>
    <xf numFmtId="187" fontId="39" fillId="19" borderId="55" xfId="0" applyNumberFormat="1" applyFont="1" applyFill="1" applyBorder="1" applyAlignment="1">
      <alignment vertical="center"/>
    </xf>
    <xf numFmtId="187" fontId="39" fillId="19" borderId="63" xfId="0" applyNumberFormat="1" applyFont="1" applyFill="1" applyBorder="1" applyAlignment="1">
      <alignment vertical="center"/>
    </xf>
    <xf numFmtId="187" fontId="48" fillId="19" borderId="69" xfId="0" applyNumberFormat="1" applyFont="1" applyFill="1" applyBorder="1" applyAlignment="1">
      <alignment horizontal="center" vertical="center"/>
    </xf>
    <xf numFmtId="187" fontId="39" fillId="18" borderId="69" xfId="0" applyNumberFormat="1" applyFont="1" applyFill="1" applyBorder="1" applyAlignment="1">
      <alignment horizontal="center" vertical="center"/>
    </xf>
    <xf numFmtId="187" fontId="39" fillId="0" borderId="112" xfId="0" applyNumberFormat="1" applyFont="1" applyFill="1" applyBorder="1" applyAlignment="1">
      <alignment horizontal="center" vertical="center"/>
    </xf>
    <xf numFmtId="0" fontId="88" fillId="18" borderId="69" xfId="0" applyFont="1" applyFill="1" applyBorder="1" applyAlignment="1">
      <alignment horizontal="center" vertical="center" wrapText="1"/>
    </xf>
    <xf numFmtId="0" fontId="39" fillId="20" borderId="55" xfId="0" applyFont="1" applyFill="1" applyBorder="1" applyAlignment="1">
      <alignment vertical="center"/>
    </xf>
    <xf numFmtId="0" fontId="39" fillId="21" borderId="55" xfId="0" applyFont="1" applyFill="1" applyBorder="1" applyAlignment="1">
      <alignment vertical="center"/>
    </xf>
    <xf numFmtId="0" fontId="39" fillId="16" borderId="55" xfId="0" applyFont="1" applyFill="1" applyBorder="1" applyAlignment="1">
      <alignment vertical="center"/>
    </xf>
    <xf numFmtId="0" fontId="39" fillId="23" borderId="55" xfId="0" applyFont="1" applyFill="1" applyBorder="1" applyAlignment="1">
      <alignment vertical="center"/>
    </xf>
    <xf numFmtId="3" fontId="56" fillId="0" borderId="40" xfId="0" applyNumberFormat="1" applyFont="1" applyBorder="1" applyAlignment="1">
      <alignment horizontal="right" vertical="center"/>
    </xf>
    <xf numFmtId="0" fontId="88" fillId="18" borderId="106" xfId="0" applyFont="1" applyFill="1" applyBorder="1" applyAlignment="1">
      <alignment horizontal="center" vertical="center" wrapText="1"/>
    </xf>
    <xf numFmtId="187" fontId="39" fillId="17" borderId="91" xfId="0" applyNumberFormat="1" applyFont="1" applyFill="1" applyBorder="1" applyAlignment="1">
      <alignment vertical="center"/>
    </xf>
    <xf numFmtId="187" fontId="39" fillId="0" borderId="91" xfId="0" applyNumberFormat="1" applyFont="1" applyBorder="1" applyAlignment="1">
      <alignment vertical="center"/>
    </xf>
    <xf numFmtId="187" fontId="41" fillId="19" borderId="91" xfId="0" applyNumberFormat="1" applyFont="1" applyFill="1" applyBorder="1" applyAlignment="1">
      <alignment horizontal="center" vertical="center"/>
    </xf>
    <xf numFmtId="187" fontId="12" fillId="0" borderId="91" xfId="0" applyNumberFormat="1" applyFont="1" applyBorder="1"/>
    <xf numFmtId="187" fontId="39" fillId="22" borderId="91" xfId="0" applyNumberFormat="1" applyFont="1" applyFill="1" applyBorder="1" applyAlignment="1">
      <alignment vertical="center"/>
    </xf>
    <xf numFmtId="187" fontId="39" fillId="0" borderId="91" xfId="0" applyNumberFormat="1" applyFont="1" applyFill="1" applyBorder="1" applyAlignment="1">
      <alignment vertical="center"/>
    </xf>
    <xf numFmtId="187" fontId="48" fillId="19" borderId="91" xfId="0" applyNumberFormat="1" applyFont="1" applyFill="1" applyBorder="1" applyAlignment="1">
      <alignment horizontal="center" vertical="center"/>
    </xf>
    <xf numFmtId="187" fontId="39" fillId="18" borderId="91" xfId="0" applyNumberFormat="1" applyFont="1" applyFill="1" applyBorder="1" applyAlignment="1">
      <alignment horizontal="center" vertical="center"/>
    </xf>
    <xf numFmtId="187" fontId="1" fillId="0" borderId="91" xfId="0" applyNumberFormat="1" applyFont="1" applyBorder="1" applyAlignment="1">
      <alignment vertical="center"/>
    </xf>
    <xf numFmtId="187" fontId="50" fillId="0" borderId="91" xfId="0" applyNumberFormat="1" applyFont="1" applyBorder="1" applyAlignment="1">
      <alignment horizontal="left" vertical="center"/>
    </xf>
    <xf numFmtId="187" fontId="50" fillId="17" borderId="91" xfId="0" applyNumberFormat="1" applyFont="1" applyFill="1" applyBorder="1" applyAlignment="1">
      <alignment horizontal="left" vertical="center"/>
    </xf>
    <xf numFmtId="0" fontId="39" fillId="17" borderId="91" xfId="0" applyFont="1" applyFill="1" applyBorder="1" applyAlignment="1">
      <alignment vertical="center"/>
    </xf>
    <xf numFmtId="0" fontId="39" fillId="19" borderId="91" xfId="0" applyFont="1" applyFill="1" applyBorder="1" applyAlignment="1">
      <alignment horizontal="center" vertical="center"/>
    </xf>
    <xf numFmtId="0" fontId="39" fillId="0" borderId="91" xfId="0" applyFont="1" applyBorder="1" applyAlignment="1">
      <alignment vertical="center"/>
    </xf>
    <xf numFmtId="0" fontId="39" fillId="20" borderId="91" xfId="0" applyFont="1" applyFill="1" applyBorder="1" applyAlignment="1">
      <alignment vertical="center"/>
    </xf>
    <xf numFmtId="0" fontId="39" fillId="21" borderId="91" xfId="0" applyFont="1" applyFill="1" applyBorder="1" applyAlignment="1">
      <alignment vertical="center"/>
    </xf>
    <xf numFmtId="0" fontId="39" fillId="16" borderId="91" xfId="0" applyFont="1" applyFill="1" applyBorder="1" applyAlignment="1">
      <alignment vertical="center"/>
    </xf>
    <xf numFmtId="0" fontId="41" fillId="19" borderId="91" xfId="0" applyFont="1" applyFill="1" applyBorder="1" applyAlignment="1">
      <alignment horizontal="center" vertical="center"/>
    </xf>
    <xf numFmtId="0" fontId="39" fillId="18" borderId="91" xfId="0" applyFont="1" applyFill="1" applyBorder="1" applyAlignment="1">
      <alignment horizontal="center" vertical="center"/>
    </xf>
    <xf numFmtId="0" fontId="39" fillId="22" borderId="91" xfId="0" applyFont="1" applyFill="1" applyBorder="1" applyAlignment="1">
      <alignment vertical="center"/>
    </xf>
    <xf numFmtId="0" fontId="39" fillId="23" borderId="91" xfId="0" applyFont="1" applyFill="1" applyBorder="1" applyAlignment="1">
      <alignment vertical="center"/>
    </xf>
    <xf numFmtId="0" fontId="12" fillId="0" borderId="91" xfId="0" applyFont="1" applyBorder="1"/>
    <xf numFmtId="0" fontId="48" fillId="19" borderId="91" xfId="0" applyFont="1" applyFill="1" applyBorder="1" applyAlignment="1">
      <alignment horizontal="center" vertical="center"/>
    </xf>
    <xf numFmtId="3" fontId="41" fillId="0" borderId="80" xfId="0" applyNumberFormat="1" applyFont="1" applyFill="1" applyBorder="1" applyAlignment="1">
      <alignment horizontal="right" vertical="center"/>
    </xf>
    <xf numFmtId="3" fontId="41" fillId="0" borderId="91" xfId="0" applyNumberFormat="1" applyFont="1" applyBorder="1" applyAlignment="1">
      <alignment horizontal="right" vertical="center"/>
    </xf>
    <xf numFmtId="0" fontId="79" fillId="0" borderId="0" xfId="0" applyFont="1" applyAlignment="1"/>
    <xf numFmtId="0" fontId="79" fillId="0" borderId="0" xfId="0" quotePrefix="1" applyFont="1" applyAlignment="1">
      <alignment horizontal="center"/>
    </xf>
    <xf numFmtId="0" fontId="79" fillId="0" borderId="88" xfId="0" applyFont="1" applyBorder="1" applyAlignment="1"/>
    <xf numFmtId="187" fontId="79" fillId="0" borderId="89" xfId="0" applyNumberFormat="1" applyFont="1" applyBorder="1" applyAlignment="1"/>
    <xf numFmtId="187" fontId="79" fillId="0" borderId="90" xfId="0" applyNumberFormat="1" applyFont="1" applyBorder="1" applyAlignment="1"/>
    <xf numFmtId="187" fontId="41" fillId="0" borderId="80" xfId="0" applyNumberFormat="1" applyFont="1" applyBorder="1" applyAlignment="1">
      <alignment horizontal="right" vertical="center"/>
    </xf>
    <xf numFmtId="187" fontId="89" fillId="0" borderId="0" xfId="0" applyNumberFormat="1" applyFont="1" applyAlignment="1">
      <alignment vertical="center"/>
    </xf>
    <xf numFmtId="0" fontId="90" fillId="0" borderId="0" xfId="0" applyFont="1" applyAlignment="1">
      <alignment vertical="center"/>
    </xf>
    <xf numFmtId="187" fontId="90" fillId="0" borderId="0" xfId="0" applyNumberFormat="1" applyFont="1" applyAlignment="1">
      <alignment vertical="center"/>
    </xf>
    <xf numFmtId="0" fontId="91" fillId="0" borderId="0" xfId="0" applyFont="1" applyAlignment="1"/>
    <xf numFmtId="182" fontId="1" fillId="0" borderId="74" xfId="0" applyNumberFormat="1" applyFont="1" applyBorder="1" applyAlignment="1">
      <alignment vertical="center"/>
    </xf>
    <xf numFmtId="187" fontId="1" fillId="0" borderId="74" xfId="0" applyNumberFormat="1" applyFont="1" applyBorder="1" applyAlignment="1">
      <alignment vertical="center"/>
    </xf>
    <xf numFmtId="187" fontId="90" fillId="0" borderId="74" xfId="0" applyNumberFormat="1" applyFont="1" applyBorder="1" applyAlignment="1">
      <alignment vertical="center"/>
    </xf>
    <xf numFmtId="4" fontId="1" fillId="0" borderId="74" xfId="0" applyNumberFormat="1" applyFont="1" applyBorder="1" applyAlignment="1">
      <alignment vertical="center"/>
    </xf>
    <xf numFmtId="184" fontId="38" fillId="18" borderId="84" xfId="0" applyNumberFormat="1" applyFont="1" applyFill="1" applyBorder="1" applyAlignment="1">
      <alignment horizontal="center" vertical="center"/>
    </xf>
    <xf numFmtId="4" fontId="39" fillId="0" borderId="74" xfId="0" applyNumberFormat="1" applyFont="1" applyBorder="1" applyAlignment="1">
      <alignment vertical="center"/>
    </xf>
    <xf numFmtId="0" fontId="12" fillId="0" borderId="115" xfId="0" applyFont="1" applyBorder="1"/>
    <xf numFmtId="182" fontId="1" fillId="0" borderId="115" xfId="0" applyNumberFormat="1" applyFont="1" applyBorder="1" applyAlignment="1">
      <alignment vertical="center"/>
    </xf>
    <xf numFmtId="0" fontId="38" fillId="18" borderId="116" xfId="0" applyFont="1" applyFill="1" applyBorder="1" applyAlignment="1">
      <alignment horizontal="center" vertical="center"/>
    </xf>
    <xf numFmtId="3" fontId="39" fillId="0" borderId="117" xfId="0" applyNumberFormat="1" applyFont="1" applyBorder="1" applyAlignment="1">
      <alignment horizontal="right" vertical="center"/>
    </xf>
    <xf numFmtId="187" fontId="1" fillId="0" borderId="115" xfId="0" applyNumberFormat="1" applyFont="1" applyBorder="1" applyAlignment="1">
      <alignment vertical="center"/>
    </xf>
    <xf numFmtId="187" fontId="90" fillId="0" borderId="115" xfId="0" applyNumberFormat="1" applyFont="1" applyBorder="1" applyAlignment="1">
      <alignment vertical="center"/>
    </xf>
    <xf numFmtId="186" fontId="38" fillId="18" borderId="84" xfId="0" applyNumberFormat="1" applyFont="1" applyFill="1" applyBorder="1" applyAlignment="1">
      <alignment horizontal="center" vertical="center"/>
    </xf>
    <xf numFmtId="0" fontId="1" fillId="0" borderId="115" xfId="0" applyFont="1" applyBorder="1" applyAlignment="1">
      <alignment vertical="center"/>
    </xf>
    <xf numFmtId="0" fontId="39" fillId="0" borderId="115" xfId="0" applyFont="1" applyBorder="1" applyAlignment="1">
      <alignment vertical="center"/>
    </xf>
    <xf numFmtId="0" fontId="92" fillId="0" borderId="115" xfId="0" applyNumberFormat="1" applyFont="1" applyBorder="1" applyAlignment="1">
      <alignment vertical="center"/>
    </xf>
    <xf numFmtId="0" fontId="90" fillId="0" borderId="74" xfId="0" applyNumberFormat="1" applyFont="1" applyBorder="1" applyAlignment="1">
      <alignment vertical="center"/>
    </xf>
    <xf numFmtId="0" fontId="38" fillId="18" borderId="115" xfId="0" applyFont="1" applyFill="1" applyBorder="1" applyAlignment="1">
      <alignment horizontal="center" vertical="center"/>
    </xf>
    <xf numFmtId="3" fontId="39" fillId="0" borderId="115" xfId="0" applyNumberFormat="1" applyFont="1" applyBorder="1" applyAlignment="1">
      <alignment horizontal="right" vertical="center"/>
    </xf>
    <xf numFmtId="0" fontId="80" fillId="0" borderId="0" xfId="0" applyFont="1" applyAlignment="1"/>
    <xf numFmtId="0" fontId="94" fillId="0" borderId="0" xfId="0" applyFont="1"/>
    <xf numFmtId="188" fontId="94" fillId="0" borderId="0" xfId="0" applyNumberFormat="1" applyFont="1"/>
    <xf numFmtId="0" fontId="94" fillId="0" borderId="101" xfId="0" applyFont="1" applyBorder="1"/>
    <xf numFmtId="188" fontId="94" fillId="0" borderId="101" xfId="0" applyNumberFormat="1" applyFont="1" applyBorder="1"/>
    <xf numFmtId="0" fontId="96" fillId="0" borderId="88" xfId="0" applyFont="1" applyBorder="1"/>
    <xf numFmtId="0" fontId="97" fillId="0" borderId="89" xfId="0" applyFont="1" applyBorder="1"/>
    <xf numFmtId="0" fontId="94" fillId="0" borderId="89" xfId="0" applyFont="1" applyBorder="1"/>
    <xf numFmtId="188" fontId="95" fillId="0" borderId="89" xfId="0" applyNumberFormat="1" applyFont="1" applyBorder="1"/>
    <xf numFmtId="0" fontId="94" fillId="0" borderId="90" xfId="0" applyFont="1" applyBorder="1"/>
    <xf numFmtId="0" fontId="98" fillId="0" borderId="44" xfId="0" applyFont="1" applyFill="1" applyBorder="1" applyAlignment="1">
      <alignment vertical="center"/>
    </xf>
    <xf numFmtId="0" fontId="98" fillId="0" borderId="55" xfId="0" applyFont="1" applyFill="1" applyBorder="1" applyAlignment="1">
      <alignment vertical="center"/>
    </xf>
    <xf numFmtId="0" fontId="98" fillId="0" borderId="32" xfId="0" applyFont="1" applyBorder="1" applyAlignment="1">
      <alignment vertical="center"/>
    </xf>
    <xf numFmtId="3" fontId="56" fillId="20" borderId="56" xfId="0" applyNumberFormat="1" applyFont="1" applyFill="1" applyBorder="1" applyAlignment="1">
      <alignment horizontal="right" vertical="center"/>
    </xf>
    <xf numFmtId="187" fontId="0" fillId="0" borderId="0" xfId="0" applyNumberFormat="1" applyFont="1" applyFill="1" applyAlignment="1"/>
    <xf numFmtId="187" fontId="69" fillId="0" borderId="0" xfId="0" applyNumberFormat="1" applyFont="1" applyFill="1" applyAlignment="1">
      <alignment horizontal="right"/>
    </xf>
    <xf numFmtId="0" fontId="93" fillId="0" borderId="74" xfId="0" applyNumberFormat="1" applyFont="1" applyBorder="1" applyAlignment="1">
      <alignment horizontal="left" vertical="center"/>
    </xf>
    <xf numFmtId="0" fontId="93" fillId="0" borderId="115" xfId="0" applyNumberFormat="1" applyFont="1" applyBorder="1" applyAlignment="1">
      <alignment horizontal="right" vertical="center"/>
    </xf>
    <xf numFmtId="3" fontId="56" fillId="20" borderId="65" xfId="0" applyNumberFormat="1" applyFont="1" applyFill="1" applyBorder="1" applyAlignment="1">
      <alignment horizontal="right" vertical="center"/>
    </xf>
    <xf numFmtId="3" fontId="56" fillId="0" borderId="42" xfId="0" applyNumberFormat="1" applyFont="1" applyBorder="1" applyAlignment="1">
      <alignment horizontal="right" vertical="center"/>
    </xf>
    <xf numFmtId="187" fontId="39" fillId="29" borderId="69" xfId="0" applyNumberFormat="1" applyFont="1" applyFill="1" applyBorder="1" applyAlignment="1">
      <alignment horizontal="center" vertical="center"/>
    </xf>
    <xf numFmtId="187" fontId="41" fillId="33" borderId="103" xfId="0" applyNumberFormat="1" applyFont="1" applyFill="1" applyBorder="1" applyAlignment="1">
      <alignment horizontal="right" vertical="center"/>
    </xf>
    <xf numFmtId="187" fontId="41" fillId="33" borderId="104" xfId="0" applyNumberFormat="1" applyFont="1" applyFill="1" applyBorder="1" applyAlignment="1">
      <alignment horizontal="right" vertical="center"/>
    </xf>
    <xf numFmtId="187" fontId="41" fillId="33" borderId="105" xfId="0" applyNumberFormat="1" applyFont="1" applyFill="1" applyBorder="1" applyAlignment="1">
      <alignment horizontal="right" vertical="center"/>
    </xf>
    <xf numFmtId="187" fontId="41" fillId="33" borderId="115" xfId="0" applyNumberFormat="1" applyFont="1" applyFill="1" applyBorder="1" applyAlignment="1">
      <alignment horizontal="right" vertical="center"/>
    </xf>
    <xf numFmtId="187" fontId="41" fillId="30" borderId="41" xfId="0" applyNumberFormat="1" applyFont="1" applyFill="1" applyBorder="1" applyAlignment="1">
      <alignment horizontal="right" vertical="center"/>
    </xf>
    <xf numFmtId="187" fontId="41" fillId="30" borderId="40" xfId="0" applyNumberFormat="1" applyFont="1" applyFill="1" applyBorder="1" applyAlignment="1">
      <alignment horizontal="right" vertical="center"/>
    </xf>
    <xf numFmtId="187" fontId="41" fillId="30" borderId="118" xfId="0" applyNumberFormat="1" applyFont="1" applyFill="1" applyBorder="1" applyAlignment="1">
      <alignment horizontal="right" vertical="center"/>
    </xf>
    <xf numFmtId="187" fontId="39" fillId="0" borderId="95" xfId="0" applyNumberFormat="1" applyFont="1" applyBorder="1" applyAlignment="1">
      <alignment horizontal="right" vertical="center"/>
    </xf>
    <xf numFmtId="187" fontId="39" fillId="0" borderId="74" xfId="0" applyNumberFormat="1" applyFont="1" applyBorder="1" applyAlignment="1">
      <alignment horizontal="right" vertical="center"/>
    </xf>
    <xf numFmtId="187" fontId="39" fillId="0" borderId="96" xfId="0" applyNumberFormat="1" applyFont="1" applyBorder="1" applyAlignment="1">
      <alignment horizontal="right" vertical="center"/>
    </xf>
    <xf numFmtId="187" fontId="39" fillId="0" borderId="115" xfId="0" applyNumberFormat="1" applyFont="1" applyBorder="1" applyAlignment="1">
      <alignment horizontal="right" vertical="center"/>
    </xf>
    <xf numFmtId="187" fontId="39" fillId="0" borderId="119" xfId="0" applyNumberFormat="1" applyFont="1" applyBorder="1" applyAlignment="1">
      <alignment horizontal="right" vertical="center"/>
    </xf>
    <xf numFmtId="187" fontId="39" fillId="31" borderId="69" xfId="0" applyNumberFormat="1" applyFont="1" applyFill="1" applyBorder="1" applyAlignment="1">
      <alignment horizontal="center" vertical="center"/>
    </xf>
    <xf numFmtId="187" fontId="41" fillId="34" borderId="103" xfId="0" applyNumberFormat="1" applyFont="1" applyFill="1" applyBorder="1" applyAlignment="1">
      <alignment horizontal="right" vertical="center"/>
    </xf>
    <xf numFmtId="187" fontId="41" fillId="34" borderId="104" xfId="0" applyNumberFormat="1" applyFont="1" applyFill="1" applyBorder="1" applyAlignment="1">
      <alignment horizontal="right" vertical="center"/>
    </xf>
    <xf numFmtId="187" fontId="41" fillId="34" borderId="105" xfId="0" applyNumberFormat="1" applyFont="1" applyFill="1" applyBorder="1" applyAlignment="1">
      <alignment horizontal="right" vertical="center"/>
    </xf>
    <xf numFmtId="187" fontId="41" fillId="34" borderId="115" xfId="0" applyNumberFormat="1" applyFont="1" applyFill="1" applyBorder="1" applyAlignment="1">
      <alignment horizontal="right" vertical="center"/>
    </xf>
    <xf numFmtId="187" fontId="41" fillId="32" borderId="41" xfId="0" applyNumberFormat="1" applyFont="1" applyFill="1" applyBorder="1" applyAlignment="1">
      <alignment horizontal="right" vertical="center"/>
    </xf>
    <xf numFmtId="187" fontId="41" fillId="32" borderId="40" xfId="0" applyNumberFormat="1" applyFont="1" applyFill="1" applyBorder="1" applyAlignment="1">
      <alignment horizontal="right" vertical="center"/>
    </xf>
    <xf numFmtId="187" fontId="41" fillId="32" borderId="118" xfId="0" applyNumberFormat="1" applyFont="1" applyFill="1" applyBorder="1" applyAlignment="1">
      <alignment horizontal="right" vertical="center"/>
    </xf>
    <xf numFmtId="187" fontId="1" fillId="0" borderId="120" xfId="0" applyNumberFormat="1" applyFont="1" applyBorder="1" applyAlignment="1">
      <alignment vertical="center"/>
    </xf>
    <xf numFmtId="187" fontId="50" fillId="0" borderId="17" xfId="0" applyNumberFormat="1" applyFont="1" applyBorder="1" applyAlignment="1">
      <alignment horizontal="left" vertical="center"/>
    </xf>
    <xf numFmtId="187" fontId="49" fillId="0" borderId="84" xfId="0" applyNumberFormat="1" applyFont="1" applyBorder="1" applyAlignment="1">
      <alignment horizontal="right" vertical="center"/>
    </xf>
    <xf numFmtId="187" fontId="49" fillId="0" borderId="71" xfId="0" applyNumberFormat="1" applyFont="1" applyBorder="1" applyAlignment="1">
      <alignment horizontal="right" vertical="center"/>
    </xf>
    <xf numFmtId="187" fontId="49" fillId="0" borderId="121" xfId="0" applyNumberFormat="1" applyFont="1" applyBorder="1" applyAlignment="1">
      <alignment horizontal="right" vertical="center"/>
    </xf>
    <xf numFmtId="187" fontId="49" fillId="0" borderId="114" xfId="0" applyNumberFormat="1" applyFont="1" applyBorder="1" applyAlignment="1">
      <alignment horizontal="right" vertical="center"/>
    </xf>
    <xf numFmtId="187" fontId="49" fillId="0" borderId="72" xfId="0" applyNumberFormat="1" applyFont="1" applyBorder="1" applyAlignment="1">
      <alignment horizontal="right" vertical="center"/>
    </xf>
    <xf numFmtId="187" fontId="50" fillId="17" borderId="74" xfId="0" applyNumberFormat="1" applyFont="1" applyFill="1" applyBorder="1" applyAlignment="1">
      <alignment horizontal="left" vertical="center"/>
    </xf>
    <xf numFmtId="187" fontId="49" fillId="17" borderId="74" xfId="0" applyNumberFormat="1" applyFont="1" applyFill="1" applyBorder="1" applyAlignment="1">
      <alignment horizontal="right" vertical="center"/>
    </xf>
    <xf numFmtId="187" fontId="49" fillId="17" borderId="1" xfId="0" applyNumberFormat="1" applyFont="1" applyFill="1" applyBorder="1" applyAlignment="1">
      <alignment horizontal="right" vertical="center"/>
    </xf>
    <xf numFmtId="187" fontId="49" fillId="17" borderId="115" xfId="0" applyNumberFormat="1" applyFont="1" applyFill="1" applyBorder="1" applyAlignment="1">
      <alignment horizontal="right" vertical="center"/>
    </xf>
    <xf numFmtId="187" fontId="1" fillId="17" borderId="74" xfId="0" applyNumberFormat="1" applyFont="1" applyFill="1" applyBorder="1" applyAlignment="1">
      <alignment vertical="center"/>
    </xf>
    <xf numFmtId="187" fontId="1" fillId="17" borderId="1" xfId="0" applyNumberFormat="1" applyFont="1" applyFill="1" applyBorder="1" applyAlignment="1">
      <alignment vertical="center"/>
    </xf>
    <xf numFmtId="187" fontId="1" fillId="17" borderId="115" xfId="0" applyNumberFormat="1" applyFont="1" applyFill="1" applyBorder="1" applyAlignment="1">
      <alignment vertical="center"/>
    </xf>
    <xf numFmtId="187" fontId="44" fillId="18" borderId="95" xfId="0" applyNumberFormat="1" applyFont="1" applyFill="1" applyBorder="1" applyAlignment="1">
      <alignment horizontal="right" vertical="center"/>
    </xf>
    <xf numFmtId="187" fontId="44" fillId="18" borderId="74" xfId="0" applyNumberFormat="1" applyFont="1" applyFill="1" applyBorder="1" applyAlignment="1">
      <alignment horizontal="right" vertical="center"/>
    </xf>
    <xf numFmtId="187" fontId="44" fillId="18" borderId="96" xfId="0" applyNumberFormat="1" applyFont="1" applyFill="1" applyBorder="1" applyAlignment="1">
      <alignment horizontal="right" vertical="center"/>
    </xf>
    <xf numFmtId="187" fontId="44" fillId="18" borderId="115" xfId="0" applyNumberFormat="1" applyFont="1" applyFill="1" applyBorder="1" applyAlignment="1">
      <alignment horizontal="right" vertical="center"/>
    </xf>
    <xf numFmtId="187" fontId="44" fillId="18" borderId="79" xfId="0" applyNumberFormat="1" applyFont="1" applyFill="1" applyBorder="1" applyAlignment="1">
      <alignment horizontal="right" vertical="center"/>
    </xf>
    <xf numFmtId="187" fontId="44" fillId="18" borderId="29" xfId="0" applyNumberFormat="1" applyFont="1" applyFill="1" applyBorder="1" applyAlignment="1">
      <alignment horizontal="right" vertical="center"/>
    </xf>
    <xf numFmtId="187" fontId="44" fillId="18" borderId="30" xfId="0" applyNumberFormat="1" applyFont="1" applyFill="1" applyBorder="1" applyAlignment="1">
      <alignment horizontal="right" vertical="center"/>
    </xf>
    <xf numFmtId="187" fontId="44" fillId="18" borderId="121" xfId="0" applyNumberFormat="1" applyFont="1" applyFill="1" applyBorder="1" applyAlignment="1">
      <alignment horizontal="right" vertical="center"/>
    </xf>
    <xf numFmtId="187" fontId="44" fillId="18" borderId="69" xfId="0" applyNumberFormat="1" applyFont="1" applyFill="1" applyBorder="1" applyAlignment="1">
      <alignment horizontal="right" vertical="center"/>
    </xf>
    <xf numFmtId="187" fontId="44" fillId="18" borderId="80" xfId="0" applyNumberFormat="1" applyFont="1" applyFill="1" applyBorder="1" applyAlignment="1">
      <alignment horizontal="right" vertical="center"/>
    </xf>
    <xf numFmtId="3" fontId="39" fillId="0" borderId="122" xfId="0" applyNumberFormat="1" applyFont="1" applyBorder="1" applyAlignment="1">
      <alignment horizontal="right" vertical="center"/>
    </xf>
    <xf numFmtId="3" fontId="39" fillId="0" borderId="123" xfId="0" applyNumberFormat="1" applyFont="1" applyBorder="1" applyAlignment="1">
      <alignment horizontal="right" vertical="center"/>
    </xf>
    <xf numFmtId="3" fontId="39" fillId="0" borderId="124" xfId="0" applyNumberFormat="1" applyFont="1" applyBorder="1" applyAlignment="1">
      <alignment horizontal="right" vertical="center"/>
    </xf>
    <xf numFmtId="0" fontId="56" fillId="0" borderId="68" xfId="0" applyFont="1" applyBorder="1" applyAlignment="1">
      <alignment horizontal="left" vertical="center"/>
    </xf>
    <xf numFmtId="187" fontId="56" fillId="0" borderId="74" xfId="0" applyNumberFormat="1" applyFont="1" applyBorder="1" applyAlignment="1">
      <alignment vertical="center"/>
    </xf>
    <xf numFmtId="0" fontId="56" fillId="0" borderId="48" xfId="0" applyFont="1" applyBorder="1" applyAlignment="1">
      <alignment horizontal="left" vertical="center" wrapText="1"/>
    </xf>
    <xf numFmtId="0" fontId="65" fillId="14" borderId="0" xfId="0" applyFont="1" applyFill="1" applyAlignment="1">
      <alignment vertical="top"/>
    </xf>
    <xf numFmtId="0" fontId="99" fillId="0" borderId="0" xfId="0" applyFont="1"/>
    <xf numFmtId="0" fontId="73" fillId="0" borderId="74" xfId="0" applyFont="1" applyBorder="1"/>
    <xf numFmtId="0" fontId="0" fillId="0" borderId="0" xfId="0" applyAlignment="1">
      <alignment horizontal="center" vertical="center"/>
    </xf>
    <xf numFmtId="0" fontId="101" fillId="0" borderId="92" xfId="0" applyFont="1" applyBorder="1" applyAlignment="1">
      <alignment horizontal="center" vertical="center" wrapText="1"/>
    </xf>
    <xf numFmtId="0" fontId="102" fillId="0" borderId="88" xfId="0" quotePrefix="1" applyFont="1" applyBorder="1" applyAlignment="1">
      <alignment horizontal="center" vertical="center" wrapText="1"/>
    </xf>
    <xf numFmtId="0" fontId="102" fillId="0" borderId="126" xfId="0" quotePrefix="1" applyFont="1" applyBorder="1" applyAlignment="1">
      <alignment horizontal="center" vertical="center" wrapText="1"/>
    </xf>
    <xf numFmtId="0" fontId="102" fillId="0" borderId="127" xfId="0" quotePrefix="1" applyFont="1" applyBorder="1" applyAlignment="1">
      <alignment horizontal="center" vertical="center" wrapText="1"/>
    </xf>
    <xf numFmtId="0" fontId="102" fillId="0" borderId="128" xfId="0" quotePrefix="1" applyFont="1" applyBorder="1" applyAlignment="1">
      <alignment horizontal="center" vertical="center" wrapText="1"/>
    </xf>
    <xf numFmtId="0" fontId="10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29" xfId="0" applyBorder="1"/>
    <xf numFmtId="0" fontId="0" fillId="0" borderId="95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99" fillId="33" borderId="131" xfId="0" applyFont="1" applyFill="1" applyBorder="1"/>
    <xf numFmtId="0" fontId="99" fillId="33" borderId="132" xfId="0" applyFont="1" applyFill="1" applyBorder="1"/>
    <xf numFmtId="0" fontId="99" fillId="33" borderId="133" xfId="0" applyFont="1" applyFill="1" applyBorder="1"/>
    <xf numFmtId="187" fontId="0" fillId="0" borderId="93" xfId="0" applyNumberFormat="1" applyBorder="1"/>
    <xf numFmtId="0" fontId="103" fillId="0" borderId="0" xfId="0" applyFont="1" applyAlignment="1">
      <alignment horizontal="center" vertical="center"/>
    </xf>
    <xf numFmtId="0" fontId="60" fillId="0" borderId="3" xfId="0" applyFont="1" applyBorder="1" applyAlignment="1">
      <alignment horizontal="left" vertical="center"/>
    </xf>
    <xf numFmtId="0" fontId="60" fillId="0" borderId="5" xfId="0" applyFont="1" applyBorder="1" applyAlignment="1">
      <alignment horizontal="right" vertical="center"/>
    </xf>
    <xf numFmtId="0" fontId="99" fillId="0" borderId="74" xfId="0" applyFont="1" applyBorder="1"/>
    <xf numFmtId="0" fontId="99" fillId="0" borderId="134" xfId="0" applyFont="1" applyBorder="1"/>
    <xf numFmtId="0" fontId="60" fillId="0" borderId="135" xfId="0" quotePrefix="1" applyFont="1" applyBorder="1" applyAlignment="1">
      <alignment horizontal="left" vertical="center"/>
    </xf>
    <xf numFmtId="0" fontId="60" fillId="0" borderId="136" xfId="0" applyFont="1" applyBorder="1" applyAlignment="1">
      <alignment horizontal="right" vertical="center"/>
    </xf>
    <xf numFmtId="0" fontId="99" fillId="0" borderId="135" xfId="0" applyFont="1" applyBorder="1"/>
    <xf numFmtId="0" fontId="99" fillId="0" borderId="136" xfId="0" applyFont="1" applyBorder="1"/>
    <xf numFmtId="0" fontId="99" fillId="0" borderId="137" xfId="0" applyFont="1" applyBorder="1"/>
    <xf numFmtId="187" fontId="104" fillId="0" borderId="93" xfId="0" applyNumberFormat="1" applyFont="1" applyBorder="1" applyAlignment="1">
      <alignment horizontal="right" vertical="center"/>
    </xf>
    <xf numFmtId="187" fontId="94" fillId="0" borderId="93" xfId="0" applyNumberFormat="1" applyFont="1" applyBorder="1" applyAlignment="1">
      <alignment horizontal="right"/>
    </xf>
    <xf numFmtId="0" fontId="60" fillId="0" borderId="138" xfId="0" quotePrefix="1" applyFont="1" applyBorder="1" applyAlignment="1">
      <alignment horizontal="left" vertical="center" wrapText="1"/>
    </xf>
    <xf numFmtId="0" fontId="60" fillId="0" borderId="74" xfId="0" applyFont="1" applyBorder="1" applyAlignment="1">
      <alignment horizontal="left" vertical="center" wrapText="1"/>
    </xf>
    <xf numFmtId="0" fontId="60" fillId="0" borderId="134" xfId="0" applyFont="1" applyBorder="1" applyAlignment="1">
      <alignment horizontal="left" vertical="center" wrapText="1"/>
    </xf>
    <xf numFmtId="0" fontId="103" fillId="0" borderId="95" xfId="0" applyFont="1" applyBorder="1" applyAlignment="1">
      <alignment horizontal="center" vertical="center"/>
    </xf>
    <xf numFmtId="0" fontId="103" fillId="0" borderId="113" xfId="0" applyFont="1" applyBorder="1" applyAlignment="1">
      <alignment horizontal="center" vertical="center"/>
    </xf>
    <xf numFmtId="0" fontId="99" fillId="0" borderId="138" xfId="0" quotePrefix="1" applyFont="1" applyBorder="1"/>
    <xf numFmtId="3" fontId="94" fillId="0" borderId="0" xfId="0" applyNumberFormat="1" applyFont="1"/>
    <xf numFmtId="187" fontId="105" fillId="0" borderId="93" xfId="0" applyNumberFormat="1" applyFont="1" applyBorder="1" applyAlignment="1">
      <alignment horizontal="right"/>
    </xf>
    <xf numFmtId="187" fontId="104" fillId="0" borderId="93" xfId="0" applyNumberFormat="1" applyFont="1" applyBorder="1" applyAlignment="1">
      <alignment horizontal="right"/>
    </xf>
    <xf numFmtId="0" fontId="0" fillId="0" borderId="74" xfId="0" applyBorder="1"/>
    <xf numFmtId="0" fontId="0" fillId="0" borderId="74" xfId="0" applyBorder="1" applyAlignment="1">
      <alignment horizontal="center" vertical="center"/>
    </xf>
    <xf numFmtId="0" fontId="99" fillId="35" borderId="88" xfId="0" applyFont="1" applyFill="1" applyBorder="1" applyAlignment="1">
      <alignment horizontal="center" vertical="center"/>
    </xf>
    <xf numFmtId="0" fontId="94" fillId="35" borderId="89" xfId="0" applyFont="1" applyFill="1" applyBorder="1" applyAlignment="1">
      <alignment horizontal="center" vertical="center"/>
    </xf>
    <xf numFmtId="187" fontId="95" fillId="35" borderId="90" xfId="0" applyNumberFormat="1" applyFont="1" applyFill="1" applyBorder="1" applyAlignment="1">
      <alignment horizontal="right" vertical="center"/>
    </xf>
    <xf numFmtId="0" fontId="102" fillId="0" borderId="139" xfId="0" applyFont="1" applyBorder="1" applyAlignment="1">
      <alignment horizontal="center" vertical="center"/>
    </xf>
    <xf numFmtId="0" fontId="102" fillId="0" borderId="140" xfId="0" applyFont="1" applyBorder="1" applyAlignment="1">
      <alignment horizontal="center" vertical="center"/>
    </xf>
    <xf numFmtId="0" fontId="102" fillId="0" borderId="141" xfId="0" applyFont="1" applyBorder="1" applyAlignment="1">
      <alignment horizontal="center" vertical="center"/>
    </xf>
    <xf numFmtId="0" fontId="102" fillId="0" borderId="142" xfId="0" applyFont="1" applyBorder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87" fontId="0" fillId="0" borderId="0" xfId="0" applyNumberFormat="1" applyAlignment="1">
      <alignment horizontal="right"/>
    </xf>
    <xf numFmtId="187" fontId="106" fillId="0" borderId="0" xfId="0" applyNumberFormat="1" applyFont="1" applyAlignment="1">
      <alignment horizontal="right"/>
    </xf>
    <xf numFmtId="0" fontId="106" fillId="0" borderId="0" xfId="0" applyFont="1"/>
    <xf numFmtId="187" fontId="106" fillId="0" borderId="0" xfId="0" applyNumberFormat="1" applyFont="1" applyAlignment="1">
      <alignment vertical="center"/>
    </xf>
    <xf numFmtId="0" fontId="106" fillId="0" borderId="0" xfId="0" applyFont="1" applyAlignment="1">
      <alignment vertical="center"/>
    </xf>
    <xf numFmtId="187" fontId="106" fillId="0" borderId="0" xfId="0" applyNumberFormat="1" applyFont="1"/>
    <xf numFmtId="187" fontId="0" fillId="0" borderId="0" xfId="0" applyNumberFormat="1"/>
    <xf numFmtId="10" fontId="0" fillId="0" borderId="0" xfId="0" applyNumberFormat="1"/>
    <xf numFmtId="0" fontId="39" fillId="36" borderId="44" xfId="0" applyFont="1" applyFill="1" applyBorder="1" applyAlignment="1">
      <alignment vertical="center"/>
    </xf>
    <xf numFmtId="0" fontId="40" fillId="36" borderId="44" xfId="0" applyFont="1" applyFill="1" applyBorder="1" applyAlignment="1">
      <alignment vertical="center"/>
    </xf>
    <xf numFmtId="3" fontId="39" fillId="37" borderId="41" xfId="0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107" fillId="17" borderId="44" xfId="0" applyFont="1" applyFill="1" applyBorder="1" applyAlignment="1">
      <alignment vertical="center"/>
    </xf>
    <xf numFmtId="0" fontId="108" fillId="17" borderId="44" xfId="0" applyFont="1" applyFill="1" applyBorder="1" applyAlignment="1">
      <alignment vertical="center"/>
    </xf>
    <xf numFmtId="0" fontId="108" fillId="17" borderId="45" xfId="0" applyFont="1" applyFill="1" applyBorder="1" applyAlignment="1">
      <alignment vertical="center"/>
    </xf>
    <xf numFmtId="0" fontId="39" fillId="0" borderId="43" xfId="0" applyFont="1" applyBorder="1" applyAlignment="1">
      <alignment horizontal="left" vertical="center"/>
    </xf>
    <xf numFmtId="0" fontId="107" fillId="17" borderId="55" xfId="0" applyFont="1" applyFill="1" applyBorder="1" applyAlignment="1">
      <alignment vertical="center"/>
    </xf>
    <xf numFmtId="0" fontId="108" fillId="17" borderId="55" xfId="0" applyFont="1" applyFill="1" applyBorder="1" applyAlignment="1">
      <alignment vertical="center"/>
    </xf>
    <xf numFmtId="3" fontId="39" fillId="0" borderId="55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0" fontId="107" fillId="38" borderId="55" xfId="0" applyFont="1" applyFill="1" applyBorder="1" applyAlignment="1">
      <alignment vertical="center"/>
    </xf>
    <xf numFmtId="0" fontId="108" fillId="38" borderId="55" xfId="0" applyFont="1" applyFill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108" fillId="0" borderId="48" xfId="0" applyFont="1" applyBorder="1" applyAlignment="1">
      <alignment horizontal="left" vertical="center" wrapText="1"/>
    </xf>
    <xf numFmtId="0" fontId="108" fillId="39" borderId="31" xfId="0" applyFont="1" applyFill="1" applyBorder="1" applyAlignment="1">
      <alignment horizontal="left" vertical="center"/>
    </xf>
    <xf numFmtId="0" fontId="107" fillId="40" borderId="44" xfId="0" applyFont="1" applyFill="1" applyBorder="1" applyAlignment="1">
      <alignment vertical="center"/>
    </xf>
    <xf numFmtId="0" fontId="108" fillId="40" borderId="44" xfId="0" applyFont="1" applyFill="1" applyBorder="1" applyAlignment="1">
      <alignment vertical="center"/>
    </xf>
    <xf numFmtId="0" fontId="108" fillId="40" borderId="45" xfId="0" applyFont="1" applyFill="1" applyBorder="1" applyAlignment="1">
      <alignment vertical="center"/>
    </xf>
    <xf numFmtId="0" fontId="108" fillId="39" borderId="48" xfId="0" applyFont="1" applyFill="1" applyBorder="1" applyAlignment="1">
      <alignment horizontal="left" vertical="center" wrapText="1"/>
    </xf>
    <xf numFmtId="0" fontId="40" fillId="40" borderId="44" xfId="0" applyFont="1" applyFill="1" applyBorder="1" applyAlignment="1">
      <alignment vertical="center"/>
    </xf>
    <xf numFmtId="0" fontId="39" fillId="40" borderId="44" xfId="0" applyFont="1" applyFill="1" applyBorder="1" applyAlignment="1">
      <alignment vertical="center"/>
    </xf>
    <xf numFmtId="0" fontId="39" fillId="40" borderId="45" xfId="0" applyFont="1" applyFill="1" applyBorder="1" applyAlignment="1">
      <alignment vertical="center"/>
    </xf>
    <xf numFmtId="3" fontId="39" fillId="39" borderId="40" xfId="0" applyNumberFormat="1" applyFont="1" applyFill="1" applyBorder="1" applyAlignment="1">
      <alignment horizontal="right" vertical="center"/>
    </xf>
    <xf numFmtId="3" fontId="39" fillId="39" borderId="41" xfId="0" applyNumberFormat="1" applyFont="1" applyFill="1" applyBorder="1" applyAlignment="1">
      <alignment horizontal="right" vertical="center"/>
    </xf>
    <xf numFmtId="182" fontId="109" fillId="39" borderId="0" xfId="0" applyNumberFormat="1" applyFont="1" applyFill="1" applyAlignment="1">
      <alignment horizontal="center" vertical="center"/>
    </xf>
    <xf numFmtId="0" fontId="36" fillId="18" borderId="23" xfId="0" applyFont="1" applyFill="1" applyBorder="1" applyAlignment="1">
      <alignment horizontal="left" vertical="center"/>
    </xf>
    <xf numFmtId="0" fontId="36" fillId="18" borderId="74" xfId="0" applyFont="1" applyFill="1" applyBorder="1" applyAlignment="1">
      <alignment horizontal="left" vertical="center"/>
    </xf>
    <xf numFmtId="0" fontId="36" fillId="18" borderId="20" xfId="0" applyFont="1" applyFill="1" applyBorder="1" applyAlignment="1">
      <alignment horizontal="left" vertical="center"/>
    </xf>
    <xf numFmtId="0" fontId="12" fillId="0" borderId="21" xfId="0" applyFont="1" applyBorder="1"/>
    <xf numFmtId="0" fontId="12" fillId="0" borderId="22" xfId="0" applyFont="1" applyBorder="1"/>
    <xf numFmtId="0" fontId="12" fillId="0" borderId="23" xfId="0" applyFont="1" applyBorder="1"/>
    <xf numFmtId="0" fontId="12" fillId="0" borderId="24" xfId="0" applyFont="1" applyBorder="1"/>
    <xf numFmtId="0" fontId="12" fillId="0" borderId="74" xfId="0" applyFont="1" applyBorder="1"/>
    <xf numFmtId="0" fontId="12" fillId="0" borderId="25" xfId="0" applyFont="1" applyBorder="1"/>
    <xf numFmtId="0" fontId="40" fillId="0" borderId="42" xfId="0" applyFont="1" applyBorder="1" applyAlignment="1">
      <alignment horizontal="left" vertical="center" wrapText="1"/>
    </xf>
    <xf numFmtId="0" fontId="12" fillId="0" borderId="42" xfId="0" applyFont="1" applyBorder="1"/>
    <xf numFmtId="0" fontId="12" fillId="0" borderId="63" xfId="0" applyFont="1" applyBorder="1"/>
    <xf numFmtId="0" fontId="81" fillId="18" borderId="75" xfId="0" applyFont="1" applyFill="1" applyBorder="1" applyAlignment="1">
      <alignment horizontal="center" vertical="center" wrapText="1"/>
    </xf>
    <xf numFmtId="0" fontId="12" fillId="0" borderId="76" xfId="0" applyFont="1" applyBorder="1"/>
    <xf numFmtId="0" fontId="57" fillId="0" borderId="63" xfId="0" applyFont="1" applyBorder="1" applyAlignment="1">
      <alignment horizontal="left" vertical="center" wrapText="1"/>
    </xf>
    <xf numFmtId="0" fontId="57" fillId="0" borderId="125" xfId="0" applyFont="1" applyBorder="1" applyAlignment="1">
      <alignment horizontal="left" vertical="center" wrapText="1"/>
    </xf>
    <xf numFmtId="0" fontId="57" fillId="0" borderId="42" xfId="0" applyFont="1" applyBorder="1" applyAlignment="1">
      <alignment horizontal="left" vertical="center" wrapText="1"/>
    </xf>
    <xf numFmtId="0" fontId="12" fillId="0" borderId="64" xfId="0" applyFont="1" applyBorder="1"/>
    <xf numFmtId="0" fontId="107" fillId="17" borderId="63" xfId="0" applyFont="1" applyFill="1" applyBorder="1" applyAlignment="1">
      <alignment horizontal="left" vertical="center" wrapText="1"/>
    </xf>
    <xf numFmtId="0" fontId="107" fillId="17" borderId="87" xfId="0" applyFont="1" applyFill="1" applyBorder="1" applyAlignment="1">
      <alignment horizontal="left" vertical="center" wrapText="1"/>
    </xf>
    <xf numFmtId="0" fontId="67" fillId="0" borderId="48" xfId="0" applyFont="1" applyBorder="1" applyAlignment="1">
      <alignment horizontal="left" vertical="center" wrapText="1"/>
    </xf>
    <xf numFmtId="0" fontId="45" fillId="0" borderId="63" xfId="0" applyFont="1" applyBorder="1" applyAlignment="1">
      <alignment horizontal="left" vertical="center" wrapText="1"/>
    </xf>
    <xf numFmtId="0" fontId="45" fillId="0" borderId="87" xfId="0" applyFont="1" applyBorder="1" applyAlignment="1">
      <alignment horizontal="left" vertical="center" wrapText="1"/>
    </xf>
    <xf numFmtId="0" fontId="22" fillId="0" borderId="85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86" xfId="0" applyFont="1" applyBorder="1" applyAlignment="1">
      <alignment horizontal="left" vertical="center" wrapText="1"/>
    </xf>
    <xf numFmtId="0" fontId="60" fillId="0" borderId="138" xfId="0" applyFont="1" applyBorder="1" applyAlignment="1">
      <alignment horizontal="left" vertical="center" wrapText="1"/>
    </xf>
    <xf numFmtId="0" fontId="60" fillId="0" borderId="74" xfId="0" applyFont="1" applyBorder="1" applyAlignment="1">
      <alignment horizontal="left" vertical="center" wrapText="1"/>
    </xf>
    <xf numFmtId="0" fontId="60" fillId="0" borderId="134" xfId="0" applyFont="1" applyBorder="1" applyAlignment="1">
      <alignment horizontal="left" vertical="center" wrapText="1"/>
    </xf>
    <xf numFmtId="0" fontId="100" fillId="0" borderId="88" xfId="0" applyFont="1" applyBorder="1" applyAlignment="1">
      <alignment horizontal="center" vertical="center"/>
    </xf>
    <xf numFmtId="0" fontId="100" fillId="0" borderId="89" xfId="0" applyFont="1" applyBorder="1" applyAlignment="1">
      <alignment horizontal="center" vertical="center"/>
    </xf>
    <xf numFmtId="0" fontId="100" fillId="0" borderId="9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4" xfId="0" applyFont="1" applyBorder="1"/>
    <xf numFmtId="0" fontId="12" fillId="0" borderId="5" xfId="0" applyFont="1" applyBorder="1"/>
    <xf numFmtId="0" fontId="61" fillId="0" borderId="89" xfId="0" applyFont="1" applyBorder="1" applyAlignment="1">
      <alignment horizontal="center" vertical="center"/>
    </xf>
    <xf numFmtId="0" fontId="61" fillId="0" borderId="90" xfId="0" applyFont="1" applyBorder="1" applyAlignment="1">
      <alignment horizontal="center" vertical="center"/>
    </xf>
    <xf numFmtId="1" fontId="3" fillId="0" borderId="0" xfId="0" applyNumberFormat="1" applyFont="1" applyAlignment="1">
      <alignment wrapText="1"/>
    </xf>
    <xf numFmtId="0" fontId="0" fillId="0" borderId="0" xfId="0" applyFont="1" applyAlignment="1"/>
    <xf numFmtId="1" fontId="3" fillId="12" borderId="0" xfId="0" applyNumberFormat="1" applyFont="1" applyFill="1" applyAlignment="1">
      <alignment horizontal="righ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hyperlink" Target="https://www.digiforma.com/pri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outlinePr summaryBelow="0" summaryRight="0"/>
  </sheetPr>
  <dimension ref="A1:AT921"/>
  <sheetViews>
    <sheetView topLeftCell="C1" workbookViewId="0">
      <selection activeCell="E10" sqref="E10"/>
    </sheetView>
  </sheetViews>
  <sheetFormatPr baseColWidth="10" defaultColWidth="12.625" defaultRowHeight="15" customHeight="1"/>
  <cols>
    <col min="1" max="1" width="21.375" style="376" customWidth="1"/>
    <col min="2" max="2" width="14.125" style="376" customWidth="1"/>
    <col min="3" max="3" width="12" style="376" customWidth="1"/>
    <col min="4" max="4" width="13.75" style="376" customWidth="1"/>
    <col min="5" max="7" width="11.125" style="376" customWidth="1"/>
    <col min="8" max="8" width="5.625" style="463" customWidth="1"/>
    <col min="9" max="20" width="11.125" style="376" customWidth="1"/>
    <col min="21" max="21" width="8.375" style="376" customWidth="1"/>
    <col min="22" max="44" width="10" style="376" customWidth="1"/>
    <col min="45" max="16384" width="12.625" style="376"/>
  </cols>
  <sheetData>
    <row r="1" spans="1:44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88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9.5" customHeight="1">
      <c r="A2" s="32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8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9.5" customHeight="1">
      <c r="A3" s="32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88"/>
      <c r="V3" s="1"/>
      <c r="W3" s="1"/>
      <c r="X3" s="1"/>
      <c r="Y3" s="1"/>
      <c r="Z3" s="1"/>
      <c r="AA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9.5" customHeight="1">
      <c r="A4" s="778" t="s">
        <v>294</v>
      </c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79"/>
      <c r="AF4" s="779"/>
      <c r="AG4" s="779"/>
      <c r="AH4" s="779"/>
      <c r="AI4" s="779"/>
      <c r="AJ4" s="779"/>
      <c r="AK4" s="779"/>
      <c r="AL4" s="779"/>
      <c r="AM4" s="779"/>
      <c r="AN4" s="779"/>
      <c r="AO4" s="779"/>
      <c r="AP4" s="779"/>
      <c r="AQ4" s="779"/>
      <c r="AR4" s="779"/>
    </row>
    <row r="5" spans="1:44" ht="19.149999999999999" customHeight="1">
      <c r="A5" s="778"/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  <c r="N5" s="779"/>
      <c r="O5" s="779"/>
      <c r="P5" s="779"/>
      <c r="Q5" s="779"/>
      <c r="R5" s="779"/>
      <c r="S5" s="779"/>
      <c r="T5" s="779"/>
      <c r="U5" s="779"/>
      <c r="V5" s="779"/>
      <c r="W5" s="779"/>
      <c r="X5" s="779"/>
      <c r="Y5" s="779"/>
      <c r="Z5" s="779"/>
      <c r="AA5" s="779"/>
      <c r="AB5" s="779"/>
      <c r="AC5" s="779"/>
      <c r="AD5" s="779"/>
      <c r="AE5" s="779"/>
      <c r="AF5" s="779"/>
      <c r="AG5" s="779"/>
      <c r="AH5" s="779"/>
      <c r="AI5" s="779"/>
      <c r="AJ5" s="779"/>
      <c r="AK5" s="779"/>
      <c r="AL5" s="779"/>
      <c r="AM5" s="779"/>
      <c r="AN5" s="779"/>
      <c r="AO5" s="779"/>
      <c r="AP5" s="779"/>
      <c r="AQ5" s="779"/>
      <c r="AR5" s="779"/>
    </row>
    <row r="6" spans="1:44" ht="19.149999999999999" customHeight="1" thickBot="1">
      <c r="A6" s="407"/>
      <c r="B6" s="407"/>
      <c r="C6" s="407"/>
      <c r="D6" s="407"/>
      <c r="E6" s="407"/>
      <c r="F6" s="407"/>
      <c r="G6" s="407"/>
      <c r="H6" s="605"/>
      <c r="I6" s="522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605"/>
      <c r="U6" s="602"/>
      <c r="V6" s="1"/>
      <c r="W6" s="1"/>
      <c r="X6" s="1"/>
      <c r="Y6" s="1"/>
      <c r="Z6" s="1"/>
      <c r="AA6" s="1"/>
      <c r="AB6" s="1"/>
      <c r="AC6" s="1"/>
      <c r="AD6" s="1"/>
      <c r="AE6" s="1"/>
      <c r="AF6" s="612"/>
      <c r="AG6" s="501"/>
      <c r="AH6" s="1"/>
      <c r="AI6" s="1"/>
      <c r="AJ6" s="1"/>
      <c r="AK6" s="1"/>
      <c r="AL6" s="1"/>
      <c r="AM6" s="1"/>
      <c r="AN6" s="1"/>
      <c r="AO6" s="1"/>
      <c r="AP6" s="1"/>
      <c r="AQ6" s="1"/>
      <c r="AR6" s="612"/>
    </row>
    <row r="7" spans="1:44" ht="6" customHeight="1" thickBot="1">
      <c r="A7" s="328"/>
      <c r="B7" s="1"/>
      <c r="C7" s="1"/>
      <c r="D7" s="1"/>
      <c r="E7" s="508"/>
      <c r="F7" s="509"/>
      <c r="G7" s="510"/>
      <c r="H7" s="606"/>
      <c r="I7" s="599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606"/>
      <c r="U7" s="602"/>
      <c r="V7" s="1"/>
      <c r="W7" s="1"/>
      <c r="X7" s="1"/>
      <c r="Y7" s="1"/>
      <c r="Z7" s="1"/>
      <c r="AA7" s="1"/>
      <c r="AB7" s="1"/>
      <c r="AC7" s="1"/>
      <c r="AD7" s="1"/>
      <c r="AE7" s="1"/>
      <c r="AF7" s="612"/>
      <c r="AG7" s="501"/>
      <c r="AH7" s="1"/>
      <c r="AI7" s="1"/>
      <c r="AJ7" s="1"/>
      <c r="AK7" s="1"/>
      <c r="AL7" s="1"/>
      <c r="AM7" s="1"/>
      <c r="AN7" s="1"/>
      <c r="AO7" s="1"/>
      <c r="AP7" s="1"/>
      <c r="AQ7" s="1"/>
      <c r="AR7" s="612"/>
    </row>
    <row r="8" spans="1:44" ht="18.600000000000001" customHeight="1" thickBot="1">
      <c r="A8" s="464" t="s">
        <v>177</v>
      </c>
      <c r="B8" s="192"/>
      <c r="C8" s="192"/>
      <c r="D8" s="500" t="s">
        <v>296</v>
      </c>
      <c r="E8" s="511">
        <v>2021</v>
      </c>
      <c r="F8" s="507">
        <v>2022</v>
      </c>
      <c r="G8" s="512">
        <v>2023</v>
      </c>
      <c r="H8" s="616"/>
      <c r="I8" s="503">
        <v>44227</v>
      </c>
      <c r="J8" s="195">
        <v>44248</v>
      </c>
      <c r="K8" s="281">
        <v>44276</v>
      </c>
      <c r="L8" s="281">
        <v>44307</v>
      </c>
      <c r="M8" s="281">
        <v>44337</v>
      </c>
      <c r="N8" s="281">
        <v>44368</v>
      </c>
      <c r="O8" s="281">
        <v>44398</v>
      </c>
      <c r="P8" s="281">
        <v>44429</v>
      </c>
      <c r="Q8" s="281">
        <v>44460</v>
      </c>
      <c r="R8" s="281">
        <v>44490</v>
      </c>
      <c r="S8" s="195">
        <v>44530</v>
      </c>
      <c r="T8" s="607" t="s">
        <v>146</v>
      </c>
      <c r="U8" s="603">
        <v>44218</v>
      </c>
      <c r="V8" s="198">
        <v>44249</v>
      </c>
      <c r="W8" s="199">
        <v>44277</v>
      </c>
      <c r="X8" s="199">
        <v>44308</v>
      </c>
      <c r="Y8" s="199">
        <v>44338</v>
      </c>
      <c r="Z8" s="199">
        <v>44369</v>
      </c>
      <c r="AA8" s="198">
        <v>44399</v>
      </c>
      <c r="AB8" s="197" t="s">
        <v>147</v>
      </c>
      <c r="AC8" s="198">
        <v>44461</v>
      </c>
      <c r="AD8" s="198">
        <v>44491</v>
      </c>
      <c r="AE8" s="198">
        <v>44522</v>
      </c>
      <c r="AF8" s="607" t="s">
        <v>148</v>
      </c>
      <c r="AG8" s="611">
        <v>44219</v>
      </c>
      <c r="AH8" s="197" t="s">
        <v>149</v>
      </c>
      <c r="AI8" s="199">
        <v>44278</v>
      </c>
      <c r="AJ8" s="199">
        <v>44309</v>
      </c>
      <c r="AK8" s="199">
        <v>44339</v>
      </c>
      <c r="AL8" s="199">
        <v>44370</v>
      </c>
      <c r="AM8" s="198">
        <v>44400</v>
      </c>
      <c r="AN8" s="197" t="s">
        <v>150</v>
      </c>
      <c r="AO8" s="198">
        <v>44462</v>
      </c>
      <c r="AP8" s="198">
        <v>44492</v>
      </c>
      <c r="AQ8" s="198">
        <v>44523</v>
      </c>
      <c r="AR8" s="607" t="s">
        <v>151</v>
      </c>
    </row>
    <row r="9" spans="1:44" ht="22.15" customHeight="1" thickBot="1">
      <c r="A9" s="390" t="s">
        <v>177</v>
      </c>
      <c r="B9" s="202"/>
      <c r="C9" s="202"/>
      <c r="D9" s="447"/>
      <c r="E9" s="504"/>
      <c r="F9" s="505"/>
      <c r="G9" s="506"/>
      <c r="H9" s="617"/>
      <c r="I9" s="448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608"/>
      <c r="U9" s="604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613"/>
      <c r="AG9" s="524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613"/>
    </row>
    <row r="10" spans="1:44" ht="19.5" customHeight="1" thickBot="1">
      <c r="A10" s="469" t="s">
        <v>179</v>
      </c>
      <c r="B10" s="470" t="s">
        <v>177</v>
      </c>
      <c r="C10" s="471"/>
      <c r="D10" s="638"/>
      <c r="E10" s="639">
        <f>+'1 -Pole Santé 2021-22-23'!F36+'2 - Kh-Formation 2021-22-23'!F37+'3 - Kh-Santé 2021-22-23'!E26+'4 - Kh-Entreprise 2021-22-23'!E21+'5 - Kh-Invest 2021-22-23'!F21</f>
        <v>212582.72999999998</v>
      </c>
      <c r="F10" s="640">
        <f>+'1 -Pole Santé 2021-22-23'!G36+'2 - Kh-Formation 2021-22-23'!G37+'3 - Kh-Santé 2021-22-23'!F26+'4 - Kh-Entreprise 2021-22-23'!F21+'5 - Kh-Invest 2021-22-23'!G21</f>
        <v>581406.69999999995</v>
      </c>
      <c r="G10" s="641">
        <f>+'1 -Pole Santé 2021-22-23'!H36+'2 - Kh-Formation 2021-22-23'!H37+'3 - Kh-Santé 2021-22-23'!G26+'4 - Kh-Entreprise 2021-22-23'!G21+'5 - Kh-Invest 2021-22-23'!H21</f>
        <v>832074</v>
      </c>
      <c r="H10" s="642"/>
      <c r="I10" s="643">
        <f>+'1 -Pole Santé 2021-22-23'!I36+'2 - Kh-Formation 2021-22-23'!I37+'3 - Kh-Santé 2021-22-23'!H26+'4 - Kh-Entreprise 2021-22-23'!H21+'5 - Kh-Invest 2021-22-23'!I21</f>
        <v>49125</v>
      </c>
      <c r="J10" s="644">
        <f>+'1 -Pole Santé 2021-22-23'!J36+'2 - Kh-Formation 2021-22-23'!J37+'3 - Kh-Santé 2021-22-23'!I26+'4 - Kh-Entreprise 2021-22-23'!I21+'5 - Kh-Invest 2021-22-23'!J21</f>
        <v>9902.1550000000007</v>
      </c>
      <c r="K10" s="644">
        <f>+'1 -Pole Santé 2021-22-23'!K36+'2 - Kh-Formation 2021-22-23'!K37+'3 - Kh-Santé 2021-22-23'!J26+'4 - Kh-Entreprise 2021-22-23'!J21+'5 - Kh-Invest 2021-22-23'!K21</f>
        <v>11194.924999999999</v>
      </c>
      <c r="L10" s="644">
        <f>+'1 -Pole Santé 2021-22-23'!L36+'2 - Kh-Formation 2021-22-23'!L37+'3 - Kh-Santé 2021-22-23'!K26+'4 - Kh-Entreprise 2021-22-23'!K21+'5 - Kh-Invest 2021-22-23'!L21</f>
        <v>11934.85</v>
      </c>
      <c r="M10" s="644">
        <f>+'1 -Pole Santé 2021-22-23'!M36+'2 - Kh-Formation 2021-22-23'!M37+'3 - Kh-Santé 2021-22-23'!L26+'4 - Kh-Entreprise 2021-22-23'!L21+'5 - Kh-Invest 2021-22-23'!M21</f>
        <v>11664.85</v>
      </c>
      <c r="N10" s="644">
        <f>+'1 -Pole Santé 2021-22-23'!N36+'2 - Kh-Formation 2021-22-23'!N37+'3 - Kh-Santé 2021-22-23'!M26+'4 - Kh-Entreprise 2021-22-23'!M21+'5 - Kh-Invest 2021-22-23'!N21</f>
        <v>21781.85</v>
      </c>
      <c r="O10" s="644">
        <f>+'1 -Pole Santé 2021-22-23'!O36+'2 - Kh-Formation 2021-22-23'!O37+'3 - Kh-Santé 2021-22-23'!N26+'4 - Kh-Entreprise 2021-22-23'!N21+'5 - Kh-Invest 2021-22-23'!O21</f>
        <v>16664.849999999999</v>
      </c>
      <c r="P10" s="644">
        <f>+'1 -Pole Santé 2021-22-23'!P36+'2 - Kh-Formation 2021-22-23'!P37+'3 - Kh-Santé 2021-22-23'!O26+'4 - Kh-Entreprise 2021-22-23'!O21+'5 - Kh-Invest 2021-22-23'!P21</f>
        <v>11664.85</v>
      </c>
      <c r="Q10" s="644">
        <f>+'1 -Pole Santé 2021-22-23'!Q36+'2 - Kh-Formation 2021-22-23'!Q37+'3 - Kh-Santé 2021-22-23'!P26+'4 - Kh-Entreprise 2021-22-23'!P21+'5 - Kh-Invest 2021-22-23'!Q21</f>
        <v>13019.85</v>
      </c>
      <c r="R10" s="644">
        <f>+'1 -Pole Santé 2021-22-23'!R36+'2 - Kh-Formation 2021-22-23'!R37+'3 - Kh-Santé 2021-22-23'!Q26+'4 - Kh-Entreprise 2021-22-23'!Q21+'5 - Kh-Invest 2021-22-23'!R21</f>
        <v>15894.85</v>
      </c>
      <c r="S10" s="644">
        <f>+'1 -Pole Santé 2021-22-23'!S36+'2 - Kh-Formation 2021-22-23'!S37+'3 - Kh-Santé 2021-22-23'!R26+'4 - Kh-Entreprise 2021-22-23'!R21+'5 - Kh-Invest 2021-22-23'!S21</f>
        <v>17394.849999999999</v>
      </c>
      <c r="T10" s="645">
        <f>+'1 -Pole Santé 2021-22-23'!T36+'2 - Kh-Formation 2021-22-23'!T37+'3 - Kh-Santé 2021-22-23'!S26+'4 - Kh-Entreprise 2021-22-23'!S21+'5 - Kh-Invest 2021-22-23'!T21</f>
        <v>22339.85</v>
      </c>
      <c r="U10" s="643">
        <f>+'1 -Pole Santé 2021-22-23'!U36+'2 - Kh-Formation 2021-22-23'!U37+'3 - Kh-Santé 2021-22-23'!T26+'4 - Kh-Entreprise 2021-22-23'!T21+'5 - Kh-Invest 2021-22-23'!U21</f>
        <v>41038.85</v>
      </c>
      <c r="V10" s="644">
        <f>+'1 -Pole Santé 2021-22-23'!V36+'2 - Kh-Formation 2021-22-23'!V37+'3 - Kh-Santé 2021-22-23'!U26+'4 - Kh-Entreprise 2021-22-23'!U21+'5 - Kh-Invest 2021-22-23'!V21</f>
        <v>40961.925000000003</v>
      </c>
      <c r="W10" s="644">
        <f>+'1 -Pole Santé 2021-22-23'!W36+'2 - Kh-Formation 2021-22-23'!W37+'3 - Kh-Santé 2021-22-23'!V26+'4 - Kh-Entreprise 2021-22-23'!V21+'5 - Kh-Invest 2021-22-23'!W21</f>
        <v>44118.925000000003</v>
      </c>
      <c r="X10" s="644">
        <f>+'1 -Pole Santé 2021-22-23'!X36+'2 - Kh-Formation 2021-22-23'!X37+'3 - Kh-Santé 2021-22-23'!W26+'4 - Kh-Entreprise 2021-22-23'!W21+'5 - Kh-Invest 2021-22-23'!X21</f>
        <v>39199</v>
      </c>
      <c r="Y10" s="644">
        <f>+'1 -Pole Santé 2021-22-23'!Y36+'2 - Kh-Formation 2021-22-23'!Y37+'3 - Kh-Santé 2021-22-23'!X26+'4 - Kh-Entreprise 2021-22-23'!X21+'5 - Kh-Invest 2021-22-23'!Y21</f>
        <v>39199</v>
      </c>
      <c r="Z10" s="644">
        <f>+'1 -Pole Santé 2021-22-23'!Z36+'2 - Kh-Formation 2021-22-23'!Z37+'3 - Kh-Santé 2021-22-23'!Y26+'4 - Kh-Entreprise 2021-22-23'!Y21+'5 - Kh-Invest 2021-22-23'!Z21</f>
        <v>55199</v>
      </c>
      <c r="AA10" s="644">
        <f>+'1 -Pole Santé 2021-22-23'!AA36+'2 - Kh-Formation 2021-22-23'!AA37+'3 - Kh-Santé 2021-22-23'!Z26+'4 - Kh-Entreprise 2021-22-23'!Z21+'5 - Kh-Invest 2021-22-23'!AA21</f>
        <v>43499</v>
      </c>
      <c r="AB10" s="644">
        <f>+'1 -Pole Santé 2021-22-23'!AB36+'2 - Kh-Formation 2021-22-23'!AB37+'3 - Kh-Santé 2021-22-23'!AA26+'4 - Kh-Entreprise 2021-22-23'!AA21+'5 - Kh-Invest 2021-22-23'!AB21</f>
        <v>29499</v>
      </c>
      <c r="AC10" s="644">
        <f>+'1 -Pole Santé 2021-22-23'!AC36+'2 - Kh-Formation 2021-22-23'!AC37+'3 - Kh-Santé 2021-22-23'!AB26+'4 - Kh-Entreprise 2021-22-23'!AB21+'5 - Kh-Invest 2021-22-23'!AC21</f>
        <v>64899</v>
      </c>
      <c r="AD10" s="644">
        <f>+'1 -Pole Santé 2021-22-23'!AD36+'2 - Kh-Formation 2021-22-23'!AD37+'3 - Kh-Santé 2021-22-23'!AC26+'4 - Kh-Entreprise 2021-22-23'!AC21+'5 - Kh-Invest 2021-22-23'!AD21</f>
        <v>57799</v>
      </c>
      <c r="AE10" s="644">
        <f>+'1 -Pole Santé 2021-22-23'!AE36+'2 - Kh-Formation 2021-22-23'!AE37+'3 - Kh-Santé 2021-22-23'!AD26+'4 - Kh-Entreprise 2021-22-23'!AD21+'5 - Kh-Invest 2021-22-23'!AE21</f>
        <v>57799</v>
      </c>
      <c r="AF10" s="645">
        <f>+'1 -Pole Santé 2021-22-23'!AF36+'2 - Kh-Formation 2021-22-23'!AF37+'3 - Kh-Santé 2021-22-23'!AE26+'4 - Kh-Entreprise 2021-22-23'!AE21+'5 - Kh-Invest 2021-22-23'!AF21</f>
        <v>68195</v>
      </c>
      <c r="AG10" s="643">
        <f>+'1 -Pole Santé 2021-22-23'!AG36+'2 - Kh-Formation 2021-22-23'!AG37+'3 - Kh-Santé 2021-22-23'!AF26+'4 - Kh-Entreprise 2021-22-23'!AF21+'5 - Kh-Invest 2021-22-23'!AG21</f>
        <v>60752</v>
      </c>
      <c r="AH10" s="644">
        <f>+'1 -Pole Santé 2021-22-23'!AH36+'2 - Kh-Formation 2021-22-23'!AH37+'3 - Kh-Santé 2021-22-23'!AG26+'4 - Kh-Entreprise 2021-22-23'!AG21+'5 - Kh-Invest 2021-22-23'!AH21</f>
        <v>63752</v>
      </c>
      <c r="AI10" s="644">
        <f>+'1 -Pole Santé 2021-22-23'!AI36+'2 - Kh-Formation 2021-22-23'!AI37+'3 - Kh-Santé 2021-22-23'!AH26+'4 - Kh-Entreprise 2021-22-23'!AH21+'5 - Kh-Invest 2021-22-23'!AI21</f>
        <v>80827</v>
      </c>
      <c r="AJ10" s="644">
        <f>+'1 -Pole Santé 2021-22-23'!AJ36+'2 - Kh-Formation 2021-22-23'!AJ37+'3 - Kh-Santé 2021-22-23'!AI26+'4 - Kh-Entreprise 2021-22-23'!AI21+'5 - Kh-Invest 2021-22-23'!AJ21</f>
        <v>64827</v>
      </c>
      <c r="AK10" s="644">
        <f>+'1 -Pole Santé 2021-22-23'!AK36+'2 - Kh-Formation 2021-22-23'!AK37+'3 - Kh-Santé 2021-22-23'!AJ26+'4 - Kh-Entreprise 2021-22-23'!AJ21+'5 - Kh-Invest 2021-22-23'!AK21</f>
        <v>64827</v>
      </c>
      <c r="AL10" s="644">
        <f>+'1 -Pole Santé 2021-22-23'!AL36+'2 - Kh-Formation 2021-22-23'!AL37+'3 - Kh-Santé 2021-22-23'!AK26+'4 - Kh-Entreprise 2021-22-23'!AK21+'5 - Kh-Invest 2021-22-23'!AL21</f>
        <v>81902</v>
      </c>
      <c r="AM10" s="644">
        <f>+'1 -Pole Santé 2021-22-23'!AM36+'2 - Kh-Formation 2021-22-23'!AM37+'3 - Kh-Santé 2021-22-23'!AL26+'4 - Kh-Entreprise 2021-22-23'!AL21+'5 - Kh-Invest 2021-22-23'!AM21</f>
        <v>65602</v>
      </c>
      <c r="AN10" s="644">
        <f>+'1 -Pole Santé 2021-22-23'!AN36+'2 - Kh-Formation 2021-22-23'!AN37+'3 - Kh-Santé 2021-22-23'!AM26+'4 - Kh-Entreprise 2021-22-23'!AM21+'5 - Kh-Invest 2021-22-23'!AN21</f>
        <v>49602</v>
      </c>
      <c r="AO10" s="644">
        <f>+'1 -Pole Santé 2021-22-23'!AO36+'2 - Kh-Formation 2021-22-23'!AO37+'3 - Kh-Santé 2021-22-23'!AN26+'4 - Kh-Entreprise 2021-22-23'!AN21+'5 - Kh-Invest 2021-22-23'!AO21</f>
        <v>80477</v>
      </c>
      <c r="AP10" s="644">
        <f>+'1 -Pole Santé 2021-22-23'!AP36+'2 - Kh-Formation 2021-22-23'!AP37+'3 - Kh-Santé 2021-22-23'!AO26+'4 - Kh-Entreprise 2021-22-23'!AO21+'5 - Kh-Invest 2021-22-23'!AP21</f>
        <v>67777</v>
      </c>
      <c r="AQ10" s="644">
        <f>+'1 -Pole Santé 2021-22-23'!AQ36+'2 - Kh-Formation 2021-22-23'!AQ37+'3 - Kh-Santé 2021-22-23'!AP26+'4 - Kh-Entreprise 2021-22-23'!AP21+'5 - Kh-Invest 2021-22-23'!AQ21</f>
        <v>67777</v>
      </c>
      <c r="AR10" s="645">
        <f>+'1 -Pole Santé 2021-22-23'!AR36+'2 - Kh-Formation 2021-22-23'!AR37+'3 - Kh-Santé 2021-22-23'!AQ26+'4 - Kh-Entreprise 2021-22-23'!AQ21+'5 - Kh-Invest 2021-22-23'!AR21</f>
        <v>83952</v>
      </c>
    </row>
    <row r="11" spans="1:44" ht="12" customHeight="1" thickBot="1">
      <c r="A11" s="328"/>
      <c r="B11" s="1"/>
      <c r="C11" s="1"/>
      <c r="D11" s="600"/>
      <c r="E11" s="646" t="s">
        <v>177</v>
      </c>
      <c r="F11" s="647" t="s">
        <v>177</v>
      </c>
      <c r="G11" s="648" t="s">
        <v>177</v>
      </c>
      <c r="H11" s="649"/>
      <c r="I11" s="453" t="s">
        <v>177</v>
      </c>
      <c r="J11" s="453" t="s">
        <v>177</v>
      </c>
      <c r="K11" s="453" t="s">
        <v>177</v>
      </c>
      <c r="L11" s="453" t="s">
        <v>177</v>
      </c>
      <c r="M11" s="453" t="s">
        <v>177</v>
      </c>
      <c r="N11" s="453" t="s">
        <v>177</v>
      </c>
      <c r="O11" s="453" t="s">
        <v>177</v>
      </c>
      <c r="P11" s="453" t="s">
        <v>177</v>
      </c>
      <c r="Q11" s="453" t="s">
        <v>177</v>
      </c>
      <c r="R11" s="453" t="s">
        <v>177</v>
      </c>
      <c r="S11" s="453" t="s">
        <v>177</v>
      </c>
      <c r="T11" s="650" t="s">
        <v>177</v>
      </c>
      <c r="U11" s="453" t="s">
        <v>177</v>
      </c>
      <c r="V11" s="453" t="s">
        <v>177</v>
      </c>
      <c r="W11" s="453" t="s">
        <v>177</v>
      </c>
      <c r="X11" s="453" t="s">
        <v>177</v>
      </c>
      <c r="Y11" s="453" t="s">
        <v>177</v>
      </c>
      <c r="Z11" s="453" t="s">
        <v>177</v>
      </c>
      <c r="AA11" s="453" t="s">
        <v>177</v>
      </c>
      <c r="AB11" s="453" t="s">
        <v>177</v>
      </c>
      <c r="AC11" s="453" t="s">
        <v>177</v>
      </c>
      <c r="AD11" s="453" t="s">
        <v>177</v>
      </c>
      <c r="AE11" s="453" t="s">
        <v>177</v>
      </c>
      <c r="AF11" s="650" t="s">
        <v>177</v>
      </c>
      <c r="AG11" s="453" t="s">
        <v>177</v>
      </c>
      <c r="AH11" s="453" t="s">
        <v>177</v>
      </c>
      <c r="AI11" s="453" t="s">
        <v>177</v>
      </c>
      <c r="AJ11" s="453" t="s">
        <v>177</v>
      </c>
      <c r="AK11" s="453" t="s">
        <v>177</v>
      </c>
      <c r="AL11" s="453" t="s">
        <v>177</v>
      </c>
      <c r="AM11" s="453" t="s">
        <v>177</v>
      </c>
      <c r="AN11" s="453" t="s">
        <v>177</v>
      </c>
      <c r="AO11" s="453" t="s">
        <v>177</v>
      </c>
      <c r="AP11" s="453" t="s">
        <v>177</v>
      </c>
      <c r="AQ11" s="453" t="s">
        <v>177</v>
      </c>
      <c r="AR11" s="650" t="s">
        <v>177</v>
      </c>
    </row>
    <row r="12" spans="1:44" ht="19.5" customHeight="1" thickBot="1">
      <c r="A12" s="472" t="s">
        <v>215</v>
      </c>
      <c r="B12" s="473"/>
      <c r="C12" s="473"/>
      <c r="D12" s="651"/>
      <c r="E12" s="652">
        <f>+'1 -Pole Santé 2021-22-23'!F71+'2 - Kh-Formation 2021-22-23'!F65+'3 - Kh-Santé 2021-22-23'!E56+'4 - Kh-Entreprise 2021-22-23'!E31+'5 - Kh-Invest 2021-22-23'!F38</f>
        <v>350708.1496</v>
      </c>
      <c r="F12" s="653">
        <f>+'1 -Pole Santé 2021-22-23'!G71+'2 - Kh-Formation 2021-22-23'!G65+'3 - Kh-Santé 2021-22-23'!F56+'4 - Kh-Entreprise 2021-22-23'!F31+'5 - Kh-Invest 2021-22-23'!G38</f>
        <v>778847.47959999996</v>
      </c>
      <c r="G12" s="654">
        <f>+'1 -Pole Santé 2021-22-23'!H71+'2 - Kh-Formation 2021-22-23'!H65+'3 - Kh-Santé 2021-22-23'!G56+'4 - Kh-Entreprise 2021-22-23'!G31+'5 - Kh-Invest 2021-22-23'!H38</f>
        <v>879642.09959999984</v>
      </c>
      <c r="H12" s="655"/>
      <c r="I12" s="656">
        <f>+'1 -Pole Santé 2021-22-23'!I71+'2 - Kh-Formation 2021-22-23'!I65+'3 - Kh-Santé 2021-22-23'!H56+'4 - Kh-Entreprise 2021-22-23'!H31+'5 - Kh-Invest 2021-22-23'!I38</f>
        <v>20319.503299999997</v>
      </c>
      <c r="J12" s="657">
        <f>+'1 -Pole Santé 2021-22-23'!J71+'2 - Kh-Formation 2021-22-23'!J65+'3 - Kh-Santé 2021-22-23'!I56+'4 - Kh-Entreprise 2021-22-23'!I31+'5 - Kh-Invest 2021-22-23'!J38</f>
        <v>12589.5033</v>
      </c>
      <c r="K12" s="657">
        <f>+'1 -Pole Santé 2021-22-23'!K71+'2 - Kh-Formation 2021-22-23'!K65+'3 - Kh-Santé 2021-22-23'!J56+'4 - Kh-Entreprise 2021-22-23'!J31+'5 - Kh-Invest 2021-22-23'!K38</f>
        <v>14009.5033</v>
      </c>
      <c r="L12" s="657">
        <f>+'1 -Pole Santé 2021-22-23'!L71+'2 - Kh-Formation 2021-22-23'!L65+'3 - Kh-Santé 2021-22-23'!K56+'4 - Kh-Entreprise 2021-22-23'!K31+'5 - Kh-Invest 2021-22-23'!L38</f>
        <v>15559.5033</v>
      </c>
      <c r="M12" s="657">
        <f>+'1 -Pole Santé 2021-22-23'!M71+'2 - Kh-Formation 2021-22-23'!M65+'3 - Kh-Santé 2021-22-23'!L56+'4 - Kh-Entreprise 2021-22-23'!L31+'5 - Kh-Invest 2021-22-23'!M38</f>
        <v>13594.5033</v>
      </c>
      <c r="N12" s="657">
        <f>+'1 -Pole Santé 2021-22-23'!N71+'2 - Kh-Formation 2021-22-23'!N65+'3 - Kh-Santé 2021-22-23'!M56+'4 - Kh-Entreprise 2021-22-23'!M31+'5 - Kh-Invest 2021-22-23'!N38</f>
        <v>13594.5033</v>
      </c>
      <c r="O12" s="657">
        <f>+'1 -Pole Santé 2021-22-23'!O71+'2 - Kh-Formation 2021-22-23'!O65+'3 - Kh-Santé 2021-22-23'!N56+'4 - Kh-Entreprise 2021-22-23'!N31+'5 - Kh-Invest 2021-22-23'!O38</f>
        <v>26757.333299999998</v>
      </c>
      <c r="P12" s="657">
        <f>+'1 -Pole Santé 2021-22-23'!P71+'2 - Kh-Formation 2021-22-23'!P65+'3 - Kh-Santé 2021-22-23'!O56+'4 - Kh-Entreprise 2021-22-23'!O31+'5 - Kh-Invest 2021-22-23'!P38</f>
        <v>15257.3333</v>
      </c>
      <c r="Q12" s="657">
        <f>+'1 -Pole Santé 2021-22-23'!Q71+'2 - Kh-Formation 2021-22-23'!Q65+'3 - Kh-Santé 2021-22-23'!P56+'4 - Kh-Entreprise 2021-22-23'!P31+'5 - Kh-Invest 2021-22-23'!Q38</f>
        <v>104302.12330000001</v>
      </c>
      <c r="R12" s="657">
        <f>+'1 -Pole Santé 2021-22-23'!R71+'2 - Kh-Formation 2021-22-23'!R65+'3 - Kh-Santé 2021-22-23'!Q56+'4 - Kh-Entreprise 2021-22-23'!Q31+'5 - Kh-Invest 2021-22-23'!R38</f>
        <v>41683.933300000004</v>
      </c>
      <c r="S12" s="657">
        <f>+'1 -Pole Santé 2021-22-23'!S71+'2 - Kh-Formation 2021-22-23'!S65+'3 - Kh-Santé 2021-22-23'!R56+'4 - Kh-Entreprise 2021-22-23'!R31+'5 - Kh-Invest 2021-22-23'!S38</f>
        <v>32517.2333</v>
      </c>
      <c r="T12" s="658">
        <f>+'1 -Pole Santé 2021-22-23'!T71+'2 - Kh-Formation 2021-22-23'!T65+'3 - Kh-Santé 2021-22-23'!S56+'4 - Kh-Entreprise 2021-22-23'!S31+'5 - Kh-Invest 2021-22-23'!T38</f>
        <v>40523.173299999995</v>
      </c>
      <c r="U12" s="656">
        <f>+'1 -Pole Santé 2021-22-23'!U71+'2 - Kh-Formation 2021-22-23'!U65+'3 - Kh-Santé 2021-22-23'!T56+'4 - Kh-Entreprise 2021-22-23'!T31+'5 - Kh-Invest 2021-22-23'!U38</f>
        <v>72202.573300000004</v>
      </c>
      <c r="V12" s="657">
        <f>+'1 -Pole Santé 2021-22-23'!V71+'2 - Kh-Formation 2021-22-23'!V65+'3 - Kh-Santé 2021-22-23'!U56+'4 - Kh-Entreprise 2021-22-23'!U31+'5 - Kh-Invest 2021-22-23'!V38</f>
        <v>56621.8033</v>
      </c>
      <c r="W12" s="657">
        <f>+'1 -Pole Santé 2021-22-23'!W71+'2 - Kh-Formation 2021-22-23'!W65+'3 - Kh-Santé 2021-22-23'!V56+'4 - Kh-Entreprise 2021-22-23'!V31+'5 - Kh-Invest 2021-22-23'!W38</f>
        <v>63102.603299999995</v>
      </c>
      <c r="X12" s="657">
        <f>+'1 -Pole Santé 2021-22-23'!X71+'2 - Kh-Formation 2021-22-23'!X65+'3 - Kh-Santé 2021-22-23'!W56+'4 - Kh-Entreprise 2021-22-23'!W31+'5 - Kh-Invest 2021-22-23'!X38</f>
        <v>68834.633300000001</v>
      </c>
      <c r="Y12" s="657">
        <f>+'1 -Pole Santé 2021-22-23'!Y71+'2 - Kh-Formation 2021-22-23'!Y65+'3 - Kh-Santé 2021-22-23'!X56+'4 - Kh-Entreprise 2021-22-23'!X31+'5 - Kh-Invest 2021-22-23'!Y38</f>
        <v>58834.633300000001</v>
      </c>
      <c r="Z12" s="657">
        <f>+'1 -Pole Santé 2021-22-23'!Z71+'2 - Kh-Formation 2021-22-23'!Z65+'3 - Kh-Santé 2021-22-23'!Y56+'4 - Kh-Entreprise 2021-22-23'!Y31+'5 - Kh-Invest 2021-22-23'!Z38</f>
        <v>70884.633300000001</v>
      </c>
      <c r="AA12" s="657">
        <f>+'1 -Pole Santé 2021-22-23'!AA71+'2 - Kh-Formation 2021-22-23'!AA65+'3 - Kh-Santé 2021-22-23'!Z56+'4 - Kh-Entreprise 2021-22-23'!Z31+'5 - Kh-Invest 2021-22-23'!AA38</f>
        <v>66918.133300000001</v>
      </c>
      <c r="AB12" s="657">
        <f>+'1 -Pole Santé 2021-22-23'!AB71+'2 - Kh-Formation 2021-22-23'!AB65+'3 - Kh-Santé 2021-22-23'!AA56+'4 - Kh-Entreprise 2021-22-23'!AA31+'5 - Kh-Invest 2021-22-23'!AB38</f>
        <v>52051.533299999996</v>
      </c>
      <c r="AC12" s="657">
        <f>+'1 -Pole Santé 2021-22-23'!AC71+'2 - Kh-Formation 2021-22-23'!AC65+'3 - Kh-Santé 2021-22-23'!AB56+'4 - Kh-Entreprise 2021-22-23'!AB31+'5 - Kh-Invest 2021-22-23'!AC38</f>
        <v>65918.033299999996</v>
      </c>
      <c r="AD12" s="657">
        <f>+'1 -Pole Santé 2021-22-23'!AD71+'2 - Kh-Formation 2021-22-23'!AD65+'3 - Kh-Santé 2021-22-23'!AC56+'4 - Kh-Entreprise 2021-22-23'!AC31+'5 - Kh-Invest 2021-22-23'!AD38</f>
        <v>65577.933300000004</v>
      </c>
      <c r="AE12" s="657">
        <f>+'1 -Pole Santé 2021-22-23'!AE71+'2 - Kh-Formation 2021-22-23'!AE65+'3 - Kh-Santé 2021-22-23'!AD56+'4 - Kh-Entreprise 2021-22-23'!AD31+'5 - Kh-Invest 2021-22-23'!AE38</f>
        <v>65577.933300000004</v>
      </c>
      <c r="AF12" s="658">
        <f>+'1 -Pole Santé 2021-22-23'!AF71+'2 - Kh-Formation 2021-22-23'!AF65+'3 - Kh-Santé 2021-22-23'!AE56+'4 - Kh-Entreprise 2021-22-23'!AE31+'5 - Kh-Invest 2021-22-23'!AF38</f>
        <v>72323.033299999996</v>
      </c>
      <c r="AG12" s="656">
        <f>+'1 -Pole Santé 2021-22-23'!AG71+'2 - Kh-Formation 2021-22-23'!AG65+'3 - Kh-Santé 2021-22-23'!AF56+'4 - Kh-Entreprise 2021-22-23'!AF31+'5 - Kh-Invest 2021-22-23'!AG38</f>
        <v>67079.133300000001</v>
      </c>
      <c r="AH12" s="657">
        <f>+'1 -Pole Santé 2021-22-23'!AH71+'2 - Kh-Formation 2021-22-23'!AH65+'3 - Kh-Santé 2021-22-23'!AG56+'4 - Kh-Entreprise 2021-22-23'!AG31+'5 - Kh-Invest 2021-22-23'!AH38</f>
        <v>70779.03330000001</v>
      </c>
      <c r="AI12" s="657">
        <f>+'1 -Pole Santé 2021-22-23'!AI71+'2 - Kh-Formation 2021-22-23'!AI65+'3 - Kh-Santé 2021-22-23'!AH56+'4 - Kh-Entreprise 2021-22-23'!AH31+'5 - Kh-Invest 2021-22-23'!AI38</f>
        <v>77929.03330000001</v>
      </c>
      <c r="AJ12" s="657">
        <f>+'1 -Pole Santé 2021-22-23'!AJ71+'2 - Kh-Formation 2021-22-23'!AJ65+'3 - Kh-Santé 2021-22-23'!AI56+'4 - Kh-Entreprise 2021-22-23'!AI31+'5 - Kh-Invest 2021-22-23'!AJ38</f>
        <v>71529.03330000001</v>
      </c>
      <c r="AK12" s="657">
        <f>+'1 -Pole Santé 2021-22-23'!AK71+'2 - Kh-Formation 2021-22-23'!AK65+'3 - Kh-Santé 2021-22-23'!AJ56+'4 - Kh-Entreprise 2021-22-23'!AJ31+'5 - Kh-Invest 2021-22-23'!AK38</f>
        <v>71529.03330000001</v>
      </c>
      <c r="AL12" s="657">
        <f>+'1 -Pole Santé 2021-22-23'!AL71+'2 - Kh-Formation 2021-22-23'!AL65+'3 - Kh-Santé 2021-22-23'!AK56+'4 - Kh-Entreprise 2021-22-23'!AK31+'5 - Kh-Invest 2021-22-23'!AL38</f>
        <v>78679.03330000001</v>
      </c>
      <c r="AM12" s="657">
        <f>+'1 -Pole Santé 2021-22-23'!AM71+'2 - Kh-Formation 2021-22-23'!AM65+'3 - Kh-Santé 2021-22-23'!AL56+'4 - Kh-Entreprise 2021-22-23'!AL31+'5 - Kh-Invest 2021-22-23'!AM38</f>
        <v>72159.03330000001</v>
      </c>
      <c r="AN12" s="657">
        <f>+'1 -Pole Santé 2021-22-23'!AN71+'2 - Kh-Formation 2021-22-23'!AN65+'3 - Kh-Santé 2021-22-23'!AM56+'4 - Kh-Entreprise 2021-22-23'!AM31+'5 - Kh-Invest 2021-22-23'!AN38</f>
        <v>64825.833299999998</v>
      </c>
      <c r="AO12" s="657">
        <f>+'1 -Pole Santé 2021-22-23'!AO71+'2 - Kh-Formation 2021-22-23'!AO65+'3 - Kh-Santé 2021-22-23'!AN56+'4 - Kh-Entreprise 2021-22-23'!AN31+'5 - Kh-Invest 2021-22-23'!AO38</f>
        <v>75929.133300000001</v>
      </c>
      <c r="AP12" s="657">
        <f>+'1 -Pole Santé 2021-22-23'!AP71+'2 - Kh-Formation 2021-22-23'!AP65+'3 - Kh-Santé 2021-22-23'!AO56+'4 - Kh-Entreprise 2021-22-23'!AO31+'5 - Kh-Invest 2021-22-23'!AP38</f>
        <v>73349.03330000001</v>
      </c>
      <c r="AQ12" s="657">
        <f>+'1 -Pole Santé 2021-22-23'!AQ71+'2 - Kh-Formation 2021-22-23'!AQ65+'3 - Kh-Santé 2021-22-23'!AP56+'4 - Kh-Entreprise 2021-22-23'!AP31+'5 - Kh-Invest 2021-22-23'!AQ38</f>
        <v>73349.03330000001</v>
      </c>
      <c r="AR12" s="658">
        <f>+'1 -Pole Santé 2021-22-23'!AR71+'2 - Kh-Formation 2021-22-23'!AR65+'3 - Kh-Santé 2021-22-23'!AQ56+'4 - Kh-Entreprise 2021-22-23'!AQ31+'5 - Kh-Invest 2021-22-23'!AR38</f>
        <v>82505.733299999993</v>
      </c>
    </row>
    <row r="13" spans="1:44" ht="12.6" customHeight="1" thickBot="1">
      <c r="A13" s="328" t="s">
        <v>177</v>
      </c>
      <c r="B13" s="1"/>
      <c r="C13" s="1"/>
      <c r="D13" s="600"/>
      <c r="E13" s="646" t="s">
        <v>177</v>
      </c>
      <c r="F13" s="647" t="s">
        <v>177</v>
      </c>
      <c r="G13" s="648" t="s">
        <v>177</v>
      </c>
      <c r="H13" s="649"/>
      <c r="I13" s="600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659"/>
      <c r="U13" s="600"/>
      <c r="V13" s="380"/>
      <c r="W13" s="457"/>
      <c r="X13" s="457"/>
      <c r="Y13" s="457"/>
      <c r="Z13" s="457"/>
      <c r="AA13" s="457"/>
      <c r="AB13" s="457"/>
      <c r="AC13" s="457"/>
      <c r="AD13" s="457"/>
      <c r="AE13" s="457"/>
      <c r="AF13" s="609"/>
      <c r="AG13" s="600"/>
      <c r="AH13" s="457"/>
      <c r="AI13" s="457"/>
      <c r="AJ13" s="457"/>
      <c r="AK13" s="457"/>
      <c r="AL13" s="457"/>
      <c r="AM13" s="457"/>
      <c r="AN13" s="457"/>
      <c r="AO13" s="457"/>
      <c r="AP13" s="457"/>
      <c r="AQ13" s="457"/>
      <c r="AR13" s="609"/>
    </row>
    <row r="14" spans="1:44" ht="19.5" customHeight="1" thickBot="1">
      <c r="A14" s="465" t="s">
        <v>295</v>
      </c>
      <c r="B14" s="330"/>
      <c r="C14" s="330"/>
      <c r="D14" s="660"/>
      <c r="E14" s="646"/>
      <c r="F14" s="647"/>
      <c r="G14" s="648"/>
      <c r="H14" s="649"/>
      <c r="I14" s="661">
        <f t="shared" ref="I14:AR14" si="0">I10-I12</f>
        <v>28805.496700000003</v>
      </c>
      <c r="J14" s="662">
        <f t="shared" si="0"/>
        <v>-2687.3482999999997</v>
      </c>
      <c r="K14" s="662">
        <f t="shared" si="0"/>
        <v>-2814.578300000001</v>
      </c>
      <c r="L14" s="662">
        <f t="shared" si="0"/>
        <v>-3624.6532999999999</v>
      </c>
      <c r="M14" s="662">
        <f t="shared" si="0"/>
        <v>-1929.6532999999999</v>
      </c>
      <c r="N14" s="662">
        <f t="shared" si="0"/>
        <v>8187.3466999999982</v>
      </c>
      <c r="O14" s="662">
        <f t="shared" si="0"/>
        <v>-10092.4833</v>
      </c>
      <c r="P14" s="662">
        <f t="shared" si="0"/>
        <v>-3592.4832999999999</v>
      </c>
      <c r="Q14" s="662">
        <f t="shared" si="0"/>
        <v>-91282.273300000001</v>
      </c>
      <c r="R14" s="662">
        <f t="shared" si="0"/>
        <v>-25789.083300000006</v>
      </c>
      <c r="S14" s="662">
        <f t="shared" si="0"/>
        <v>-15122.383300000001</v>
      </c>
      <c r="T14" s="663">
        <f t="shared" si="0"/>
        <v>-18183.323299999996</v>
      </c>
      <c r="U14" s="664">
        <f t="shared" si="0"/>
        <v>-31163.723300000005</v>
      </c>
      <c r="V14" s="665">
        <f t="shared" si="0"/>
        <v>-15659.878299999997</v>
      </c>
      <c r="W14" s="665">
        <f t="shared" si="0"/>
        <v>-18983.678299999992</v>
      </c>
      <c r="X14" s="665">
        <f t="shared" si="0"/>
        <v>-29635.633300000001</v>
      </c>
      <c r="Y14" s="665">
        <f t="shared" si="0"/>
        <v>-19635.633300000001</v>
      </c>
      <c r="Z14" s="665">
        <f t="shared" si="0"/>
        <v>-15685.633300000001</v>
      </c>
      <c r="AA14" s="665">
        <f t="shared" si="0"/>
        <v>-23419.133300000001</v>
      </c>
      <c r="AB14" s="665">
        <f t="shared" si="0"/>
        <v>-22552.533299999996</v>
      </c>
      <c r="AC14" s="665">
        <f t="shared" si="0"/>
        <v>-1019.0332999999955</v>
      </c>
      <c r="AD14" s="665">
        <f t="shared" si="0"/>
        <v>-7778.9333000000042</v>
      </c>
      <c r="AE14" s="665">
        <f t="shared" si="0"/>
        <v>-7778.9333000000042</v>
      </c>
      <c r="AF14" s="663">
        <f t="shared" si="0"/>
        <v>-4128.0332999999955</v>
      </c>
      <c r="AG14" s="664">
        <f t="shared" si="0"/>
        <v>-6327.1333000000013</v>
      </c>
      <c r="AH14" s="665">
        <f t="shared" si="0"/>
        <v>-7027.0333000000101</v>
      </c>
      <c r="AI14" s="665">
        <f t="shared" si="0"/>
        <v>2897.9666999999899</v>
      </c>
      <c r="AJ14" s="665">
        <f t="shared" si="0"/>
        <v>-6702.0333000000101</v>
      </c>
      <c r="AK14" s="665">
        <f t="shared" si="0"/>
        <v>-6702.0333000000101</v>
      </c>
      <c r="AL14" s="665">
        <f t="shared" si="0"/>
        <v>3222.9666999999899</v>
      </c>
      <c r="AM14" s="665">
        <f t="shared" si="0"/>
        <v>-6557.0333000000101</v>
      </c>
      <c r="AN14" s="665">
        <f t="shared" si="0"/>
        <v>-15223.833299999998</v>
      </c>
      <c r="AO14" s="665">
        <f t="shared" si="0"/>
        <v>4547.8666999999987</v>
      </c>
      <c r="AP14" s="665">
        <f t="shared" si="0"/>
        <v>-5572.0333000000101</v>
      </c>
      <c r="AQ14" s="665">
        <f t="shared" si="0"/>
        <v>-5572.0333000000101</v>
      </c>
      <c r="AR14" s="663">
        <f t="shared" si="0"/>
        <v>1446.2667000000074</v>
      </c>
    </row>
    <row r="15" spans="1:44" ht="19.5" customHeight="1" thickBot="1">
      <c r="A15" s="334"/>
      <c r="B15" s="334"/>
      <c r="C15" s="334"/>
      <c r="D15" s="666"/>
      <c r="E15" s="646"/>
      <c r="F15" s="647"/>
      <c r="G15" s="648"/>
      <c r="H15" s="649"/>
      <c r="I15" s="667"/>
      <c r="J15" s="668"/>
      <c r="K15" s="668"/>
      <c r="L15" s="668"/>
      <c r="M15" s="668"/>
      <c r="N15" s="668"/>
      <c r="O15" s="668"/>
      <c r="P15" s="668"/>
      <c r="Q15" s="668"/>
      <c r="R15" s="668"/>
      <c r="S15" s="668"/>
      <c r="T15" s="669"/>
      <c r="U15" s="670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2"/>
      <c r="AG15" s="670"/>
      <c r="AH15" s="671"/>
      <c r="AI15" s="671"/>
      <c r="AJ15" s="671"/>
      <c r="AK15" s="671"/>
      <c r="AL15" s="671"/>
      <c r="AM15" s="671"/>
      <c r="AN15" s="671"/>
      <c r="AO15" s="671"/>
      <c r="AP15" s="671"/>
      <c r="AQ15" s="671"/>
      <c r="AR15" s="672"/>
    </row>
    <row r="16" spans="1:44" ht="39.75" customHeight="1" thickBot="1">
      <c r="A16" s="466" t="s">
        <v>217</v>
      </c>
      <c r="B16" s="467"/>
      <c r="C16" s="468"/>
      <c r="D16" s="594">
        <f>+'1 -Pole Santé 2021-22-23'!D75+'2 - Kh-Formation 2021-22-23'!D69+'3 - Kh-Santé 2021-22-23'!D60+'4 - Kh-Entreprise 2021-22-23'!D35+'5 - Kh-Invest 2021-22-23'!D42</f>
        <v>25008</v>
      </c>
      <c r="E16" s="673">
        <f>+D16+E10-E12</f>
        <v>-113117.41960000002</v>
      </c>
      <c r="F16" s="674">
        <f>+E16+F10-F12</f>
        <v>-310558.19920000003</v>
      </c>
      <c r="G16" s="675">
        <f>+F16+G10-G12</f>
        <v>-358126.29879999987</v>
      </c>
      <c r="H16" s="676"/>
      <c r="I16" s="677">
        <f>D16+I14</f>
        <v>53813.496700000003</v>
      </c>
      <c r="J16" s="678">
        <f t="shared" ref="J16:AR16" si="1">I16+J14</f>
        <v>51126.148400000005</v>
      </c>
      <c r="K16" s="678">
        <f t="shared" si="1"/>
        <v>48311.570100000004</v>
      </c>
      <c r="L16" s="678">
        <f t="shared" si="1"/>
        <v>44686.916800000006</v>
      </c>
      <c r="M16" s="678">
        <f t="shared" si="1"/>
        <v>42757.263500000008</v>
      </c>
      <c r="N16" s="678">
        <f t="shared" si="1"/>
        <v>50944.61020000001</v>
      </c>
      <c r="O16" s="678">
        <f t="shared" si="1"/>
        <v>40852.12690000001</v>
      </c>
      <c r="P16" s="678">
        <f t="shared" si="1"/>
        <v>37259.64360000001</v>
      </c>
      <c r="Q16" s="678">
        <f t="shared" si="1"/>
        <v>-54022.62969999999</v>
      </c>
      <c r="R16" s="678">
        <f t="shared" si="1"/>
        <v>-79811.712999999989</v>
      </c>
      <c r="S16" s="679">
        <f t="shared" si="1"/>
        <v>-94934.09629999999</v>
      </c>
      <c r="T16" s="680">
        <f t="shared" si="1"/>
        <v>-113117.41959999999</v>
      </c>
      <c r="U16" s="681">
        <f t="shared" si="1"/>
        <v>-144281.14290000001</v>
      </c>
      <c r="V16" s="682">
        <f t="shared" si="1"/>
        <v>-159941.02120000002</v>
      </c>
      <c r="W16" s="682">
        <f t="shared" si="1"/>
        <v>-178924.69950000002</v>
      </c>
      <c r="X16" s="682">
        <f t="shared" si="1"/>
        <v>-208560.33280000003</v>
      </c>
      <c r="Y16" s="682">
        <f t="shared" si="1"/>
        <v>-228195.96610000002</v>
      </c>
      <c r="Z16" s="682">
        <f t="shared" si="1"/>
        <v>-243881.59940000001</v>
      </c>
      <c r="AA16" s="682">
        <f t="shared" si="1"/>
        <v>-267300.73269999999</v>
      </c>
      <c r="AB16" s="682">
        <f t="shared" si="1"/>
        <v>-289853.266</v>
      </c>
      <c r="AC16" s="682">
        <f t="shared" si="1"/>
        <v>-290872.29930000001</v>
      </c>
      <c r="AD16" s="682">
        <f t="shared" si="1"/>
        <v>-298651.23259999999</v>
      </c>
      <c r="AE16" s="682">
        <f t="shared" si="1"/>
        <v>-306430.16590000002</v>
      </c>
      <c r="AF16" s="680">
        <f t="shared" si="1"/>
        <v>-310558.19920000003</v>
      </c>
      <c r="AG16" s="681">
        <f t="shared" si="1"/>
        <v>-316885.33250000002</v>
      </c>
      <c r="AH16" s="682">
        <f t="shared" si="1"/>
        <v>-323912.36580000003</v>
      </c>
      <c r="AI16" s="682">
        <f t="shared" si="1"/>
        <v>-321014.39910000004</v>
      </c>
      <c r="AJ16" s="682">
        <f t="shared" si="1"/>
        <v>-327716.43240000005</v>
      </c>
      <c r="AK16" s="682">
        <f t="shared" si="1"/>
        <v>-334418.46570000006</v>
      </c>
      <c r="AL16" s="682">
        <f t="shared" si="1"/>
        <v>-331195.49900000007</v>
      </c>
      <c r="AM16" s="682">
        <f t="shared" si="1"/>
        <v>-337752.53230000008</v>
      </c>
      <c r="AN16" s="682">
        <f t="shared" si="1"/>
        <v>-352976.36560000008</v>
      </c>
      <c r="AO16" s="682">
        <f t="shared" si="1"/>
        <v>-348428.49890000006</v>
      </c>
      <c r="AP16" s="682">
        <f t="shared" si="1"/>
        <v>-354000.53220000007</v>
      </c>
      <c r="AQ16" s="682">
        <f t="shared" si="1"/>
        <v>-359572.56550000008</v>
      </c>
      <c r="AR16" s="680">
        <f t="shared" si="1"/>
        <v>-358126.29880000011</v>
      </c>
    </row>
    <row r="17" spans="1:46" ht="7.15" customHeight="1" thickBot="1">
      <c r="A17" s="328"/>
      <c r="B17" s="1"/>
      <c r="C17" s="1"/>
      <c r="D17" s="1"/>
      <c r="E17" s="513"/>
      <c r="F17" s="514"/>
      <c r="G17" s="515"/>
      <c r="H17" s="606"/>
      <c r="I17" s="599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606"/>
      <c r="U17" s="602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612"/>
      <c r="AG17" s="50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612"/>
    </row>
    <row r="18" spans="1:46" ht="19.5" customHeight="1">
      <c r="A18" s="328"/>
      <c r="B18" s="538" t="s">
        <v>330</v>
      </c>
      <c r="C18" s="1"/>
      <c r="D18" s="457">
        <f>+'Trésorerie Groupe'!D13</f>
        <v>25008</v>
      </c>
      <c r="E18" s="457"/>
      <c r="F18" s="457"/>
      <c r="G18" s="457">
        <v>-480423</v>
      </c>
      <c r="H18" s="609"/>
      <c r="I18" s="634">
        <v>2021</v>
      </c>
      <c r="J18" s="457"/>
      <c r="K18" s="457"/>
      <c r="L18" s="457"/>
      <c r="M18" s="457"/>
      <c r="N18" s="457">
        <f>+'Trésorerie Groupe'!E13</f>
        <v>26555</v>
      </c>
      <c r="O18" s="457"/>
      <c r="P18" s="457"/>
      <c r="Q18" s="457"/>
      <c r="R18" s="457"/>
      <c r="S18" s="457"/>
      <c r="T18" s="635">
        <v>2021</v>
      </c>
      <c r="U18" s="634">
        <v>2022</v>
      </c>
      <c r="V18" s="595"/>
      <c r="W18" s="595"/>
      <c r="X18" s="595"/>
      <c r="Y18" s="595"/>
      <c r="Z18" s="595"/>
      <c r="AA18" s="595"/>
      <c r="AB18" s="595"/>
      <c r="AC18" s="595"/>
      <c r="AD18" s="595"/>
      <c r="AE18" s="595"/>
      <c r="AF18" s="635">
        <v>2022</v>
      </c>
      <c r="AG18" s="634">
        <v>2023</v>
      </c>
      <c r="AH18" s="595"/>
      <c r="AI18" s="595"/>
      <c r="AJ18" s="595"/>
      <c r="AK18" s="595"/>
      <c r="AL18" s="595"/>
      <c r="AM18" s="595"/>
      <c r="AN18" s="595"/>
      <c r="AO18" s="595"/>
      <c r="AP18" s="595"/>
      <c r="AQ18" s="595"/>
      <c r="AR18" s="635">
        <v>2023</v>
      </c>
    </row>
    <row r="19" spans="1:46" ht="19.5" customHeight="1">
      <c r="A19" s="328"/>
      <c r="B19" s="596" t="s">
        <v>331</v>
      </c>
      <c r="C19" s="596"/>
      <c r="D19" s="597">
        <f>+D16-D18</f>
        <v>0</v>
      </c>
      <c r="E19" s="597"/>
      <c r="F19" s="597"/>
      <c r="G19" s="597">
        <f>+G16-G18</f>
        <v>122296.70120000013</v>
      </c>
      <c r="H19" s="610"/>
      <c r="I19" s="601"/>
      <c r="J19" s="597"/>
      <c r="K19" s="597"/>
      <c r="L19" s="597"/>
      <c r="M19" s="597"/>
      <c r="N19" s="597">
        <f>+N16-N18</f>
        <v>24389.61020000001</v>
      </c>
      <c r="O19" s="597"/>
      <c r="P19" s="597"/>
      <c r="Q19" s="597"/>
      <c r="R19" s="597"/>
      <c r="S19" s="597"/>
      <c r="T19" s="614" t="s">
        <v>177</v>
      </c>
      <c r="U19" s="615"/>
      <c r="V19" s="597"/>
      <c r="W19" s="597"/>
      <c r="X19" s="597"/>
      <c r="Y19" s="597"/>
      <c r="Z19" s="597"/>
      <c r="AA19" s="597"/>
      <c r="AB19" s="597"/>
      <c r="AC19" s="597"/>
      <c r="AD19" s="597"/>
      <c r="AE19" s="597"/>
      <c r="AF19" s="610"/>
      <c r="AG19" s="601"/>
      <c r="AH19" s="597"/>
      <c r="AI19" s="597"/>
      <c r="AJ19" s="597"/>
      <c r="AK19" s="597"/>
      <c r="AL19" s="597"/>
      <c r="AM19" s="597"/>
      <c r="AN19" s="597"/>
      <c r="AO19" s="597"/>
      <c r="AP19" s="597"/>
      <c r="AQ19" s="597"/>
      <c r="AR19" s="610"/>
      <c r="AS19" s="598"/>
      <c r="AT19" s="598"/>
    </row>
    <row r="20" spans="1:46" ht="19.5" customHeight="1">
      <c r="A20" s="328"/>
      <c r="B20" s="1"/>
      <c r="C20" s="1"/>
      <c r="D20" s="457"/>
      <c r="E20" s="457"/>
      <c r="F20" s="457"/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57"/>
      <c r="R20" s="457"/>
      <c r="S20" s="457"/>
      <c r="T20" s="457"/>
      <c r="U20" s="457"/>
      <c r="V20" s="457"/>
      <c r="W20" s="457"/>
      <c r="X20" s="457"/>
      <c r="Y20" s="457"/>
      <c r="Z20" s="457"/>
      <c r="AA20" s="457"/>
      <c r="AB20" s="457"/>
      <c r="AC20" s="457"/>
      <c r="AD20" s="457"/>
      <c r="AE20" s="457"/>
      <c r="AF20" s="457"/>
      <c r="AG20" s="457"/>
      <c r="AH20" s="457"/>
      <c r="AI20" s="457"/>
      <c r="AJ20" s="457"/>
      <c r="AK20" s="457"/>
      <c r="AL20" s="457"/>
      <c r="AM20" s="457"/>
      <c r="AN20" s="457"/>
      <c r="AO20" s="457"/>
      <c r="AP20" s="457"/>
      <c r="AQ20" s="457"/>
      <c r="AR20" s="457"/>
    </row>
    <row r="21" spans="1:46" ht="19.5" customHeight="1">
      <c r="A21" s="328"/>
      <c r="B21" s="1"/>
      <c r="C21" s="1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  <c r="V21" s="457"/>
      <c r="W21" s="457"/>
      <c r="X21" s="457"/>
      <c r="Y21" s="457"/>
      <c r="Z21" s="457"/>
      <c r="AA21" s="457"/>
      <c r="AB21" s="457"/>
      <c r="AC21" s="457"/>
      <c r="AD21" s="457"/>
      <c r="AE21" s="457"/>
      <c r="AF21" s="457"/>
      <c r="AG21" s="457"/>
      <c r="AH21" s="457"/>
      <c r="AI21" s="457"/>
      <c r="AJ21" s="457"/>
      <c r="AK21" s="457"/>
      <c r="AL21" s="457"/>
      <c r="AM21" s="457"/>
      <c r="AN21" s="457"/>
      <c r="AO21" s="457"/>
      <c r="AP21" s="457"/>
      <c r="AQ21" s="457"/>
      <c r="AR21" s="457"/>
    </row>
    <row r="22" spans="1:46" ht="19.5" customHeight="1">
      <c r="A22" s="328"/>
      <c r="B22" s="1"/>
      <c r="C22" s="1"/>
      <c r="D22" s="457"/>
      <c r="E22" s="457"/>
      <c r="F22" s="457"/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57"/>
      <c r="R22" s="457"/>
      <c r="S22" s="457"/>
      <c r="T22" s="457"/>
      <c r="U22" s="457"/>
      <c r="V22" s="457"/>
      <c r="W22" s="457"/>
      <c r="X22" s="457"/>
      <c r="Y22" s="457"/>
      <c r="Z22" s="457"/>
      <c r="AA22" s="457"/>
      <c r="AB22" s="457"/>
      <c r="AC22" s="457"/>
      <c r="AD22" s="457"/>
      <c r="AE22" s="457"/>
      <c r="AF22" s="457"/>
      <c r="AG22" s="457"/>
      <c r="AH22" s="457"/>
      <c r="AI22" s="457"/>
      <c r="AJ22" s="457"/>
      <c r="AK22" s="457"/>
      <c r="AL22" s="457"/>
      <c r="AM22" s="457"/>
      <c r="AN22" s="457"/>
      <c r="AO22" s="457"/>
      <c r="AP22" s="457"/>
      <c r="AQ22" s="457"/>
      <c r="AR22" s="457"/>
    </row>
    <row r="23" spans="1:46" ht="19.5" customHeight="1">
      <c r="A23" s="328"/>
      <c r="B23" s="1"/>
      <c r="C23" s="1"/>
      <c r="D23" s="457"/>
      <c r="E23" s="457"/>
      <c r="F23" s="457"/>
      <c r="G23" s="457"/>
      <c r="H23" s="457"/>
      <c r="I23" s="457"/>
      <c r="J23" s="457"/>
      <c r="K23" s="457"/>
      <c r="L23" s="457"/>
      <c r="M23" s="457"/>
      <c r="N23" s="457"/>
      <c r="O23" s="457"/>
      <c r="P23" s="457"/>
      <c r="Q23" s="457"/>
      <c r="R23" s="457"/>
      <c r="S23" s="457"/>
      <c r="T23" s="457"/>
      <c r="U23" s="457"/>
      <c r="V23" s="457"/>
      <c r="W23" s="457"/>
      <c r="X23" s="457"/>
      <c r="Y23" s="457"/>
      <c r="Z23" s="457"/>
      <c r="AA23" s="457"/>
      <c r="AB23" s="457"/>
      <c r="AC23" s="457"/>
      <c r="AD23" s="457"/>
      <c r="AE23" s="457"/>
      <c r="AF23" s="457"/>
      <c r="AG23" s="457"/>
      <c r="AH23" s="457"/>
      <c r="AI23" s="457"/>
      <c r="AJ23" s="457"/>
      <c r="AK23" s="457"/>
      <c r="AL23" s="457"/>
      <c r="AM23" s="457"/>
      <c r="AN23" s="457"/>
      <c r="AO23" s="457"/>
      <c r="AP23" s="457"/>
      <c r="AQ23" s="457"/>
      <c r="AR23" s="457"/>
    </row>
    <row r="24" spans="1:46" ht="19.5" customHeight="1">
      <c r="A24" s="328"/>
      <c r="B24" s="1"/>
      <c r="C24" s="1"/>
      <c r="D24" s="457"/>
      <c r="E24" s="457"/>
      <c r="F24" s="457"/>
      <c r="G24" s="457"/>
      <c r="H24" s="457"/>
      <c r="I24" s="457"/>
      <c r="J24" s="457"/>
      <c r="K24" s="457"/>
      <c r="L24" s="457"/>
      <c r="M24" s="457"/>
      <c r="N24" s="457"/>
      <c r="O24" s="457"/>
      <c r="P24" s="457"/>
      <c r="Q24" s="457"/>
      <c r="R24" s="457"/>
      <c r="S24" s="457"/>
      <c r="T24" s="457"/>
      <c r="U24" s="457"/>
      <c r="V24" s="457"/>
      <c r="W24" s="457"/>
      <c r="X24" s="457"/>
      <c r="Y24" s="457"/>
      <c r="Z24" s="457"/>
      <c r="AA24" s="457"/>
      <c r="AB24" s="457"/>
      <c r="AC24" s="457"/>
      <c r="AD24" s="457"/>
      <c r="AE24" s="457"/>
      <c r="AF24" s="457"/>
      <c r="AG24" s="457"/>
      <c r="AH24" s="457"/>
      <c r="AI24" s="457"/>
      <c r="AJ24" s="457"/>
      <c r="AK24" s="457"/>
      <c r="AL24" s="457"/>
      <c r="AM24" s="457"/>
      <c r="AN24" s="457"/>
      <c r="AO24" s="457"/>
      <c r="AP24" s="457"/>
      <c r="AQ24" s="457"/>
      <c r="AR24" s="457"/>
    </row>
    <row r="25" spans="1:46" ht="19.5" customHeight="1">
      <c r="A25" s="32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88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6" ht="19.5" customHeight="1">
      <c r="A26" s="32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88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6" ht="19.5" customHeight="1">
      <c r="A27" s="32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88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6" ht="19.5" customHeight="1">
      <c r="A28" s="32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88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6" ht="19.5" customHeight="1">
      <c r="A29" s="32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88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6" ht="19.5" customHeight="1">
      <c r="A30" s="32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88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6" ht="19.5" customHeight="1">
      <c r="A31" s="32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88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6" ht="19.5" customHeight="1">
      <c r="A32" s="32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88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19.5" customHeight="1">
      <c r="A33" s="32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88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19.5" customHeight="1">
      <c r="A34" s="32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88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19.5" customHeight="1">
      <c r="A35" s="32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88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ht="19.5" customHeight="1">
      <c r="A36" s="32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88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ht="19.5" customHeight="1">
      <c r="A37" s="32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88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ht="19.5" customHeight="1">
      <c r="A38" s="32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88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19.5" customHeight="1">
      <c r="A39" s="328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88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ht="19.5" customHeight="1">
      <c r="A40" s="32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88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ht="19.5" customHeight="1">
      <c r="A41" s="32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88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19.5" customHeight="1">
      <c r="A42" s="32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88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19.5" customHeight="1">
      <c r="A43" s="32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88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19.5" customHeight="1">
      <c r="A44" s="32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88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ht="19.5" customHeight="1">
      <c r="A45" s="328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88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ht="19.5" customHeight="1">
      <c r="A46" s="328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88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ht="19.5" customHeight="1">
      <c r="A47" s="328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88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ht="19.5" customHeight="1">
      <c r="A48" s="328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88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ht="19.5" customHeight="1">
      <c r="A49" s="328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88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ht="19.5" customHeight="1">
      <c r="A50" s="328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88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ht="19.5" customHeight="1">
      <c r="A51" s="32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88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ht="19.5" customHeight="1">
      <c r="A52" s="328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88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19.5" customHeight="1">
      <c r="A53" s="328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88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ht="19.5" customHeight="1">
      <c r="A54" s="32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88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19.5" customHeight="1">
      <c r="A55" s="32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88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19.5" customHeight="1">
      <c r="A56" s="32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88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19.5" customHeight="1">
      <c r="A57" s="32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88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ht="19.5" customHeight="1">
      <c r="A58" s="32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88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19.5" customHeight="1">
      <c r="A59" s="32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88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19.5" customHeight="1">
      <c r="A60" s="32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88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ht="19.5" customHeight="1">
      <c r="A61" s="32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88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ht="19.5" customHeight="1">
      <c r="A62" s="32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88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ht="19.5" customHeight="1">
      <c r="A63" s="32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88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19.5" customHeight="1">
      <c r="A64" s="32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88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ht="19.5" customHeight="1">
      <c r="A65" s="32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88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19.5" customHeight="1">
      <c r="A66" s="32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88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ht="19.5" customHeight="1">
      <c r="A67" s="32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88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ht="19.5" customHeight="1">
      <c r="A68" s="32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88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19.5" customHeight="1">
      <c r="A69" s="32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88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ht="19.5" customHeight="1">
      <c r="A70" s="32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88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19.5" customHeight="1">
      <c r="A71" s="32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88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19.5" customHeight="1">
      <c r="A72" s="32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88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19.5" customHeight="1">
      <c r="A73" s="32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88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19.5" customHeight="1">
      <c r="A74" s="32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88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19.5" customHeight="1">
      <c r="A75" s="32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88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19.5" customHeight="1">
      <c r="A76" s="32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88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9.5" customHeight="1">
      <c r="A77" s="328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88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9.5" customHeight="1">
      <c r="A78" s="328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88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9.5" customHeight="1">
      <c r="A79" s="328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88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19.5" customHeight="1">
      <c r="A80" s="328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88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19.5" customHeight="1">
      <c r="A81" s="328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88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19.5" customHeight="1">
      <c r="A82" s="328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88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9.5" customHeight="1">
      <c r="A83" s="328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88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19.5" customHeight="1">
      <c r="A84" s="328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88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19.5" customHeight="1">
      <c r="A85" s="328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88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9.5" customHeight="1">
      <c r="A86" s="328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88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19.5" customHeight="1">
      <c r="A87" s="328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88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9.5" customHeight="1">
      <c r="A88" s="328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88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9.5" customHeight="1">
      <c r="A89" s="328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88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9.5" customHeight="1">
      <c r="A90" s="328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88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9.5" customHeight="1">
      <c r="A91" s="328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88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9.5" customHeight="1">
      <c r="A92" s="328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88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9.5" customHeight="1">
      <c r="A93" s="328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88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9.5" customHeight="1">
      <c r="A94" s="328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88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9.5" customHeight="1">
      <c r="A95" s="328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88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9.5" customHeight="1">
      <c r="A96" s="328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88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9.5" customHeight="1">
      <c r="A97" s="328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88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9.5" customHeight="1">
      <c r="A98" s="328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88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9.5" customHeight="1">
      <c r="A99" s="32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88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9.5" customHeight="1">
      <c r="A100" s="32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88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9.5" customHeight="1">
      <c r="A101" s="32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88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9.5" customHeight="1">
      <c r="A102" s="32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88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9.5" customHeight="1">
      <c r="A103" s="32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88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9.5" customHeight="1">
      <c r="A104" s="32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88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9.5" customHeight="1">
      <c r="A105" s="32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88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9.5" customHeight="1">
      <c r="A106" s="32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88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9.5" customHeight="1">
      <c r="A107" s="32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88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9.5" customHeight="1">
      <c r="A108" s="32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88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9.5" customHeight="1">
      <c r="A109" s="32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88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9.5" customHeight="1">
      <c r="A110" s="32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88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9.5" customHeight="1">
      <c r="A111" s="32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88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9.5" customHeight="1">
      <c r="A112" s="32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88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9.5" customHeight="1">
      <c r="A113" s="32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88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9.5" customHeight="1">
      <c r="A114" s="328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88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9.5" customHeight="1">
      <c r="A115" s="328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88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9.5" customHeight="1">
      <c r="A116" s="328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88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9.5" customHeight="1">
      <c r="A117" s="328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88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9.5" customHeight="1">
      <c r="A118" s="328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88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9.5" customHeight="1">
      <c r="A119" s="328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88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9.5" customHeight="1">
      <c r="A120" s="328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88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9.5" customHeight="1">
      <c r="A121" s="328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88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9.5" customHeight="1">
      <c r="A122" s="328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88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9.5" customHeight="1">
      <c r="A123" s="328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88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9.5" customHeight="1">
      <c r="A124" s="328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88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9.5" customHeight="1">
      <c r="A125" s="328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88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9.5" customHeight="1">
      <c r="A126" s="328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88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9.5" customHeight="1">
      <c r="A127" s="328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88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9.5" customHeight="1">
      <c r="A128" s="328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88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9.5" customHeight="1">
      <c r="A129" s="328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88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9.5" customHeight="1">
      <c r="A130" s="328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88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9.5" customHeight="1">
      <c r="A131" s="328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88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9.5" customHeight="1">
      <c r="A132" s="328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88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9.5" customHeight="1">
      <c r="A133" s="328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88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9.5" customHeight="1">
      <c r="A134" s="328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88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9.5" customHeight="1">
      <c r="A135" s="328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88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9.5" customHeight="1">
      <c r="A136" s="328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88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9.5" customHeight="1">
      <c r="A137" s="328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88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9.5" customHeight="1">
      <c r="A138" s="328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88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9.5" customHeight="1">
      <c r="A139" s="328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88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9.5" customHeight="1">
      <c r="A140" s="328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88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9.5" customHeight="1">
      <c r="A141" s="328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88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9.5" customHeight="1">
      <c r="A142" s="328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88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9.5" customHeight="1">
      <c r="A143" s="328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88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9.5" customHeight="1">
      <c r="A144" s="328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88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9.5" customHeight="1">
      <c r="A145" s="328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88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9.5" customHeight="1">
      <c r="A146" s="328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88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9.5" customHeight="1">
      <c r="A147" s="328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88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9.5" customHeight="1">
      <c r="A148" s="328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88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9.5" customHeight="1">
      <c r="A149" s="328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88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9.5" customHeight="1">
      <c r="A150" s="328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88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9.5" customHeight="1">
      <c r="A151" s="328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88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9.5" customHeight="1">
      <c r="A152" s="328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88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9.5" customHeight="1">
      <c r="A153" s="328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88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9.5" customHeight="1">
      <c r="A154" s="328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88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9.5" customHeight="1">
      <c r="A155" s="328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88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9.5" customHeight="1">
      <c r="A156" s="328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88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9.5" customHeight="1">
      <c r="A157" s="328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88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9.5" customHeight="1">
      <c r="A158" s="328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88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9.5" customHeight="1">
      <c r="A159" s="328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88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9.5" customHeight="1">
      <c r="A160" s="328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88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9.5" customHeight="1">
      <c r="A161" s="328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88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9.5" customHeight="1">
      <c r="A162" s="328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88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9.5" customHeight="1">
      <c r="A163" s="328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88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9.5" customHeight="1">
      <c r="A164" s="328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88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9.5" customHeight="1">
      <c r="A165" s="328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88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9.5" customHeight="1">
      <c r="A166" s="328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88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9.5" customHeight="1">
      <c r="A167" s="328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88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9.5" customHeight="1">
      <c r="A168" s="328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88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9.5" customHeight="1">
      <c r="A169" s="328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88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9.5" customHeight="1">
      <c r="A170" s="328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88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9.5" customHeight="1">
      <c r="A171" s="328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88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9.5" customHeight="1">
      <c r="A172" s="328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88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9.5" customHeight="1">
      <c r="A173" s="328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88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9.5" customHeight="1">
      <c r="A174" s="328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88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9.5" customHeight="1">
      <c r="A175" s="328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88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9.5" customHeight="1">
      <c r="A176" s="328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88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9.5" customHeight="1">
      <c r="A177" s="328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88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9.5" customHeight="1">
      <c r="A178" s="328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88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9.5" customHeight="1">
      <c r="A179" s="328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88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9.5" customHeight="1">
      <c r="A180" s="328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88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9.5" customHeight="1">
      <c r="A181" s="328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88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9.5" customHeight="1">
      <c r="A182" s="328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88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9.5" customHeight="1">
      <c r="A183" s="328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88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9.5" customHeight="1">
      <c r="A184" s="328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88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9.5" customHeight="1">
      <c r="A185" s="328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88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9.5" customHeight="1">
      <c r="A186" s="328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88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9.5" customHeight="1">
      <c r="A187" s="328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88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9.5" customHeight="1">
      <c r="A188" s="328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88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9.5" customHeight="1">
      <c r="A189" s="328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88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9.5" customHeight="1">
      <c r="A190" s="328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88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9.5" customHeight="1">
      <c r="A191" s="328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88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9.5" customHeight="1">
      <c r="A192" s="328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88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9.5" customHeight="1">
      <c r="A193" s="328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88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9.5" customHeight="1">
      <c r="A194" s="328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88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9.5" customHeight="1">
      <c r="A195" s="328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88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9.5" customHeight="1">
      <c r="A196" s="328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88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9.5" customHeight="1">
      <c r="A197" s="328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88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9.5" customHeight="1">
      <c r="A198" s="328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88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9.5" customHeight="1">
      <c r="A199" s="328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88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9.5" customHeight="1">
      <c r="A200" s="328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88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9.5" customHeight="1">
      <c r="A201" s="328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88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9.5" customHeight="1">
      <c r="A202" s="328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88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9.5" customHeight="1">
      <c r="A203" s="328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88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9.5" customHeight="1">
      <c r="A204" s="328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88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9.5" customHeight="1">
      <c r="A205" s="328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88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9.5" customHeight="1">
      <c r="A206" s="328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88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9.5" customHeight="1">
      <c r="A207" s="328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88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9.5" customHeight="1">
      <c r="A208" s="328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88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9.5" customHeight="1">
      <c r="A209" s="328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88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9.5" customHeight="1">
      <c r="A210" s="32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88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9.5" customHeight="1">
      <c r="A211" s="328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88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9.5" customHeight="1">
      <c r="A212" s="328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88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9.5" customHeight="1">
      <c r="A213" s="328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88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9.5" customHeight="1">
      <c r="A214" s="328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88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9.5" customHeight="1">
      <c r="A215" s="328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88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9.5" customHeight="1">
      <c r="A216" s="328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88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9.5" customHeight="1">
      <c r="A217" s="328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88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9.5" customHeight="1">
      <c r="A218" s="328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88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9.5" customHeight="1">
      <c r="A219" s="328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88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9.5" customHeight="1">
      <c r="A220" s="328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88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9.5" customHeight="1">
      <c r="A221" s="328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88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9.5" customHeight="1">
      <c r="A222" s="328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88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9.5" customHeight="1">
      <c r="A223" s="328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88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9.5" customHeight="1">
      <c r="A224" s="328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88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9.5" customHeight="1">
      <c r="A225" s="328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88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9.5" customHeight="1">
      <c r="A226" s="328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88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9.5" customHeight="1">
      <c r="A227" s="328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88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9.5" customHeight="1">
      <c r="A228" s="328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88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9.5" customHeight="1">
      <c r="A229" s="328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88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9.5" customHeight="1">
      <c r="A230" s="328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88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9.5" customHeight="1">
      <c r="A231" s="328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88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9.5" customHeight="1">
      <c r="A232" s="328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88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9.5" customHeight="1">
      <c r="A233" s="328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88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9.5" customHeight="1">
      <c r="A234" s="328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88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9.5" customHeight="1">
      <c r="A235" s="328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88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9.5" customHeight="1">
      <c r="A236" s="328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88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9.5" customHeight="1">
      <c r="A237" s="32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88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9.5" customHeight="1">
      <c r="A238" s="32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88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9.5" customHeight="1">
      <c r="A239" s="328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88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9.5" customHeight="1">
      <c r="A240" s="328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88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9.5" customHeight="1">
      <c r="A241" s="328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88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9.5" customHeight="1">
      <c r="A242" s="328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88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9.5" customHeight="1">
      <c r="A243" s="32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88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9.5" customHeight="1">
      <c r="A244" s="32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88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9.5" customHeight="1">
      <c r="A245" s="32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88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9.5" customHeight="1">
      <c r="A246" s="328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88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9.5" customHeight="1">
      <c r="A247" s="328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88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9.5" customHeight="1">
      <c r="A248" s="328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88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9.5" customHeight="1">
      <c r="A249" s="328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88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9.5" customHeight="1">
      <c r="A250" s="328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88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9.5" customHeight="1">
      <c r="A251" s="32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88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9.5" customHeight="1">
      <c r="A252" s="328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88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9.5" customHeight="1">
      <c r="A253" s="328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88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9.5" customHeight="1">
      <c r="A254" s="328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88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9.5" customHeight="1">
      <c r="A255" s="32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88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9.5" customHeight="1">
      <c r="A256" s="32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88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9.5" customHeight="1">
      <c r="A257" s="32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88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9.5" customHeight="1">
      <c r="A258" s="328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88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9.5" customHeight="1">
      <c r="A259" s="328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88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9.5" customHeight="1">
      <c r="A260" s="328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88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9.5" customHeight="1">
      <c r="A261" s="328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88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9.5" customHeight="1">
      <c r="A262" s="328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88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9.5" customHeight="1">
      <c r="A263" s="328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88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9.5" customHeight="1">
      <c r="A264" s="328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88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9.5" customHeight="1">
      <c r="A265" s="328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88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9.5" customHeight="1">
      <c r="A266" s="328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88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9.5" customHeight="1">
      <c r="A267" s="328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88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9.5" customHeight="1">
      <c r="A268" s="328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88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9.5" customHeight="1">
      <c r="A269" s="328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88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9.5" customHeight="1">
      <c r="A270" s="328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88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9.5" customHeight="1">
      <c r="A271" s="328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88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9.5" customHeight="1">
      <c r="A272" s="328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88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9.5" customHeight="1">
      <c r="A273" s="328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88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9.5" customHeight="1">
      <c r="A274" s="328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88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9.5" customHeight="1">
      <c r="A275" s="328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88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9.5" customHeight="1">
      <c r="A276" s="328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88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9.5" customHeight="1">
      <c r="A277" s="328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88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9.5" customHeight="1">
      <c r="A278" s="328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88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9.5" customHeight="1">
      <c r="A279" s="328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88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9.5" customHeight="1">
      <c r="A280" s="328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88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9.5" customHeight="1">
      <c r="A281" s="328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88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9.5" customHeight="1">
      <c r="A282" s="328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88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9.5" customHeight="1">
      <c r="A283" s="328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88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9.5" customHeight="1">
      <c r="A284" s="328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88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9.5" customHeight="1">
      <c r="A285" s="328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88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9.5" customHeight="1">
      <c r="A286" s="328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88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9.5" customHeight="1">
      <c r="A287" s="328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88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9.5" customHeight="1">
      <c r="A288" s="328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88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9.5" customHeight="1">
      <c r="A289" s="328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88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9.5" customHeight="1">
      <c r="A290" s="328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88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9.5" customHeight="1">
      <c r="A291" s="328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88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9.5" customHeight="1">
      <c r="A292" s="328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88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9.5" customHeight="1">
      <c r="A293" s="328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88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9.5" customHeight="1">
      <c r="A294" s="328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88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9.5" customHeight="1">
      <c r="A295" s="328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88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9.5" customHeight="1">
      <c r="A296" s="32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88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9.5" customHeight="1">
      <c r="A297" s="328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88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9.5" customHeight="1">
      <c r="A298" s="328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88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9.5" customHeight="1">
      <c r="A299" s="328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88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9.5" customHeight="1">
      <c r="A300" s="328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88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9.5" customHeight="1">
      <c r="A301" s="328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88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9.5" customHeight="1">
      <c r="A302" s="328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88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9.5" customHeight="1">
      <c r="A303" s="328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88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9.5" customHeight="1">
      <c r="A304" s="328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88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9.5" customHeight="1">
      <c r="A305" s="328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88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9.5" customHeight="1">
      <c r="A306" s="328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88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9.5" customHeight="1">
      <c r="A307" s="328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88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9.5" customHeight="1">
      <c r="A308" s="32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88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9.5" customHeight="1">
      <c r="A309" s="328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88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9.5" customHeight="1">
      <c r="A310" s="328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88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9.5" customHeight="1">
      <c r="A311" s="328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88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9.5" customHeight="1">
      <c r="A312" s="328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88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9.5" customHeight="1">
      <c r="A313" s="328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88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9.5" customHeight="1">
      <c r="A314" s="328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88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9.5" customHeight="1">
      <c r="A315" s="328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88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9.5" customHeight="1">
      <c r="A316" s="328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88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9.5" customHeight="1">
      <c r="A317" s="328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88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9.5" customHeight="1">
      <c r="A318" s="328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88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9.5" customHeight="1">
      <c r="A319" s="328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88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9.5" customHeight="1">
      <c r="A320" s="328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88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9.5" customHeight="1">
      <c r="A321" s="328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88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9.5" customHeight="1">
      <c r="A322" s="328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88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9.5" customHeight="1">
      <c r="A323" s="328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88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9.5" customHeight="1">
      <c r="A324" s="328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88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9.5" customHeight="1">
      <c r="A325" s="328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88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9.5" customHeight="1">
      <c r="A326" s="328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88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9.5" customHeight="1">
      <c r="A327" s="328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88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9.5" customHeight="1">
      <c r="A328" s="328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88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9.5" customHeight="1">
      <c r="A329" s="328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88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9.5" customHeight="1">
      <c r="A330" s="328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88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9.5" customHeight="1">
      <c r="A331" s="328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88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9.5" customHeight="1">
      <c r="A332" s="328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88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9.5" customHeight="1">
      <c r="A333" s="328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88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9.5" customHeight="1">
      <c r="A334" s="328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88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9.5" customHeight="1">
      <c r="A335" s="328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88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9.5" customHeight="1">
      <c r="A336" s="328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88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9.5" customHeight="1">
      <c r="A337" s="328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88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9.5" customHeight="1">
      <c r="A338" s="328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88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9.5" customHeight="1">
      <c r="A339" s="328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88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9.5" customHeight="1">
      <c r="A340" s="328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88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9.5" customHeight="1">
      <c r="A341" s="328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88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9.5" customHeight="1">
      <c r="A342" s="328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88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9.5" customHeight="1">
      <c r="A343" s="328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88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9.5" customHeight="1">
      <c r="A344" s="328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88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9.5" customHeight="1">
      <c r="A345" s="328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88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9.5" customHeight="1">
      <c r="A346" s="328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88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9.5" customHeight="1">
      <c r="A347" s="328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88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9.5" customHeight="1">
      <c r="A348" s="328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88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9.5" customHeight="1">
      <c r="A349" s="328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88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9.5" customHeight="1">
      <c r="A350" s="328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88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9.5" customHeight="1">
      <c r="A351" s="328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88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9.5" customHeight="1">
      <c r="A352" s="328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88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9.5" customHeight="1">
      <c r="A353" s="328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88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9.5" customHeight="1">
      <c r="A354" s="328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88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9.5" customHeight="1">
      <c r="A355" s="328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88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9.5" customHeight="1">
      <c r="A356" s="328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88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9.5" customHeight="1">
      <c r="A357" s="328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88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9.5" customHeight="1">
      <c r="A358" s="328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88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9.5" customHeight="1">
      <c r="A359" s="328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88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9.5" customHeight="1">
      <c r="A360" s="328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88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9.5" customHeight="1">
      <c r="A361" s="328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88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9.5" customHeight="1">
      <c r="A362" s="328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88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9.5" customHeight="1">
      <c r="A363" s="328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88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9.5" customHeight="1">
      <c r="A364" s="328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88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9.5" customHeight="1">
      <c r="A365" s="328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88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9.5" customHeight="1">
      <c r="A366" s="328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88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9.5" customHeight="1">
      <c r="A367" s="328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88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9.5" customHeight="1">
      <c r="A368" s="328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88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9.5" customHeight="1">
      <c r="A369" s="328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88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9.5" customHeight="1">
      <c r="A370" s="328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88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9.5" customHeight="1">
      <c r="A371" s="328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88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9.5" customHeight="1">
      <c r="A372" s="328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88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9.5" customHeight="1">
      <c r="A373" s="328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88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9.5" customHeight="1">
      <c r="A374" s="328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88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9.5" customHeight="1">
      <c r="A375" s="328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88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9.5" customHeight="1">
      <c r="A376" s="328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88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9.5" customHeight="1">
      <c r="A377" s="328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88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9.5" customHeight="1">
      <c r="A378" s="328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88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9.5" customHeight="1">
      <c r="A379" s="328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88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9.5" customHeight="1">
      <c r="A380" s="328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88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9.5" customHeight="1">
      <c r="A381" s="328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88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9.5" customHeight="1">
      <c r="A382" s="328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88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9.5" customHeight="1">
      <c r="A383" s="328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88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9.5" customHeight="1">
      <c r="A384" s="328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88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9.5" customHeight="1">
      <c r="A385" s="328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88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9.5" customHeight="1">
      <c r="A386" s="328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88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9.5" customHeight="1">
      <c r="A387" s="328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88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9.5" customHeight="1">
      <c r="A388" s="328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88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9.5" customHeight="1">
      <c r="A389" s="328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88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9.5" customHeight="1">
      <c r="A390" s="328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88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9.5" customHeight="1">
      <c r="A391" s="328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88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9.5" customHeight="1">
      <c r="A392" s="328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88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9.5" customHeight="1">
      <c r="A393" s="328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88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9.5" customHeight="1">
      <c r="A394" s="328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88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9.5" customHeight="1">
      <c r="A395" s="328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88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9.5" customHeight="1">
      <c r="A396" s="328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88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9.5" customHeight="1">
      <c r="A397" s="328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88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9.5" customHeight="1">
      <c r="A398" s="328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88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9.5" customHeight="1">
      <c r="A399" s="328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88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9.5" customHeight="1">
      <c r="A400" s="328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88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9.5" customHeight="1">
      <c r="A401" s="328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88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9.5" customHeight="1">
      <c r="A402" s="328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88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9.5" customHeight="1">
      <c r="A403" s="328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88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9.5" customHeight="1">
      <c r="A404" s="328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88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9.5" customHeight="1">
      <c r="A405" s="328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88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9.5" customHeight="1">
      <c r="A406" s="328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88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9.5" customHeight="1">
      <c r="A407" s="328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88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9.5" customHeight="1">
      <c r="A408" s="328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88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9.5" customHeight="1">
      <c r="A409" s="328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88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9.5" customHeight="1">
      <c r="A410" s="328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88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9.5" customHeight="1">
      <c r="A411" s="328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88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9.5" customHeight="1">
      <c r="A412" s="328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88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9.5" customHeight="1">
      <c r="A413" s="328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88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9.5" customHeight="1">
      <c r="A414" s="328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88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9.5" customHeight="1">
      <c r="A415" s="328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88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9.5" customHeight="1">
      <c r="A416" s="328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88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9.5" customHeight="1">
      <c r="A417" s="328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88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9.5" customHeight="1">
      <c r="A418" s="328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88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9.5" customHeight="1">
      <c r="A419" s="328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88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9.5" customHeight="1">
      <c r="A420" s="328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88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9.5" customHeight="1">
      <c r="A421" s="328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88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9.5" customHeight="1">
      <c r="A422" s="328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88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9.5" customHeight="1">
      <c r="A423" s="328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88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9.5" customHeight="1">
      <c r="A424" s="328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88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9.5" customHeight="1">
      <c r="A425" s="328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88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9.5" customHeight="1">
      <c r="A426" s="328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88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9.5" customHeight="1">
      <c r="A427" s="328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88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9.5" customHeight="1">
      <c r="A428" s="328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88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9.5" customHeight="1">
      <c r="A429" s="328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88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9.5" customHeight="1">
      <c r="A430" s="328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88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9.5" customHeight="1">
      <c r="A431" s="328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88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9.5" customHeight="1">
      <c r="A432" s="328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88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9.5" customHeight="1">
      <c r="A433" s="328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88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9.5" customHeight="1">
      <c r="A434" s="328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88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9.5" customHeight="1">
      <c r="A435" s="328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88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9.5" customHeight="1">
      <c r="A436" s="328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88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9.5" customHeight="1">
      <c r="A437" s="328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88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9.5" customHeight="1">
      <c r="A438" s="328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88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9.5" customHeight="1">
      <c r="A439" s="328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88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9.5" customHeight="1">
      <c r="A440" s="328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88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9.5" customHeight="1">
      <c r="A441" s="328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88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9.5" customHeight="1">
      <c r="A442" s="328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88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9.5" customHeight="1">
      <c r="A443" s="328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88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9.5" customHeight="1">
      <c r="A444" s="328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88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9.5" customHeight="1">
      <c r="A445" s="328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88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9.5" customHeight="1">
      <c r="A446" s="328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88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9.5" customHeight="1">
      <c r="A447" s="328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88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9.5" customHeight="1">
      <c r="A448" s="328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88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9.5" customHeight="1">
      <c r="A449" s="328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88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9.5" customHeight="1">
      <c r="A450" s="328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88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9.5" customHeight="1">
      <c r="A451" s="328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88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9.5" customHeight="1">
      <c r="A452" s="328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88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9.5" customHeight="1">
      <c r="A453" s="328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88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9.5" customHeight="1">
      <c r="A454" s="328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88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9.5" customHeight="1">
      <c r="A455" s="328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88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9.5" customHeight="1">
      <c r="A456" s="328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88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9.5" customHeight="1">
      <c r="A457" s="328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88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9.5" customHeight="1">
      <c r="A458" s="328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88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9.5" customHeight="1">
      <c r="A459" s="328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88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9.5" customHeight="1">
      <c r="A460" s="328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88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9.5" customHeight="1">
      <c r="A461" s="328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88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9.5" customHeight="1">
      <c r="A462" s="328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88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9.5" customHeight="1">
      <c r="A463" s="328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88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9.5" customHeight="1">
      <c r="A464" s="328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88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9.5" customHeight="1">
      <c r="A465" s="328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88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9.5" customHeight="1">
      <c r="A466" s="328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88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9.5" customHeight="1">
      <c r="A467" s="328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88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9.5" customHeight="1">
      <c r="A468" s="328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88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9.5" customHeight="1">
      <c r="A469" s="328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88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9.5" customHeight="1">
      <c r="A470" s="328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88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9.5" customHeight="1">
      <c r="A471" s="328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88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9.5" customHeight="1">
      <c r="A472" s="328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88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9.5" customHeight="1">
      <c r="A473" s="328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88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9.5" customHeight="1">
      <c r="A474" s="328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88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9.5" customHeight="1">
      <c r="A475" s="328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88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9.5" customHeight="1">
      <c r="A476" s="328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88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9.5" customHeight="1">
      <c r="A477" s="328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88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9.5" customHeight="1">
      <c r="A478" s="328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88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9.5" customHeight="1">
      <c r="A479" s="328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88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9.5" customHeight="1">
      <c r="A480" s="328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88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9.5" customHeight="1">
      <c r="A481" s="328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88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9.5" customHeight="1">
      <c r="A482" s="328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88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9.5" customHeight="1">
      <c r="A483" s="328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88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9.5" customHeight="1">
      <c r="A484" s="328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88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9.5" customHeight="1">
      <c r="A485" s="328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88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9.5" customHeight="1">
      <c r="A486" s="328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88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9.5" customHeight="1">
      <c r="A487" s="328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88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9.5" customHeight="1">
      <c r="A488" s="328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88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9.5" customHeight="1">
      <c r="A489" s="328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88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9.5" customHeight="1">
      <c r="A490" s="328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88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9.5" customHeight="1">
      <c r="A491" s="328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88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9.5" customHeight="1">
      <c r="A492" s="328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88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9.5" customHeight="1">
      <c r="A493" s="328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88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9.5" customHeight="1">
      <c r="A494" s="328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88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9.5" customHeight="1">
      <c r="A495" s="328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88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9.5" customHeight="1">
      <c r="A496" s="328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88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9.5" customHeight="1">
      <c r="A497" s="328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88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9.5" customHeight="1">
      <c r="A498" s="328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88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9.5" customHeight="1">
      <c r="A499" s="328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88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9.5" customHeight="1">
      <c r="A500" s="328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88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9.5" customHeight="1">
      <c r="A501" s="328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88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9.5" customHeight="1">
      <c r="A502" s="328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88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9.5" customHeight="1">
      <c r="A503" s="328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88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9.5" customHeight="1">
      <c r="A504" s="328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88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9.5" customHeight="1">
      <c r="A505" s="328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88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9.5" customHeight="1">
      <c r="A506" s="328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88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9.5" customHeight="1">
      <c r="A507" s="328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88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9.5" customHeight="1">
      <c r="A508" s="328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88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9.5" customHeight="1">
      <c r="A509" s="328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88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9.5" customHeight="1">
      <c r="A510" s="328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88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9.5" customHeight="1">
      <c r="A511" s="328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88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9.5" customHeight="1">
      <c r="A512" s="328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88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9.5" customHeight="1">
      <c r="A513" s="328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88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9.5" customHeight="1">
      <c r="A514" s="328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88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9.5" customHeight="1">
      <c r="A515" s="328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88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9.5" customHeight="1">
      <c r="A516" s="328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88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9.5" customHeight="1">
      <c r="A517" s="328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88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9.5" customHeight="1">
      <c r="A518" s="328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88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9.5" customHeight="1">
      <c r="A519" s="328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88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9.5" customHeight="1">
      <c r="A520" s="328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88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9.5" customHeight="1">
      <c r="A521" s="328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88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9.5" customHeight="1">
      <c r="A522" s="328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88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9.5" customHeight="1">
      <c r="A523" s="328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88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9.5" customHeight="1">
      <c r="A524" s="328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88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9.5" customHeight="1">
      <c r="A525" s="328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88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9.5" customHeight="1">
      <c r="A526" s="328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88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9.5" customHeight="1">
      <c r="A527" s="328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88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9.5" customHeight="1">
      <c r="A528" s="328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88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9.5" customHeight="1">
      <c r="A529" s="328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88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9.5" customHeight="1">
      <c r="A530" s="328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88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9.5" customHeight="1">
      <c r="A531" s="328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88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9.5" customHeight="1">
      <c r="A532" s="328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88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9.5" customHeight="1">
      <c r="A533" s="328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88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9.5" customHeight="1">
      <c r="A534" s="328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88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9.5" customHeight="1">
      <c r="A535" s="328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88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9.5" customHeight="1">
      <c r="A536" s="328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88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9.5" customHeight="1">
      <c r="A537" s="328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88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9.5" customHeight="1">
      <c r="A538" s="328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88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9.5" customHeight="1">
      <c r="A539" s="328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88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9.5" customHeight="1">
      <c r="A540" s="328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88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9.5" customHeight="1">
      <c r="A541" s="328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88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9.5" customHeight="1">
      <c r="A542" s="328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88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9.5" customHeight="1">
      <c r="A543" s="328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88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9.5" customHeight="1">
      <c r="A544" s="328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88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9.5" customHeight="1">
      <c r="A545" s="328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88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9.5" customHeight="1">
      <c r="A546" s="328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88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9.5" customHeight="1">
      <c r="A547" s="328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88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9.5" customHeight="1">
      <c r="A548" s="328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88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9.5" customHeight="1">
      <c r="A549" s="328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88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9.5" customHeight="1">
      <c r="A550" s="328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88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9.5" customHeight="1">
      <c r="A551" s="328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88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9.5" customHeight="1">
      <c r="A552" s="328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88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9.5" customHeight="1">
      <c r="A553" s="328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88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9.5" customHeight="1">
      <c r="A554" s="328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88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9.5" customHeight="1">
      <c r="A555" s="328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88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9.5" customHeight="1">
      <c r="A556" s="328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88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9.5" customHeight="1">
      <c r="A557" s="328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88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9.5" customHeight="1">
      <c r="A558" s="328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88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9.5" customHeight="1">
      <c r="A559" s="328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88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9.5" customHeight="1">
      <c r="A560" s="328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88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9.5" customHeight="1">
      <c r="A561" s="328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88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9.5" customHeight="1">
      <c r="A562" s="328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88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9.5" customHeight="1">
      <c r="A563" s="328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88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9.5" customHeight="1">
      <c r="A564" s="328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88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9.5" customHeight="1">
      <c r="A565" s="328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88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9.5" customHeight="1">
      <c r="A566" s="328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88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9.5" customHeight="1">
      <c r="A567" s="328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88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9.5" customHeight="1">
      <c r="A568" s="328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88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9.5" customHeight="1">
      <c r="A569" s="328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88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9.5" customHeight="1">
      <c r="A570" s="328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88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9.5" customHeight="1">
      <c r="A571" s="328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88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9.5" customHeight="1">
      <c r="A572" s="328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88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9.5" customHeight="1">
      <c r="A573" s="328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88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9.5" customHeight="1">
      <c r="A574" s="328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88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9.5" customHeight="1">
      <c r="A575" s="328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88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9.5" customHeight="1">
      <c r="A576" s="328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88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9.5" customHeight="1">
      <c r="A577" s="328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88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9.5" customHeight="1">
      <c r="A578" s="328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88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9.5" customHeight="1">
      <c r="A579" s="328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88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9.5" customHeight="1">
      <c r="A580" s="328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88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9.5" customHeight="1">
      <c r="A581" s="328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88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9.5" customHeight="1">
      <c r="A582" s="328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88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9.5" customHeight="1">
      <c r="A583" s="328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88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9.5" customHeight="1">
      <c r="A584" s="328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88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9.5" customHeight="1">
      <c r="A585" s="328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88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9.5" customHeight="1">
      <c r="A586" s="328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88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9.5" customHeight="1">
      <c r="A587" s="328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88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9.5" customHeight="1">
      <c r="A588" s="328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88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9.5" customHeight="1">
      <c r="A589" s="328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88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9.5" customHeight="1">
      <c r="A590" s="328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88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9.5" customHeight="1">
      <c r="A591" s="328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88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9.5" customHeight="1">
      <c r="A592" s="328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88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9.5" customHeight="1">
      <c r="A593" s="328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88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9.5" customHeight="1">
      <c r="A594" s="328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88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9.5" customHeight="1">
      <c r="A595" s="328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88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9.5" customHeight="1">
      <c r="A596" s="328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88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9.5" customHeight="1">
      <c r="A597" s="328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88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9.5" customHeight="1">
      <c r="A598" s="328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88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9.5" customHeight="1">
      <c r="A599" s="328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88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9.5" customHeight="1">
      <c r="A600" s="328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88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9.5" customHeight="1">
      <c r="A601" s="328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88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9.5" customHeight="1">
      <c r="A602" s="328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88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9.5" customHeight="1">
      <c r="A603" s="328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88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9.5" customHeight="1">
      <c r="A604" s="328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88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9.5" customHeight="1">
      <c r="A605" s="328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88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9.5" customHeight="1">
      <c r="A606" s="328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88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9.5" customHeight="1">
      <c r="A607" s="328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88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9.5" customHeight="1">
      <c r="A608" s="328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88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9.5" customHeight="1">
      <c r="A609" s="328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88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9.5" customHeight="1">
      <c r="A610" s="328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88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9.5" customHeight="1">
      <c r="A611" s="328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88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9.5" customHeight="1">
      <c r="A612" s="328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88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9.5" customHeight="1">
      <c r="A613" s="328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88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9.5" customHeight="1">
      <c r="A614" s="328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88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9.5" customHeight="1">
      <c r="A615" s="328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88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9.5" customHeight="1">
      <c r="A616" s="328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88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9.5" customHeight="1">
      <c r="A617" s="328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88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9.5" customHeight="1">
      <c r="A618" s="328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88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9.5" customHeight="1">
      <c r="A619" s="328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88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9.5" customHeight="1">
      <c r="A620" s="328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88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9.5" customHeight="1">
      <c r="A621" s="328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88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9.5" customHeight="1">
      <c r="A622" s="328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88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9.5" customHeight="1">
      <c r="A623" s="328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88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9.5" customHeight="1">
      <c r="A624" s="328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88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9.5" customHeight="1">
      <c r="A625" s="328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88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9.5" customHeight="1">
      <c r="A626" s="328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88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9.5" customHeight="1">
      <c r="A627" s="328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88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9.5" customHeight="1">
      <c r="A628" s="328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88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9.5" customHeight="1">
      <c r="A629" s="328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88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9.5" customHeight="1">
      <c r="A630" s="328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88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9.5" customHeight="1">
      <c r="A631" s="328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88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9.5" customHeight="1">
      <c r="A632" s="328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88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9.5" customHeight="1">
      <c r="A633" s="328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88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9.5" customHeight="1">
      <c r="A634" s="328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88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9.5" customHeight="1">
      <c r="A635" s="328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88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9.5" customHeight="1">
      <c r="A636" s="328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88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9.5" customHeight="1">
      <c r="A637" s="328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88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9.5" customHeight="1">
      <c r="A638" s="328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88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9.5" customHeight="1">
      <c r="A639" s="328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88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9.5" customHeight="1">
      <c r="A640" s="328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88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9.5" customHeight="1">
      <c r="A641" s="328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88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9.5" customHeight="1">
      <c r="A642" s="328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88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9.5" customHeight="1">
      <c r="A643" s="328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88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9.5" customHeight="1">
      <c r="A644" s="328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88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9.5" customHeight="1">
      <c r="A645" s="328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88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9.5" customHeight="1">
      <c r="A646" s="328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88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9.5" customHeight="1">
      <c r="A647" s="328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88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9.5" customHeight="1">
      <c r="A648" s="328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88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9.5" customHeight="1">
      <c r="A649" s="328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88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9.5" customHeight="1">
      <c r="A650" s="328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88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9.5" customHeight="1">
      <c r="A651" s="328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88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9.5" customHeight="1">
      <c r="A652" s="328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88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9.5" customHeight="1">
      <c r="A653" s="328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88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9.5" customHeight="1">
      <c r="A654" s="328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88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9.5" customHeight="1">
      <c r="A655" s="328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88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9.5" customHeight="1">
      <c r="A656" s="328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88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9.5" customHeight="1">
      <c r="A657" s="328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88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9.5" customHeight="1">
      <c r="A658" s="328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88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9.5" customHeight="1">
      <c r="A659" s="328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88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9.5" customHeight="1">
      <c r="A660" s="328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88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9.5" customHeight="1">
      <c r="A661" s="328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88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9.5" customHeight="1">
      <c r="A662" s="328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88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9.5" customHeight="1">
      <c r="A663" s="328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88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9.5" customHeight="1">
      <c r="A664" s="328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88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9.5" customHeight="1">
      <c r="A665" s="328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88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9.5" customHeight="1">
      <c r="A666" s="328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88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9.5" customHeight="1">
      <c r="A667" s="328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88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9.5" customHeight="1">
      <c r="A668" s="328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88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9.5" customHeight="1">
      <c r="A669" s="328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88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9.5" customHeight="1">
      <c r="A670" s="328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88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9.5" customHeight="1">
      <c r="A671" s="328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88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9.5" customHeight="1">
      <c r="A672" s="328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88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9.5" customHeight="1">
      <c r="A673" s="328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88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9.5" customHeight="1">
      <c r="A674" s="328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88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9.5" customHeight="1">
      <c r="A675" s="328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88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9.5" customHeight="1">
      <c r="A676" s="328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88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9.5" customHeight="1">
      <c r="A677" s="328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88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9.5" customHeight="1">
      <c r="A678" s="328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88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9.5" customHeight="1">
      <c r="A679" s="328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88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9.5" customHeight="1">
      <c r="A680" s="328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88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9.5" customHeight="1">
      <c r="A681" s="328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88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9.5" customHeight="1">
      <c r="A682" s="328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88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9.5" customHeight="1">
      <c r="A683" s="328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88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9.5" customHeight="1">
      <c r="A684" s="328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88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9.5" customHeight="1">
      <c r="A685" s="328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88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9.5" customHeight="1">
      <c r="A686" s="328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88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9.5" customHeight="1">
      <c r="A687" s="328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88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9.5" customHeight="1">
      <c r="A688" s="328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88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9.5" customHeight="1">
      <c r="A689" s="328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88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9.5" customHeight="1">
      <c r="A690" s="328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88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9.5" customHeight="1">
      <c r="A691" s="328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88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9.5" customHeight="1">
      <c r="A692" s="328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88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9.5" customHeight="1">
      <c r="A693" s="328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88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9.5" customHeight="1">
      <c r="A694" s="328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88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9.5" customHeight="1">
      <c r="A695" s="328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88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9.5" customHeight="1">
      <c r="A696" s="328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88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9.5" customHeight="1">
      <c r="A697" s="328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88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9.5" customHeight="1">
      <c r="A698" s="328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88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9.5" customHeight="1">
      <c r="A699" s="328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88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9.5" customHeight="1">
      <c r="A700" s="328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88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9.5" customHeight="1">
      <c r="A701" s="328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88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9.5" customHeight="1">
      <c r="A702" s="328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88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9.5" customHeight="1">
      <c r="A703" s="328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88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9.5" customHeight="1">
      <c r="A704" s="328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88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9.5" customHeight="1">
      <c r="A705" s="328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88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9.5" customHeight="1">
      <c r="A706" s="328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88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9.5" customHeight="1">
      <c r="A707" s="328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88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9.5" customHeight="1">
      <c r="A708" s="328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88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9.5" customHeight="1">
      <c r="A709" s="328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88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9.5" customHeight="1">
      <c r="A710" s="328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88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9.5" customHeight="1">
      <c r="A711" s="328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88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9.5" customHeight="1">
      <c r="A712" s="328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88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9.5" customHeight="1">
      <c r="A713" s="328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88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9.5" customHeight="1">
      <c r="A714" s="328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88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9.5" customHeight="1">
      <c r="A715" s="328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88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9.5" customHeight="1">
      <c r="A716" s="328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88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9.5" customHeight="1">
      <c r="A717" s="328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88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9.5" customHeight="1">
      <c r="A718" s="328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88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9.5" customHeight="1">
      <c r="A719" s="328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88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9.5" customHeight="1">
      <c r="A720" s="328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88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9.5" customHeight="1">
      <c r="A721" s="328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88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9.5" customHeight="1">
      <c r="A722" s="328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88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9.5" customHeight="1">
      <c r="A723" s="328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88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9.5" customHeight="1">
      <c r="A724" s="328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88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9.5" customHeight="1">
      <c r="A725" s="328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88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9.5" customHeight="1">
      <c r="A726" s="328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88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9.5" customHeight="1">
      <c r="A727" s="328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88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9.5" customHeight="1">
      <c r="A728" s="328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88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9.5" customHeight="1">
      <c r="A729" s="328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88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9.5" customHeight="1">
      <c r="A730" s="328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88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9.5" customHeight="1">
      <c r="A731" s="328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88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9.5" customHeight="1">
      <c r="A732" s="328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88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9.5" customHeight="1">
      <c r="A733" s="328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88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9.5" customHeight="1">
      <c r="A734" s="328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88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9.5" customHeight="1">
      <c r="A735" s="328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88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9.5" customHeight="1">
      <c r="A736" s="328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88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9.5" customHeight="1">
      <c r="A737" s="328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88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9.5" customHeight="1">
      <c r="A738" s="328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88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9.5" customHeight="1">
      <c r="A739" s="328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88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9.5" customHeight="1">
      <c r="A740" s="328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88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9.5" customHeight="1">
      <c r="A741" s="328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88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9.5" customHeight="1">
      <c r="A742" s="328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88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9.5" customHeight="1">
      <c r="A743" s="328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88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9.5" customHeight="1">
      <c r="A744" s="328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88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9.5" customHeight="1">
      <c r="A745" s="328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88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9.5" customHeight="1">
      <c r="A746" s="328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88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9.5" customHeight="1">
      <c r="A747" s="328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88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9.5" customHeight="1">
      <c r="A748" s="328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88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9.5" customHeight="1">
      <c r="A749" s="328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88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9.5" customHeight="1">
      <c r="A750" s="328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88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9.5" customHeight="1">
      <c r="A751" s="328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88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9.5" customHeight="1">
      <c r="A752" s="328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88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9.5" customHeight="1">
      <c r="A753" s="328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88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9.5" customHeight="1">
      <c r="A754" s="328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88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9.5" customHeight="1">
      <c r="A755" s="328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88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9.5" customHeight="1">
      <c r="A756" s="328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88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9.5" customHeight="1">
      <c r="A757" s="328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88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9.5" customHeight="1">
      <c r="A758" s="328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88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9.5" customHeight="1">
      <c r="A759" s="328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88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9.5" customHeight="1">
      <c r="A760" s="328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88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9.5" customHeight="1">
      <c r="A761" s="328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88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9.5" customHeight="1">
      <c r="A762" s="328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88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9.5" customHeight="1">
      <c r="A763" s="328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88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9.5" customHeight="1">
      <c r="A764" s="328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88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9.5" customHeight="1">
      <c r="A765" s="328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88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9.5" customHeight="1">
      <c r="A766" s="328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88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9.5" customHeight="1">
      <c r="A767" s="328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88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9.5" customHeight="1">
      <c r="A768" s="328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88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9.5" customHeight="1">
      <c r="A769" s="328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88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9.5" customHeight="1">
      <c r="A770" s="328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88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9.5" customHeight="1">
      <c r="A771" s="328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88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9.5" customHeight="1">
      <c r="A772" s="328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88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9.5" customHeight="1">
      <c r="A773" s="328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88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9.5" customHeight="1">
      <c r="A774" s="328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88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9.5" customHeight="1">
      <c r="A775" s="328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88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9.5" customHeight="1">
      <c r="A776" s="328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88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9.5" customHeight="1">
      <c r="A777" s="328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88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9.5" customHeight="1">
      <c r="A778" s="328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88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9.5" customHeight="1">
      <c r="A779" s="328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88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9.5" customHeight="1">
      <c r="A780" s="328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88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9.5" customHeight="1">
      <c r="A781" s="328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88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9.5" customHeight="1">
      <c r="A782" s="328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88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9.5" customHeight="1">
      <c r="A783" s="328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88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9.5" customHeight="1">
      <c r="A784" s="328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88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9.5" customHeight="1">
      <c r="A785" s="328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88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9.5" customHeight="1">
      <c r="A786" s="328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88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9.5" customHeight="1">
      <c r="A787" s="328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88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9.5" customHeight="1">
      <c r="A788" s="328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88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9.5" customHeight="1">
      <c r="A789" s="328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88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9.5" customHeight="1">
      <c r="A790" s="328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88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9.5" customHeight="1">
      <c r="A791" s="328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88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9.5" customHeight="1">
      <c r="A792" s="328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88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9.5" customHeight="1">
      <c r="A793" s="328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88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9.5" customHeight="1">
      <c r="A794" s="328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88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9.5" customHeight="1">
      <c r="A795" s="328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88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9.5" customHeight="1">
      <c r="A796" s="328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88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9.5" customHeight="1">
      <c r="A797" s="328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88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9.5" customHeight="1">
      <c r="A798" s="328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88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9.5" customHeight="1">
      <c r="A799" s="328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88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9.5" customHeight="1">
      <c r="A800" s="328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88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9.5" customHeight="1">
      <c r="A801" s="328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88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9.5" customHeight="1">
      <c r="A802" s="328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88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9.5" customHeight="1">
      <c r="A803" s="328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88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9.5" customHeight="1">
      <c r="A804" s="328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88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9.5" customHeight="1">
      <c r="A805" s="328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88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9.5" customHeight="1">
      <c r="A806" s="328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88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9.5" customHeight="1">
      <c r="A807" s="328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88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9.5" customHeight="1">
      <c r="A808" s="328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88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9.5" customHeight="1">
      <c r="A809" s="328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88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9.5" customHeight="1">
      <c r="A810" s="328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88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9.5" customHeight="1">
      <c r="A811" s="328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88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9.5" customHeight="1">
      <c r="A812" s="328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88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9.5" customHeight="1">
      <c r="A813" s="328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88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9.5" customHeight="1">
      <c r="A814" s="328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88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9.5" customHeight="1">
      <c r="A815" s="328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88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9.5" customHeight="1">
      <c r="A816" s="328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88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9.5" customHeight="1">
      <c r="A817" s="328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88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9.5" customHeight="1">
      <c r="A818" s="328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88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9.5" customHeight="1">
      <c r="A819" s="328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88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9.5" customHeight="1">
      <c r="A820" s="328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88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9.5" customHeight="1">
      <c r="A821" s="328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88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9.5" customHeight="1">
      <c r="A822" s="328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88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9.5" customHeight="1">
      <c r="A823" s="328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88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9.5" customHeight="1">
      <c r="A824" s="328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88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9.5" customHeight="1">
      <c r="A825" s="328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88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9.5" customHeight="1">
      <c r="A826" s="328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88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9.5" customHeight="1">
      <c r="A827" s="328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88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9.5" customHeight="1">
      <c r="A828" s="328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88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9.5" customHeight="1">
      <c r="A829" s="328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88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9.5" customHeight="1">
      <c r="A830" s="328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88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9.5" customHeight="1">
      <c r="A831" s="328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88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9.5" customHeight="1">
      <c r="A832" s="328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88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9.5" customHeight="1">
      <c r="A833" s="328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88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9.5" customHeight="1">
      <c r="A834" s="328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88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9.5" customHeight="1">
      <c r="A835" s="328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88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9.5" customHeight="1">
      <c r="A836" s="328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88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9.5" customHeight="1">
      <c r="A837" s="328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88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9.5" customHeight="1">
      <c r="A838" s="328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88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9.5" customHeight="1">
      <c r="A839" s="328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88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9.5" customHeight="1">
      <c r="A840" s="328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88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9.5" customHeight="1">
      <c r="A841" s="328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88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9.5" customHeight="1">
      <c r="A842" s="328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88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9.5" customHeight="1">
      <c r="A843" s="328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88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9.5" customHeight="1">
      <c r="A844" s="328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88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9.5" customHeight="1">
      <c r="A845" s="328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88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9.5" customHeight="1">
      <c r="A846" s="328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88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9.5" customHeight="1">
      <c r="A847" s="328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88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9.5" customHeight="1">
      <c r="A848" s="328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88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9.5" customHeight="1">
      <c r="A849" s="328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88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9.5" customHeight="1">
      <c r="A850" s="328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88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9.5" customHeight="1">
      <c r="A851" s="328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88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9.5" customHeight="1">
      <c r="A852" s="328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88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9.5" customHeight="1">
      <c r="A853" s="328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88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9.5" customHeight="1">
      <c r="A854" s="328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88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9.5" customHeight="1">
      <c r="A855" s="328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88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9.5" customHeight="1">
      <c r="A856" s="328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88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9.5" customHeight="1">
      <c r="A857" s="328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88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9.5" customHeight="1">
      <c r="A858" s="328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88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9.5" customHeight="1">
      <c r="A859" s="328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88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9.5" customHeight="1">
      <c r="A860" s="328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88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9.5" customHeight="1">
      <c r="A861" s="328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88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9.5" customHeight="1">
      <c r="A862" s="328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88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9.5" customHeight="1">
      <c r="A863" s="328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88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9.5" customHeight="1">
      <c r="A864" s="328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88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9.5" customHeight="1">
      <c r="A865" s="328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88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9.5" customHeight="1">
      <c r="A866" s="328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88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9.5" customHeight="1">
      <c r="A867" s="328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88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9.5" customHeight="1">
      <c r="A868" s="328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88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9.5" customHeight="1">
      <c r="A869" s="328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88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9.5" customHeight="1">
      <c r="A870" s="328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88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9.5" customHeight="1">
      <c r="A871" s="328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88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9.5" customHeight="1">
      <c r="A872" s="328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88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9.5" customHeight="1">
      <c r="A873" s="328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88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9.5" customHeight="1">
      <c r="A874" s="328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88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9.5" customHeight="1">
      <c r="A875" s="328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88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9.5" customHeight="1">
      <c r="A876" s="328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88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9.5" customHeight="1">
      <c r="A877" s="328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88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9.5" customHeight="1">
      <c r="A878" s="328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88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9.5" customHeight="1">
      <c r="A879" s="328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88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9.5" customHeight="1">
      <c r="A880" s="328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88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9.5" customHeight="1">
      <c r="A881" s="328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88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9.5" customHeight="1">
      <c r="A882" s="328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88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9.5" customHeight="1">
      <c r="A883" s="328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88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9.5" customHeight="1">
      <c r="A884" s="328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88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9.5" customHeight="1">
      <c r="A885" s="328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88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9.5" customHeight="1">
      <c r="A886" s="328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88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9.5" customHeight="1">
      <c r="A887" s="328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88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9.5" customHeight="1">
      <c r="A888" s="328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88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9.5" customHeight="1">
      <c r="A889" s="328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88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9.5" customHeight="1">
      <c r="A890" s="328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88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9.5" customHeight="1">
      <c r="A891" s="328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88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9.5" customHeight="1">
      <c r="A892" s="328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88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9.5" customHeight="1">
      <c r="A893" s="328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88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9.5" customHeight="1">
      <c r="A894" s="328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88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9.5" customHeight="1">
      <c r="A895" s="328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88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9.5" customHeight="1">
      <c r="A896" s="328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88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9.5" customHeight="1">
      <c r="A897" s="328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88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9.5" customHeight="1">
      <c r="A898" s="328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88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9.5" customHeight="1">
      <c r="A899" s="328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88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9.5" customHeight="1">
      <c r="A900" s="328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88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9.5" customHeight="1">
      <c r="A901" s="328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88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9.5" customHeight="1">
      <c r="A902" s="328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88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9.5" customHeight="1">
      <c r="A903" s="328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88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9.5" customHeight="1">
      <c r="A904" s="328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88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9.5" customHeight="1">
      <c r="A905" s="328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88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9.5" customHeight="1">
      <c r="A906" s="328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88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9.5" customHeight="1">
      <c r="A907" s="328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88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9.5" customHeight="1">
      <c r="A908" s="328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88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9.5" customHeight="1">
      <c r="A909" s="328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88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9.5" customHeight="1">
      <c r="A910" s="328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88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9.5" customHeight="1">
      <c r="A911" s="328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88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9.5" customHeight="1">
      <c r="A912" s="328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88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9.5" customHeight="1">
      <c r="A913" s="328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88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9.5" customHeight="1">
      <c r="A914" s="328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88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9.5" customHeight="1">
      <c r="A915" s="328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88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9.5" customHeight="1">
      <c r="A916" s="328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88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9.5" customHeight="1">
      <c r="A917" s="328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88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9.5" customHeight="1">
      <c r="A918" s="328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88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9.5" customHeight="1">
      <c r="A919" s="328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88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9.5" customHeight="1">
      <c r="A920" s="328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88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9.5" customHeight="1">
      <c r="A921" s="328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88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</sheetData>
  <mergeCells count="1">
    <mergeCell ref="A4:AR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A58D"/>
  </sheetPr>
  <dimension ref="A1:AR989"/>
  <sheetViews>
    <sheetView showGridLines="0" topLeftCell="A7" workbookViewId="0">
      <pane xSplit="8" ySplit="3" topLeftCell="R10" activePane="bottomRight" state="frozen"/>
      <selection activeCell="A7" sqref="A7"/>
      <selection pane="topRight" activeCell="I7" sqref="I7"/>
      <selection pane="bottomLeft" activeCell="A10" sqref="A10"/>
      <selection pane="bottomRight" activeCell="B23" sqref="B23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13.75" customWidth="1"/>
    <col min="5" max="5" width="9.875" style="376" customWidth="1"/>
    <col min="6" max="20" width="11.125" customWidth="1"/>
    <col min="21" max="21" width="8.375" customWidth="1"/>
    <col min="22" max="44" width="10" customWidth="1"/>
  </cols>
  <sheetData>
    <row r="1" spans="1:44" ht="19.5" customHeight="1">
      <c r="A1" s="518" t="s">
        <v>177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88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9.5" customHeight="1">
      <c r="A2" s="18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8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9.5" customHeight="1">
      <c r="A3" s="519" t="s">
        <v>320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8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9.5" customHeight="1">
      <c r="A4" s="18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8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9.5" customHeight="1">
      <c r="A5" s="18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88"/>
      <c r="V5" s="1"/>
      <c r="W5" s="1"/>
      <c r="X5" s="1"/>
      <c r="Y5" s="1"/>
      <c r="Z5" s="1"/>
      <c r="AA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9.5" customHeight="1">
      <c r="A6" s="780" t="s">
        <v>144</v>
      </c>
      <c r="B6" s="781"/>
      <c r="C6" s="781"/>
      <c r="D6" s="781"/>
      <c r="E6" s="782"/>
      <c r="F6" s="781"/>
      <c r="G6" s="781"/>
      <c r="H6" s="781"/>
      <c r="I6" s="781"/>
      <c r="J6" s="781"/>
      <c r="K6" s="781"/>
      <c r="L6" s="781"/>
      <c r="M6" s="781"/>
      <c r="N6" s="781"/>
      <c r="O6" s="781"/>
      <c r="P6" s="781"/>
      <c r="Q6" s="781"/>
      <c r="R6" s="781"/>
      <c r="S6" s="781"/>
      <c r="T6" s="782"/>
      <c r="U6" s="18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9.5" customHeight="1">
      <c r="A7" s="783"/>
      <c r="B7" s="784"/>
      <c r="C7" s="784"/>
      <c r="D7" s="784"/>
      <c r="E7" s="785"/>
      <c r="F7" s="784"/>
      <c r="G7" s="784"/>
      <c r="H7" s="784"/>
      <c r="I7" s="784"/>
      <c r="J7" s="784"/>
      <c r="K7" s="784"/>
      <c r="L7" s="784"/>
      <c r="M7" s="784"/>
      <c r="N7" s="784"/>
      <c r="O7" s="784"/>
      <c r="P7" s="784"/>
      <c r="Q7" s="784"/>
      <c r="R7" s="784"/>
      <c r="S7" s="784"/>
      <c r="T7" s="786"/>
      <c r="U7" s="18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9.5" customHeight="1" thickBot="1">
      <c r="A8" s="189"/>
      <c r="B8" s="538" t="s">
        <v>177</v>
      </c>
      <c r="C8" s="1"/>
      <c r="D8" s="1"/>
      <c r="E8" s="1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8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25.15" customHeight="1" thickBot="1">
      <c r="A9" s="191" t="s">
        <v>145</v>
      </c>
      <c r="B9" s="192"/>
      <c r="C9" s="192"/>
      <c r="D9" s="192"/>
      <c r="E9" s="563" t="s">
        <v>324</v>
      </c>
      <c r="F9" s="193">
        <v>2021</v>
      </c>
      <c r="G9" s="193">
        <v>2022</v>
      </c>
      <c r="H9" s="193">
        <v>2023</v>
      </c>
      <c r="I9" s="194">
        <v>44227</v>
      </c>
      <c r="J9" s="195">
        <v>44248</v>
      </c>
      <c r="K9" s="196">
        <v>44276</v>
      </c>
      <c r="L9" s="196">
        <v>44307</v>
      </c>
      <c r="M9" s="196">
        <v>44337</v>
      </c>
      <c r="N9" s="196">
        <v>44368</v>
      </c>
      <c r="O9" s="196">
        <v>44398</v>
      </c>
      <c r="P9" s="196">
        <v>44429</v>
      </c>
      <c r="Q9" s="196">
        <v>44460</v>
      </c>
      <c r="R9" s="196">
        <v>44490</v>
      </c>
      <c r="S9" s="195">
        <v>44530</v>
      </c>
      <c r="T9" s="197" t="s">
        <v>146</v>
      </c>
      <c r="U9" s="198">
        <v>44218</v>
      </c>
      <c r="V9" s="198">
        <v>44249</v>
      </c>
      <c r="W9" s="199">
        <v>44277</v>
      </c>
      <c r="X9" s="199">
        <v>44308</v>
      </c>
      <c r="Y9" s="199">
        <v>44338</v>
      </c>
      <c r="Z9" s="199">
        <v>44369</v>
      </c>
      <c r="AA9" s="198">
        <v>44399</v>
      </c>
      <c r="AB9" s="197" t="s">
        <v>147</v>
      </c>
      <c r="AC9" s="198">
        <v>44461</v>
      </c>
      <c r="AD9" s="198">
        <v>44491</v>
      </c>
      <c r="AE9" s="198">
        <v>44522</v>
      </c>
      <c r="AF9" s="197" t="s">
        <v>148</v>
      </c>
      <c r="AG9" s="200">
        <v>44219</v>
      </c>
      <c r="AH9" s="197" t="s">
        <v>149</v>
      </c>
      <c r="AI9" s="199">
        <v>44278</v>
      </c>
      <c r="AJ9" s="199">
        <v>44309</v>
      </c>
      <c r="AK9" s="199">
        <v>44339</v>
      </c>
      <c r="AL9" s="199">
        <v>44370</v>
      </c>
      <c r="AM9" s="198">
        <v>44400</v>
      </c>
      <c r="AN9" s="197" t="s">
        <v>150</v>
      </c>
      <c r="AO9" s="198">
        <v>44462</v>
      </c>
      <c r="AP9" s="198">
        <v>44492</v>
      </c>
      <c r="AQ9" s="198">
        <v>44523</v>
      </c>
      <c r="AR9" s="197" t="s">
        <v>151</v>
      </c>
    </row>
    <row r="10" spans="1:44" ht="19.5" customHeight="1">
      <c r="A10" s="201" t="s">
        <v>152</v>
      </c>
      <c r="B10" s="202"/>
      <c r="C10" s="202"/>
      <c r="D10" s="203"/>
      <c r="E10" s="524"/>
      <c r="F10" s="204"/>
      <c r="G10" s="204"/>
      <c r="H10" s="204"/>
      <c r="I10" s="205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7"/>
      <c r="U10" s="208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</row>
    <row r="11" spans="1:44" ht="19.5" customHeight="1">
      <c r="A11" s="210" t="s">
        <v>153</v>
      </c>
      <c r="B11" s="211"/>
      <c r="C11" s="211"/>
      <c r="D11" s="212"/>
      <c r="E11" s="575"/>
      <c r="F11" s="214">
        <f t="shared" ref="F11:F23" si="0">SUM(I11:T11)</f>
        <v>0</v>
      </c>
      <c r="G11" s="214">
        <f t="shared" ref="G11:G15" si="1">SUM(U11:AF11)</f>
        <v>0</v>
      </c>
      <c r="H11" s="214">
        <f t="shared" ref="H11:H23" si="2">SUM(AG11:AR11)</f>
        <v>0</v>
      </c>
      <c r="I11" s="215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</row>
    <row r="12" spans="1:44" ht="19.5" customHeight="1">
      <c r="A12" s="201" t="s">
        <v>154</v>
      </c>
      <c r="B12" s="216" t="s">
        <v>155</v>
      </c>
      <c r="C12" s="211"/>
      <c r="D12" s="212"/>
      <c r="E12" s="575"/>
      <c r="F12" s="214">
        <f t="shared" si="0"/>
        <v>0</v>
      </c>
      <c r="G12" s="214">
        <f t="shared" si="1"/>
        <v>0</v>
      </c>
      <c r="H12" s="214">
        <f t="shared" si="2"/>
        <v>0</v>
      </c>
      <c r="I12" s="215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</row>
    <row r="13" spans="1:44" ht="19.5" customHeight="1">
      <c r="A13" s="210" t="s">
        <v>156</v>
      </c>
      <c r="B13" s="211"/>
      <c r="C13" s="211"/>
      <c r="D13" s="212"/>
      <c r="E13" s="575"/>
      <c r="F13" s="214">
        <f t="shared" si="0"/>
        <v>0</v>
      </c>
      <c r="G13" s="214">
        <f t="shared" si="1"/>
        <v>0</v>
      </c>
      <c r="H13" s="214">
        <f t="shared" si="2"/>
        <v>0</v>
      </c>
      <c r="I13" s="215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</row>
    <row r="14" spans="1:44" ht="19.5" customHeight="1" thickBot="1">
      <c r="A14" s="217" t="s">
        <v>157</v>
      </c>
      <c r="B14" s="218" t="s">
        <v>158</v>
      </c>
      <c r="C14" s="219"/>
      <c r="D14" s="220"/>
      <c r="E14" s="575"/>
      <c r="F14" s="214">
        <f t="shared" si="0"/>
        <v>0</v>
      </c>
      <c r="G14" s="214">
        <f t="shared" si="1"/>
        <v>0</v>
      </c>
      <c r="H14" s="214">
        <f t="shared" si="2"/>
        <v>0</v>
      </c>
      <c r="I14" s="221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</row>
    <row r="15" spans="1:44" ht="19.5" hidden="1" customHeight="1">
      <c r="A15" s="224" t="s">
        <v>159</v>
      </c>
      <c r="B15" s="219"/>
      <c r="C15" s="219"/>
      <c r="D15" s="220"/>
      <c r="E15" s="575"/>
      <c r="F15" s="214">
        <f t="shared" si="0"/>
        <v>0</v>
      </c>
      <c r="G15" s="214">
        <f t="shared" si="1"/>
        <v>0</v>
      </c>
      <c r="H15" s="214">
        <f t="shared" si="2"/>
        <v>0</v>
      </c>
      <c r="I15" s="221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3"/>
      <c r="U15" s="208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</row>
    <row r="16" spans="1:44" ht="19.5" customHeight="1" thickBot="1">
      <c r="A16" s="225" t="s">
        <v>160</v>
      </c>
      <c r="B16" s="516" t="s">
        <v>177</v>
      </c>
      <c r="C16" s="227"/>
      <c r="D16" s="228"/>
      <c r="E16" s="576"/>
      <c r="F16" s="214">
        <f t="shared" si="0"/>
        <v>0</v>
      </c>
      <c r="G16" s="214">
        <f>SUM(G11:G14)</f>
        <v>0</v>
      </c>
      <c r="H16" s="214">
        <f t="shared" si="2"/>
        <v>0</v>
      </c>
      <c r="I16" s="229">
        <f t="shared" ref="I16:AR16" si="3">SUM(I10:I15)</f>
        <v>0</v>
      </c>
      <c r="J16" s="230">
        <f t="shared" si="3"/>
        <v>0</v>
      </c>
      <c r="K16" s="230">
        <f t="shared" si="3"/>
        <v>0</v>
      </c>
      <c r="L16" s="230">
        <f t="shared" si="3"/>
        <v>0</v>
      </c>
      <c r="M16" s="230">
        <f t="shared" si="3"/>
        <v>0</v>
      </c>
      <c r="N16" s="230">
        <f t="shared" si="3"/>
        <v>0</v>
      </c>
      <c r="O16" s="230">
        <f t="shared" si="3"/>
        <v>0</v>
      </c>
      <c r="P16" s="230">
        <f t="shared" si="3"/>
        <v>0</v>
      </c>
      <c r="Q16" s="230">
        <f t="shared" si="3"/>
        <v>0</v>
      </c>
      <c r="R16" s="230">
        <f t="shared" si="3"/>
        <v>0</v>
      </c>
      <c r="S16" s="230">
        <f t="shared" si="3"/>
        <v>0</v>
      </c>
      <c r="T16" s="231">
        <f t="shared" si="3"/>
        <v>0</v>
      </c>
      <c r="U16" s="231">
        <f t="shared" si="3"/>
        <v>0</v>
      </c>
      <c r="V16" s="231">
        <f t="shared" si="3"/>
        <v>0</v>
      </c>
      <c r="W16" s="231">
        <f t="shared" si="3"/>
        <v>0</v>
      </c>
      <c r="X16" s="231">
        <f t="shared" si="3"/>
        <v>0</v>
      </c>
      <c r="Y16" s="231">
        <f t="shared" si="3"/>
        <v>0</v>
      </c>
      <c r="Z16" s="231">
        <f t="shared" si="3"/>
        <v>0</v>
      </c>
      <c r="AA16" s="231">
        <f t="shared" si="3"/>
        <v>0</v>
      </c>
      <c r="AB16" s="231">
        <f t="shared" si="3"/>
        <v>0</v>
      </c>
      <c r="AC16" s="231">
        <f t="shared" si="3"/>
        <v>0</v>
      </c>
      <c r="AD16" s="231">
        <f t="shared" si="3"/>
        <v>0</v>
      </c>
      <c r="AE16" s="231">
        <f t="shared" si="3"/>
        <v>0</v>
      </c>
      <c r="AF16" s="231">
        <f t="shared" si="3"/>
        <v>0</v>
      </c>
      <c r="AG16" s="231">
        <f t="shared" si="3"/>
        <v>0</v>
      </c>
      <c r="AH16" s="231">
        <f t="shared" si="3"/>
        <v>0</v>
      </c>
      <c r="AI16" s="231">
        <f t="shared" si="3"/>
        <v>0</v>
      </c>
      <c r="AJ16" s="231">
        <f t="shared" si="3"/>
        <v>0</v>
      </c>
      <c r="AK16" s="231">
        <f t="shared" si="3"/>
        <v>0</v>
      </c>
      <c r="AL16" s="231">
        <f t="shared" si="3"/>
        <v>0</v>
      </c>
      <c r="AM16" s="231">
        <f t="shared" si="3"/>
        <v>0</v>
      </c>
      <c r="AN16" s="231">
        <f t="shared" si="3"/>
        <v>0</v>
      </c>
      <c r="AO16" s="231">
        <f t="shared" si="3"/>
        <v>0</v>
      </c>
      <c r="AP16" s="231">
        <f t="shared" si="3"/>
        <v>0</v>
      </c>
      <c r="AQ16" s="231">
        <f t="shared" si="3"/>
        <v>0</v>
      </c>
      <c r="AR16" s="231">
        <f t="shared" si="3"/>
        <v>0</v>
      </c>
    </row>
    <row r="17" spans="1:44" ht="19.5" customHeight="1">
      <c r="A17" s="232" t="s">
        <v>162</v>
      </c>
      <c r="B17" s="233" t="s">
        <v>163</v>
      </c>
      <c r="C17" s="202"/>
      <c r="D17" s="202"/>
      <c r="E17" s="577"/>
      <c r="F17" s="214">
        <f t="shared" si="0"/>
        <v>0</v>
      </c>
      <c r="G17" s="214">
        <f t="shared" ref="G17:G23" si="4">SUM(U17:AF17)</f>
        <v>0</v>
      </c>
      <c r="H17" s="214">
        <f t="shared" si="2"/>
        <v>0</v>
      </c>
      <c r="I17" s="234"/>
      <c r="J17" s="235"/>
      <c r="K17" s="236"/>
      <c r="L17" s="236"/>
      <c r="M17" s="236"/>
      <c r="N17" s="236"/>
      <c r="O17" s="236"/>
      <c r="P17" s="236"/>
      <c r="Q17" s="236"/>
      <c r="R17" s="236"/>
      <c r="S17" s="236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</row>
    <row r="18" spans="1:44" ht="19.5" customHeight="1">
      <c r="A18" s="390" t="s">
        <v>227</v>
      </c>
      <c r="B18" s="751" t="s">
        <v>248</v>
      </c>
      <c r="C18" s="750" t="s">
        <v>383</v>
      </c>
      <c r="D18" s="220"/>
      <c r="E18" s="575"/>
      <c r="F18" s="752">
        <f t="shared" si="0"/>
        <v>3700</v>
      </c>
      <c r="G18" s="752">
        <f t="shared" si="4"/>
        <v>5000</v>
      </c>
      <c r="H18" s="752">
        <f t="shared" si="2"/>
        <v>6000</v>
      </c>
      <c r="I18" s="221"/>
      <c r="J18" s="222"/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500</v>
      </c>
      <c r="R18" s="222">
        <v>1000</v>
      </c>
      <c r="S18" s="222">
        <v>1000</v>
      </c>
      <c r="T18" s="223">
        <v>1200</v>
      </c>
      <c r="U18" s="238">
        <v>200</v>
      </c>
      <c r="V18" s="238">
        <v>200</v>
      </c>
      <c r="W18" s="238">
        <v>200</v>
      </c>
      <c r="X18" s="238">
        <v>200</v>
      </c>
      <c r="Y18" s="238">
        <v>200</v>
      </c>
      <c r="Z18" s="238">
        <v>200</v>
      </c>
      <c r="AA18" s="238">
        <v>0</v>
      </c>
      <c r="AB18" s="238">
        <v>0</v>
      </c>
      <c r="AC18" s="238">
        <v>600</v>
      </c>
      <c r="AD18" s="238">
        <v>1000</v>
      </c>
      <c r="AE18" s="238">
        <v>1000</v>
      </c>
      <c r="AF18" s="223">
        <v>1200</v>
      </c>
      <c r="AG18" s="238">
        <v>300</v>
      </c>
      <c r="AH18" s="238">
        <v>300</v>
      </c>
      <c r="AI18" s="238">
        <v>300</v>
      </c>
      <c r="AJ18" s="238">
        <v>300</v>
      </c>
      <c r="AK18" s="238">
        <v>300</v>
      </c>
      <c r="AL18" s="238">
        <v>300</v>
      </c>
      <c r="AM18" s="238">
        <v>0</v>
      </c>
      <c r="AN18" s="238">
        <v>0</v>
      </c>
      <c r="AO18" s="238">
        <v>800</v>
      </c>
      <c r="AP18" s="238">
        <v>1100</v>
      </c>
      <c r="AQ18" s="238">
        <v>1100</v>
      </c>
      <c r="AR18" s="223">
        <v>1200</v>
      </c>
    </row>
    <row r="19" spans="1:44" ht="19.5" customHeight="1">
      <c r="A19" s="390" t="s">
        <v>229</v>
      </c>
      <c r="B19" s="218" t="s">
        <v>164</v>
      </c>
      <c r="C19" s="750"/>
      <c r="D19" s="220"/>
      <c r="E19" s="575"/>
      <c r="F19" s="752">
        <f t="shared" si="0"/>
        <v>1920</v>
      </c>
      <c r="G19" s="752">
        <f t="shared" si="4"/>
        <v>5760</v>
      </c>
      <c r="H19" s="752">
        <f t="shared" si="2"/>
        <v>5760</v>
      </c>
      <c r="I19" s="221"/>
      <c r="J19" s="222"/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480</v>
      </c>
      <c r="R19" s="222">
        <v>480</v>
      </c>
      <c r="S19" s="222">
        <v>480</v>
      </c>
      <c r="T19" s="223">
        <v>480</v>
      </c>
      <c r="U19" s="223">
        <v>480</v>
      </c>
      <c r="V19" s="223">
        <v>480</v>
      </c>
      <c r="W19" s="223">
        <v>480</v>
      </c>
      <c r="X19" s="223">
        <v>480</v>
      </c>
      <c r="Y19" s="223">
        <v>480</v>
      </c>
      <c r="Z19" s="223">
        <v>480</v>
      </c>
      <c r="AA19" s="223">
        <v>480</v>
      </c>
      <c r="AB19" s="223">
        <v>480</v>
      </c>
      <c r="AC19" s="223">
        <v>480</v>
      </c>
      <c r="AD19" s="223">
        <v>480</v>
      </c>
      <c r="AE19" s="223">
        <v>480</v>
      </c>
      <c r="AF19" s="223">
        <v>480</v>
      </c>
      <c r="AG19" s="223">
        <v>480</v>
      </c>
      <c r="AH19" s="223">
        <v>480</v>
      </c>
      <c r="AI19" s="223">
        <v>480</v>
      </c>
      <c r="AJ19" s="223">
        <v>480</v>
      </c>
      <c r="AK19" s="223">
        <v>480</v>
      </c>
      <c r="AL19" s="223">
        <v>480</v>
      </c>
      <c r="AM19" s="223">
        <v>480</v>
      </c>
      <c r="AN19" s="223">
        <v>480</v>
      </c>
      <c r="AO19" s="223">
        <v>480</v>
      </c>
      <c r="AP19" s="223">
        <v>480</v>
      </c>
      <c r="AQ19" s="223">
        <v>480</v>
      </c>
      <c r="AR19" s="223">
        <v>480</v>
      </c>
    </row>
    <row r="20" spans="1:44" ht="19.5" customHeight="1">
      <c r="A20" s="390" t="s">
        <v>231</v>
      </c>
      <c r="B20" s="218" t="s">
        <v>166</v>
      </c>
      <c r="C20" s="219"/>
      <c r="D20" s="220"/>
      <c r="E20" s="575"/>
      <c r="F20" s="214">
        <f t="shared" si="0"/>
        <v>720</v>
      </c>
      <c r="G20" s="214">
        <f t="shared" si="4"/>
        <v>0</v>
      </c>
      <c r="H20" s="214">
        <f t="shared" si="2"/>
        <v>0</v>
      </c>
      <c r="I20" s="221"/>
      <c r="J20" s="222"/>
      <c r="K20" s="222">
        <v>450</v>
      </c>
      <c r="L20" s="222">
        <v>270</v>
      </c>
      <c r="M20" s="222"/>
      <c r="N20" s="222"/>
      <c r="O20" s="222"/>
      <c r="P20" s="222"/>
      <c r="Q20" s="222"/>
      <c r="R20" s="222"/>
      <c r="S20" s="222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</row>
    <row r="21" spans="1:44" ht="19.5" customHeight="1">
      <c r="A21" s="390" t="s">
        <v>233</v>
      </c>
      <c r="B21" s="751" t="s">
        <v>249</v>
      </c>
      <c r="C21" s="750"/>
      <c r="D21" s="220" t="s">
        <v>384</v>
      </c>
      <c r="E21" s="575"/>
      <c r="F21" s="752">
        <f t="shared" si="0"/>
        <v>3625</v>
      </c>
      <c r="G21" s="752">
        <f t="shared" si="4"/>
        <v>75000</v>
      </c>
      <c r="H21" s="752">
        <f t="shared" si="2"/>
        <v>90000</v>
      </c>
      <c r="I21" s="221"/>
      <c r="J21" s="222"/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375</v>
      </c>
      <c r="R21" s="222">
        <v>750</v>
      </c>
      <c r="S21" s="222">
        <v>1250</v>
      </c>
      <c r="T21" s="222">
        <v>1250</v>
      </c>
      <c r="U21" s="240">
        <v>7500</v>
      </c>
      <c r="V21" s="240">
        <v>7500</v>
      </c>
      <c r="W21" s="240">
        <v>7500</v>
      </c>
      <c r="X21" s="240">
        <v>7500</v>
      </c>
      <c r="Y21" s="240">
        <v>7500</v>
      </c>
      <c r="Z21" s="240">
        <v>7500</v>
      </c>
      <c r="AA21" s="240">
        <v>0</v>
      </c>
      <c r="AB21" s="240">
        <v>0</v>
      </c>
      <c r="AC21" s="240">
        <v>7500</v>
      </c>
      <c r="AD21" s="240">
        <v>7500</v>
      </c>
      <c r="AE21" s="240">
        <v>7500</v>
      </c>
      <c r="AF21" s="240">
        <v>7500</v>
      </c>
      <c r="AG21" s="240">
        <v>7500</v>
      </c>
      <c r="AH21" s="240">
        <v>7500</v>
      </c>
      <c r="AI21" s="240">
        <v>7500</v>
      </c>
      <c r="AJ21" s="240">
        <v>7500</v>
      </c>
      <c r="AK21" s="240">
        <v>7500</v>
      </c>
      <c r="AL21" s="240">
        <v>7500</v>
      </c>
      <c r="AM21" s="240">
        <v>7500</v>
      </c>
      <c r="AN21" s="240">
        <v>7500</v>
      </c>
      <c r="AO21" s="240">
        <v>7500</v>
      </c>
      <c r="AP21" s="240">
        <v>7500</v>
      </c>
      <c r="AQ21" s="240">
        <v>7500</v>
      </c>
      <c r="AR21" s="240">
        <v>7500</v>
      </c>
    </row>
    <row r="22" spans="1:44" ht="19.5" customHeight="1">
      <c r="A22" s="390" t="s">
        <v>234</v>
      </c>
      <c r="B22" s="239" t="s">
        <v>390</v>
      </c>
      <c r="C22" s="219"/>
      <c r="D22" s="220"/>
      <c r="E22" s="575"/>
      <c r="F22" s="214">
        <f t="shared" si="0"/>
        <v>2500</v>
      </c>
      <c r="G22" s="214">
        <f t="shared" si="4"/>
        <v>30000</v>
      </c>
      <c r="H22" s="214">
        <f t="shared" si="2"/>
        <v>30000</v>
      </c>
      <c r="I22" s="221"/>
      <c r="J22" s="222"/>
      <c r="K22" s="222"/>
      <c r="L22" s="222"/>
      <c r="M22" s="222"/>
      <c r="N22" s="222"/>
      <c r="O22" s="222"/>
      <c r="P22" s="222"/>
      <c r="Q22" s="222">
        <v>0</v>
      </c>
      <c r="R22" s="222">
        <v>0</v>
      </c>
      <c r="S22" s="222">
        <v>0</v>
      </c>
      <c r="T22" s="223">
        <v>2500</v>
      </c>
      <c r="U22" s="223">
        <v>2500</v>
      </c>
      <c r="V22" s="223">
        <v>2500</v>
      </c>
      <c r="W22" s="223">
        <v>2500</v>
      </c>
      <c r="X22" s="223">
        <v>2500</v>
      </c>
      <c r="Y22" s="223">
        <v>2500</v>
      </c>
      <c r="Z22" s="223">
        <v>2500</v>
      </c>
      <c r="AA22" s="223">
        <v>2500</v>
      </c>
      <c r="AB22" s="223">
        <v>2500</v>
      </c>
      <c r="AC22" s="223">
        <v>2500</v>
      </c>
      <c r="AD22" s="223">
        <v>2500</v>
      </c>
      <c r="AE22" s="223">
        <v>2500</v>
      </c>
      <c r="AF22" s="223">
        <v>2500</v>
      </c>
      <c r="AG22" s="223">
        <v>2500</v>
      </c>
      <c r="AH22" s="223">
        <v>2500</v>
      </c>
      <c r="AI22" s="223">
        <v>2500</v>
      </c>
      <c r="AJ22" s="223">
        <v>2500</v>
      </c>
      <c r="AK22" s="223">
        <v>2500</v>
      </c>
      <c r="AL22" s="223">
        <v>2500</v>
      </c>
      <c r="AM22" s="223">
        <v>2500</v>
      </c>
      <c r="AN22" s="223">
        <v>2500</v>
      </c>
      <c r="AO22" s="223">
        <v>2500</v>
      </c>
      <c r="AP22" s="223">
        <v>2500</v>
      </c>
      <c r="AQ22" s="223">
        <v>2500</v>
      </c>
      <c r="AR22" s="223">
        <v>2500</v>
      </c>
    </row>
    <row r="23" spans="1:44" ht="19.5" customHeight="1">
      <c r="A23" s="390" t="s">
        <v>235</v>
      </c>
      <c r="B23" s="239" t="s">
        <v>389</v>
      </c>
      <c r="C23" s="219"/>
      <c r="D23" s="220"/>
      <c r="E23" s="575"/>
      <c r="F23" s="214">
        <f t="shared" si="0"/>
        <v>2250</v>
      </c>
      <c r="G23" s="214">
        <f t="shared" si="4"/>
        <v>27000</v>
      </c>
      <c r="H23" s="214">
        <f t="shared" si="2"/>
        <v>27000</v>
      </c>
      <c r="I23" s="221"/>
      <c r="J23" s="222"/>
      <c r="K23" s="222"/>
      <c r="L23" s="222"/>
      <c r="M23" s="222"/>
      <c r="N23" s="222"/>
      <c r="O23" s="222"/>
      <c r="P23" s="222"/>
      <c r="Q23" s="222"/>
      <c r="R23" s="222">
        <v>0</v>
      </c>
      <c r="S23" s="222"/>
      <c r="T23" s="223">
        <v>2250</v>
      </c>
      <c r="U23" s="223">
        <v>2250</v>
      </c>
      <c r="V23" s="223">
        <v>2250</v>
      </c>
      <c r="W23" s="223">
        <v>2250</v>
      </c>
      <c r="X23" s="223">
        <v>2250</v>
      </c>
      <c r="Y23" s="223">
        <v>2250</v>
      </c>
      <c r="Z23" s="223">
        <v>2250</v>
      </c>
      <c r="AA23" s="223">
        <v>2250</v>
      </c>
      <c r="AB23" s="223">
        <v>2250</v>
      </c>
      <c r="AC23" s="223">
        <v>2250</v>
      </c>
      <c r="AD23" s="223">
        <v>2250</v>
      </c>
      <c r="AE23" s="223">
        <v>2250</v>
      </c>
      <c r="AF23" s="223">
        <v>2250</v>
      </c>
      <c r="AG23" s="223">
        <v>2250</v>
      </c>
      <c r="AH23" s="223">
        <v>2250</v>
      </c>
      <c r="AI23" s="223">
        <v>2250</v>
      </c>
      <c r="AJ23" s="223">
        <v>2250</v>
      </c>
      <c r="AK23" s="223">
        <v>2250</v>
      </c>
      <c r="AL23" s="223">
        <v>2250</v>
      </c>
      <c r="AM23" s="223">
        <v>2250</v>
      </c>
      <c r="AN23" s="223">
        <v>2250</v>
      </c>
      <c r="AO23" s="223">
        <v>2250</v>
      </c>
      <c r="AP23" s="223">
        <v>2250</v>
      </c>
      <c r="AQ23" s="223">
        <v>2250</v>
      </c>
      <c r="AR23" s="223">
        <v>2250</v>
      </c>
    </row>
    <row r="24" spans="1:44" ht="19.5" customHeight="1">
      <c r="A24" s="689" t="s">
        <v>236</v>
      </c>
      <c r="B24" s="751" t="s">
        <v>171</v>
      </c>
      <c r="C24" s="750"/>
      <c r="D24" s="220" t="s">
        <v>385</v>
      </c>
      <c r="E24" s="575"/>
      <c r="F24" s="752">
        <f t="shared" ref="F24" si="5">SUM(I24:T24)</f>
        <v>8000</v>
      </c>
      <c r="G24" s="752">
        <f t="shared" ref="G24" si="6">SUM(U24:AF24)</f>
        <v>46000</v>
      </c>
      <c r="H24" s="752">
        <f t="shared" ref="H24" si="7">SUM(AG24:AR24)</f>
        <v>85000</v>
      </c>
      <c r="I24" s="221"/>
      <c r="J24" s="222"/>
      <c r="K24" s="222"/>
      <c r="L24" s="222"/>
      <c r="M24" s="222"/>
      <c r="N24" s="222"/>
      <c r="O24" s="222"/>
      <c r="P24" s="222"/>
      <c r="Q24" s="222"/>
      <c r="R24" s="240">
        <v>2000</v>
      </c>
      <c r="S24" s="240">
        <v>3000</v>
      </c>
      <c r="T24" s="240">
        <v>3000</v>
      </c>
      <c r="U24" s="240">
        <v>4000</v>
      </c>
      <c r="V24" s="240">
        <v>4000</v>
      </c>
      <c r="W24" s="240">
        <v>4000</v>
      </c>
      <c r="X24" s="240">
        <v>4000</v>
      </c>
      <c r="Y24" s="240">
        <v>4000</v>
      </c>
      <c r="Z24" s="240">
        <v>4000</v>
      </c>
      <c r="AA24" s="240">
        <v>4000</v>
      </c>
      <c r="AB24" s="240">
        <v>2000</v>
      </c>
      <c r="AC24" s="240">
        <v>2000</v>
      </c>
      <c r="AD24" s="240">
        <v>5000</v>
      </c>
      <c r="AE24" s="240">
        <v>5000</v>
      </c>
      <c r="AF24" s="240">
        <v>4000</v>
      </c>
      <c r="AG24" s="240">
        <v>5000</v>
      </c>
      <c r="AH24" s="238">
        <v>8000</v>
      </c>
      <c r="AI24" s="238">
        <v>8000</v>
      </c>
      <c r="AJ24" s="238">
        <v>8000</v>
      </c>
      <c r="AK24" s="238">
        <v>8000</v>
      </c>
      <c r="AL24" s="238">
        <v>8000</v>
      </c>
      <c r="AM24" s="238">
        <v>8000</v>
      </c>
      <c r="AN24" s="238">
        <v>4000</v>
      </c>
      <c r="AO24" s="238">
        <v>5000</v>
      </c>
      <c r="AP24" s="238">
        <v>8000</v>
      </c>
      <c r="AQ24" s="238">
        <v>8000</v>
      </c>
      <c r="AR24" s="238">
        <v>7000</v>
      </c>
    </row>
    <row r="25" spans="1:44" ht="19.5" hidden="1" customHeight="1">
      <c r="A25" s="201" t="s">
        <v>165</v>
      </c>
      <c r="B25" s="219"/>
      <c r="C25" s="219"/>
      <c r="D25" s="220"/>
      <c r="E25" s="575"/>
      <c r="F25" s="214">
        <f t="shared" ref="F25:F37" si="8">SUM(I25:T25)</f>
        <v>0</v>
      </c>
      <c r="G25" s="214">
        <f t="shared" ref="G25:G37" si="9">SUM(U25:AF25)</f>
        <v>0</v>
      </c>
      <c r="H25" s="214">
        <f t="shared" ref="H25:H37" si="10">SUM(AG25:AR25)</f>
        <v>0</v>
      </c>
      <c r="I25" s="221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</row>
    <row r="26" spans="1:44" ht="19.5" hidden="1" customHeight="1">
      <c r="A26" s="201" t="s">
        <v>167</v>
      </c>
      <c r="B26" s="219"/>
      <c r="C26" s="219"/>
      <c r="D26" s="220"/>
      <c r="E26" s="575"/>
      <c r="F26" s="214">
        <f t="shared" si="8"/>
        <v>0</v>
      </c>
      <c r="G26" s="214">
        <f t="shared" si="9"/>
        <v>0</v>
      </c>
      <c r="H26" s="214">
        <f t="shared" si="10"/>
        <v>0</v>
      </c>
      <c r="I26" s="221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</row>
    <row r="27" spans="1:44" ht="19.5" hidden="1" customHeight="1">
      <c r="A27" s="201" t="s">
        <v>168</v>
      </c>
      <c r="B27" s="219"/>
      <c r="C27" s="219"/>
      <c r="D27" s="220"/>
      <c r="E27" s="575"/>
      <c r="F27" s="214">
        <f t="shared" si="8"/>
        <v>0</v>
      </c>
      <c r="G27" s="214">
        <f t="shared" si="9"/>
        <v>0</v>
      </c>
      <c r="H27" s="214">
        <f t="shared" si="10"/>
        <v>0</v>
      </c>
      <c r="I27" s="221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</row>
    <row r="28" spans="1:44" ht="19.5" hidden="1" customHeight="1">
      <c r="A28" s="201" t="s">
        <v>169</v>
      </c>
      <c r="B28" s="219"/>
      <c r="C28" s="219"/>
      <c r="D28" s="220"/>
      <c r="E28" s="575"/>
      <c r="F28" s="214">
        <f t="shared" si="8"/>
        <v>0</v>
      </c>
      <c r="G28" s="214">
        <f t="shared" si="9"/>
        <v>0</v>
      </c>
      <c r="H28" s="214">
        <f t="shared" si="10"/>
        <v>0</v>
      </c>
      <c r="I28" s="221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</row>
    <row r="29" spans="1:44" ht="19.5" hidden="1" customHeight="1">
      <c r="A29" s="201" t="s">
        <v>170</v>
      </c>
      <c r="B29" s="219"/>
      <c r="C29" s="219"/>
      <c r="D29" s="220"/>
      <c r="E29" s="575"/>
      <c r="F29" s="214">
        <f t="shared" si="8"/>
        <v>0</v>
      </c>
      <c r="G29" s="214">
        <f t="shared" si="9"/>
        <v>0</v>
      </c>
      <c r="H29" s="214">
        <f t="shared" si="10"/>
        <v>0</v>
      </c>
      <c r="I29" s="221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</row>
    <row r="30" spans="1:44" ht="19.5" customHeight="1">
      <c r="A30" s="241" t="s">
        <v>172</v>
      </c>
      <c r="B30" s="242" t="s">
        <v>252</v>
      </c>
      <c r="C30" s="243"/>
      <c r="D30" s="244"/>
      <c r="E30" s="578"/>
      <c r="F30" s="214">
        <f t="shared" si="8"/>
        <v>10117</v>
      </c>
      <c r="G30" s="214">
        <f t="shared" si="9"/>
        <v>0</v>
      </c>
      <c r="H30" s="214">
        <f t="shared" si="10"/>
        <v>0</v>
      </c>
      <c r="I30" s="245"/>
      <c r="J30" s="246"/>
      <c r="K30" s="246"/>
      <c r="L30" s="246"/>
      <c r="M30" s="246"/>
      <c r="N30" s="246">
        <v>10117</v>
      </c>
      <c r="O30" s="631" t="s">
        <v>177</v>
      </c>
      <c r="P30" s="246"/>
      <c r="Q30" s="246"/>
      <c r="R30" s="246"/>
      <c r="S30" s="246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</row>
    <row r="31" spans="1:44" ht="19.5" customHeight="1">
      <c r="A31" s="248" t="s">
        <v>172</v>
      </c>
      <c r="B31" s="249" t="s">
        <v>253</v>
      </c>
      <c r="C31" s="250"/>
      <c r="D31" s="251"/>
      <c r="E31" s="579"/>
      <c r="F31" s="214">
        <f t="shared" si="8"/>
        <v>5000</v>
      </c>
      <c r="G31" s="214">
        <f t="shared" si="9"/>
        <v>0</v>
      </c>
      <c r="H31" s="214">
        <f t="shared" si="10"/>
        <v>0</v>
      </c>
      <c r="I31" s="252"/>
      <c r="J31" s="253"/>
      <c r="K31" s="253"/>
      <c r="L31" s="253">
        <v>0</v>
      </c>
      <c r="M31" s="253">
        <v>0</v>
      </c>
      <c r="N31" s="253">
        <v>0</v>
      </c>
      <c r="O31" s="253">
        <v>5000</v>
      </c>
      <c r="P31" s="253">
        <v>0</v>
      </c>
      <c r="Q31" s="253">
        <v>0</v>
      </c>
      <c r="R31" s="253">
        <v>0</v>
      </c>
      <c r="S31" s="253">
        <v>0</v>
      </c>
      <c r="T31" s="253">
        <v>0</v>
      </c>
      <c r="U31" s="253">
        <v>0</v>
      </c>
      <c r="V31" s="253">
        <v>0</v>
      </c>
      <c r="W31" s="253">
        <v>0</v>
      </c>
      <c r="X31" s="253">
        <v>0</v>
      </c>
      <c r="Y31" s="253">
        <v>0</v>
      </c>
      <c r="Z31" s="253">
        <v>0</v>
      </c>
      <c r="AA31" s="253">
        <v>0</v>
      </c>
      <c r="AB31" s="253">
        <v>0</v>
      </c>
      <c r="AC31" s="253">
        <v>0</v>
      </c>
      <c r="AD31" s="253">
        <v>0</v>
      </c>
      <c r="AE31" s="253">
        <v>0</v>
      </c>
      <c r="AF31" s="253">
        <v>0</v>
      </c>
      <c r="AG31" s="253">
        <v>0</v>
      </c>
      <c r="AH31" s="253">
        <v>0</v>
      </c>
      <c r="AI31" s="253">
        <v>0</v>
      </c>
      <c r="AJ31" s="253">
        <v>0</v>
      </c>
      <c r="AK31" s="253">
        <v>0</v>
      </c>
      <c r="AL31" s="253">
        <v>0</v>
      </c>
      <c r="AM31" s="253">
        <v>0</v>
      </c>
      <c r="AN31" s="253">
        <v>0</v>
      </c>
      <c r="AO31" s="253">
        <v>0</v>
      </c>
      <c r="AP31" s="253">
        <v>0</v>
      </c>
      <c r="AQ31" s="253">
        <v>0</v>
      </c>
      <c r="AR31" s="253">
        <v>0</v>
      </c>
    </row>
    <row r="32" spans="1:44" ht="19.5" customHeight="1">
      <c r="A32" s="254" t="s">
        <v>172</v>
      </c>
      <c r="B32" s="255" t="s">
        <v>173</v>
      </c>
      <c r="C32" s="256"/>
      <c r="D32" s="257"/>
      <c r="E32" s="580"/>
      <c r="F32" s="214">
        <f t="shared" si="8"/>
        <v>0</v>
      </c>
      <c r="G32" s="214">
        <f t="shared" si="9"/>
        <v>0</v>
      </c>
      <c r="H32" s="214">
        <f t="shared" si="10"/>
        <v>0</v>
      </c>
      <c r="I32" s="258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59"/>
      <c r="AN32" s="259"/>
      <c r="AO32" s="259"/>
      <c r="AP32" s="259"/>
      <c r="AQ32" s="259"/>
      <c r="AR32" s="259"/>
    </row>
    <row r="33" spans="1:44" ht="19.5" customHeight="1">
      <c r="A33" s="260" t="s">
        <v>174</v>
      </c>
      <c r="B33" s="261" t="s">
        <v>175</v>
      </c>
      <c r="C33" s="262"/>
      <c r="D33" s="263"/>
      <c r="E33" s="583"/>
      <c r="F33" s="214">
        <f t="shared" si="8"/>
        <v>8279.3250000000007</v>
      </c>
      <c r="G33" s="214">
        <f t="shared" si="9"/>
        <v>2759.7750000000001</v>
      </c>
      <c r="H33" s="214">
        <f t="shared" si="10"/>
        <v>0</v>
      </c>
      <c r="I33" s="264"/>
      <c r="J33" s="265"/>
      <c r="K33" s="265"/>
      <c r="L33" s="266">
        <f t="shared" ref="L33:W33" si="11">+(L67+L68)*0.5935</f>
        <v>919.92500000000007</v>
      </c>
      <c r="M33" s="266">
        <f t="shared" si="11"/>
        <v>919.92500000000007</v>
      </c>
      <c r="N33" s="266">
        <f t="shared" si="11"/>
        <v>919.92500000000007</v>
      </c>
      <c r="O33" s="266">
        <f t="shared" si="11"/>
        <v>919.92500000000007</v>
      </c>
      <c r="P33" s="266">
        <f t="shared" si="11"/>
        <v>919.92500000000007</v>
      </c>
      <c r="Q33" s="266">
        <f t="shared" si="11"/>
        <v>919.92500000000007</v>
      </c>
      <c r="R33" s="266">
        <f t="shared" si="11"/>
        <v>919.92500000000007</v>
      </c>
      <c r="S33" s="266">
        <f t="shared" si="11"/>
        <v>919.92500000000007</v>
      </c>
      <c r="T33" s="266">
        <f t="shared" si="11"/>
        <v>919.92500000000007</v>
      </c>
      <c r="U33" s="266">
        <f t="shared" si="11"/>
        <v>919.92500000000007</v>
      </c>
      <c r="V33" s="266">
        <f t="shared" si="11"/>
        <v>919.92500000000007</v>
      </c>
      <c r="W33" s="266">
        <f t="shared" si="11"/>
        <v>919.92500000000007</v>
      </c>
      <c r="X33" s="267">
        <v>0</v>
      </c>
      <c r="Y33" s="267">
        <v>0</v>
      </c>
      <c r="Z33" s="267">
        <v>0</v>
      </c>
      <c r="AA33" s="267">
        <v>0</v>
      </c>
      <c r="AB33" s="267">
        <v>0</v>
      </c>
      <c r="AC33" s="267">
        <v>0</v>
      </c>
      <c r="AD33" s="267">
        <v>0</v>
      </c>
      <c r="AE33" s="267">
        <v>0</v>
      </c>
      <c r="AF33" s="267">
        <v>0</v>
      </c>
      <c r="AG33" s="267">
        <v>0</v>
      </c>
      <c r="AH33" s="267">
        <v>0</v>
      </c>
      <c r="AI33" s="267">
        <v>0</v>
      </c>
      <c r="AJ33" s="267">
        <v>0</v>
      </c>
      <c r="AK33" s="267">
        <v>0</v>
      </c>
      <c r="AL33" s="267">
        <v>0</v>
      </c>
      <c r="AM33" s="267">
        <v>0</v>
      </c>
      <c r="AN33" s="267">
        <v>0</v>
      </c>
      <c r="AO33" s="267">
        <v>0</v>
      </c>
      <c r="AP33" s="267">
        <v>0</v>
      </c>
      <c r="AQ33" s="267">
        <v>0</v>
      </c>
      <c r="AR33" s="267">
        <v>0</v>
      </c>
    </row>
    <row r="34" spans="1:44" ht="19.5" customHeight="1">
      <c r="A34" s="260" t="s">
        <v>174</v>
      </c>
      <c r="B34" s="261" t="s">
        <v>176</v>
      </c>
      <c r="C34" s="262"/>
      <c r="D34" s="263"/>
      <c r="E34" s="583"/>
      <c r="F34" s="214">
        <f t="shared" si="8"/>
        <v>9276.4050000000007</v>
      </c>
      <c r="G34" s="214">
        <f t="shared" si="9"/>
        <v>1762.9250000000002</v>
      </c>
      <c r="H34" s="214">
        <f t="shared" si="10"/>
        <v>0</v>
      </c>
      <c r="I34" s="264"/>
      <c r="J34" s="266">
        <f t="shared" ref="J34:U34" si="12">+(J65+J66)*0.5935</f>
        <v>77.155000000000001</v>
      </c>
      <c r="K34" s="266">
        <f t="shared" si="12"/>
        <v>919.92500000000007</v>
      </c>
      <c r="L34" s="266">
        <f t="shared" si="12"/>
        <v>919.92500000000007</v>
      </c>
      <c r="M34" s="266">
        <f t="shared" si="12"/>
        <v>919.92500000000007</v>
      </c>
      <c r="N34" s="266">
        <f t="shared" si="12"/>
        <v>919.92500000000007</v>
      </c>
      <c r="O34" s="266">
        <f t="shared" si="12"/>
        <v>919.92500000000007</v>
      </c>
      <c r="P34" s="266">
        <f t="shared" si="12"/>
        <v>919.92500000000007</v>
      </c>
      <c r="Q34" s="266">
        <f t="shared" si="12"/>
        <v>919.92500000000007</v>
      </c>
      <c r="R34" s="266">
        <f t="shared" si="12"/>
        <v>919.92500000000007</v>
      </c>
      <c r="S34" s="266">
        <f t="shared" si="12"/>
        <v>919.92500000000007</v>
      </c>
      <c r="T34" s="266">
        <f t="shared" si="12"/>
        <v>919.92500000000007</v>
      </c>
      <c r="U34" s="266">
        <f t="shared" si="12"/>
        <v>919.92500000000007</v>
      </c>
      <c r="V34" s="267">
        <v>843</v>
      </c>
      <c r="W34" s="267">
        <v>0</v>
      </c>
      <c r="X34" s="267">
        <v>0</v>
      </c>
      <c r="Y34" s="267">
        <v>0</v>
      </c>
      <c r="Z34" s="267">
        <v>0</v>
      </c>
      <c r="AA34" s="267">
        <v>0</v>
      </c>
      <c r="AB34" s="267">
        <v>0</v>
      </c>
      <c r="AC34" s="267">
        <v>0</v>
      </c>
      <c r="AD34" s="267">
        <v>0</v>
      </c>
      <c r="AE34" s="267">
        <v>0</v>
      </c>
      <c r="AF34" s="267">
        <v>0</v>
      </c>
      <c r="AG34" s="267">
        <v>0</v>
      </c>
      <c r="AH34" s="267">
        <v>0</v>
      </c>
      <c r="AI34" s="267">
        <v>0</v>
      </c>
      <c r="AJ34" s="267">
        <v>0</v>
      </c>
      <c r="AK34" s="267">
        <v>0</v>
      </c>
      <c r="AL34" s="267">
        <v>0</v>
      </c>
      <c r="AM34" s="267">
        <v>0</v>
      </c>
      <c r="AN34" s="267">
        <v>0</v>
      </c>
      <c r="AO34" s="267">
        <v>0</v>
      </c>
      <c r="AP34" s="267">
        <v>0</v>
      </c>
      <c r="AQ34" s="267">
        <v>0</v>
      </c>
      <c r="AR34" s="267">
        <v>0</v>
      </c>
    </row>
    <row r="35" spans="1:44" ht="19.5" customHeight="1">
      <c r="A35" s="225" t="s">
        <v>178</v>
      </c>
      <c r="B35" s="516" t="s">
        <v>177</v>
      </c>
      <c r="C35" s="227"/>
      <c r="D35" s="269"/>
      <c r="E35" s="581"/>
      <c r="F35" s="214">
        <f t="shared" si="8"/>
        <v>55387.729999999989</v>
      </c>
      <c r="G35" s="214">
        <f t="shared" si="9"/>
        <v>193282.7</v>
      </c>
      <c r="H35" s="214">
        <f t="shared" si="10"/>
        <v>243760</v>
      </c>
      <c r="I35" s="229">
        <f t="shared" ref="I35:AR35" si="13">SUM(I17:I34)</f>
        <v>0</v>
      </c>
      <c r="J35" s="230">
        <f t="shared" si="13"/>
        <v>77.155000000000001</v>
      </c>
      <c r="K35" s="230">
        <f t="shared" si="13"/>
        <v>1369.9250000000002</v>
      </c>
      <c r="L35" s="230">
        <f t="shared" si="13"/>
        <v>2109.8500000000004</v>
      </c>
      <c r="M35" s="230">
        <f t="shared" si="13"/>
        <v>1839.8500000000001</v>
      </c>
      <c r="N35" s="230">
        <f t="shared" si="13"/>
        <v>11956.849999999999</v>
      </c>
      <c r="O35" s="230">
        <f t="shared" si="13"/>
        <v>6839.85</v>
      </c>
      <c r="P35" s="230">
        <f t="shared" si="13"/>
        <v>1839.8500000000001</v>
      </c>
      <c r="Q35" s="230">
        <f t="shared" si="13"/>
        <v>3194.8500000000004</v>
      </c>
      <c r="R35" s="230">
        <f t="shared" si="13"/>
        <v>6069.85</v>
      </c>
      <c r="S35" s="230">
        <f t="shared" si="13"/>
        <v>7569.85</v>
      </c>
      <c r="T35" s="231">
        <f t="shared" si="13"/>
        <v>12519.849999999999</v>
      </c>
      <c r="U35" s="231">
        <f t="shared" si="13"/>
        <v>18769.849999999999</v>
      </c>
      <c r="V35" s="231">
        <f t="shared" si="13"/>
        <v>18692.924999999999</v>
      </c>
      <c r="W35" s="231">
        <f t="shared" si="13"/>
        <v>17849.924999999999</v>
      </c>
      <c r="X35" s="231">
        <f t="shared" si="13"/>
        <v>16930</v>
      </c>
      <c r="Y35" s="231">
        <f t="shared" si="13"/>
        <v>16930</v>
      </c>
      <c r="Z35" s="231">
        <f t="shared" si="13"/>
        <v>16930</v>
      </c>
      <c r="AA35" s="231">
        <f t="shared" si="13"/>
        <v>9230</v>
      </c>
      <c r="AB35" s="231">
        <f t="shared" si="13"/>
        <v>7230</v>
      </c>
      <c r="AC35" s="231">
        <f t="shared" si="13"/>
        <v>15330</v>
      </c>
      <c r="AD35" s="231">
        <f t="shared" si="13"/>
        <v>18730</v>
      </c>
      <c r="AE35" s="231">
        <f t="shared" si="13"/>
        <v>18730</v>
      </c>
      <c r="AF35" s="231">
        <f t="shared" si="13"/>
        <v>17930</v>
      </c>
      <c r="AG35" s="231">
        <f t="shared" si="13"/>
        <v>18030</v>
      </c>
      <c r="AH35" s="231">
        <f t="shared" si="13"/>
        <v>21030</v>
      </c>
      <c r="AI35" s="231">
        <f t="shared" si="13"/>
        <v>21030</v>
      </c>
      <c r="AJ35" s="231">
        <f t="shared" si="13"/>
        <v>21030</v>
      </c>
      <c r="AK35" s="231">
        <f t="shared" si="13"/>
        <v>21030</v>
      </c>
      <c r="AL35" s="231">
        <f t="shared" si="13"/>
        <v>21030</v>
      </c>
      <c r="AM35" s="231">
        <f t="shared" si="13"/>
        <v>20730</v>
      </c>
      <c r="AN35" s="231">
        <f t="shared" si="13"/>
        <v>16730</v>
      </c>
      <c r="AO35" s="231">
        <f t="shared" si="13"/>
        <v>18530</v>
      </c>
      <c r="AP35" s="231">
        <f t="shared" si="13"/>
        <v>21830</v>
      </c>
      <c r="AQ35" s="231">
        <f t="shared" si="13"/>
        <v>21830</v>
      </c>
      <c r="AR35" s="231">
        <f t="shared" si="13"/>
        <v>20930</v>
      </c>
    </row>
    <row r="36" spans="1:44" ht="19.5" customHeight="1">
      <c r="A36" s="270" t="s">
        <v>179</v>
      </c>
      <c r="B36" s="517" t="s">
        <v>177</v>
      </c>
      <c r="C36" s="271"/>
      <c r="D36" s="272"/>
      <c r="E36" s="526"/>
      <c r="F36" s="273">
        <f t="shared" si="8"/>
        <v>55387.729999999989</v>
      </c>
      <c r="G36" s="274">
        <f t="shared" si="9"/>
        <v>193282.7</v>
      </c>
      <c r="H36" s="274">
        <f t="shared" si="10"/>
        <v>243760</v>
      </c>
      <c r="I36" s="275">
        <f t="shared" ref="I36:AR36" si="14">I16+I35</f>
        <v>0</v>
      </c>
      <c r="J36" s="276">
        <f t="shared" si="14"/>
        <v>77.155000000000001</v>
      </c>
      <c r="K36" s="276">
        <f t="shared" si="14"/>
        <v>1369.9250000000002</v>
      </c>
      <c r="L36" s="276">
        <f t="shared" si="14"/>
        <v>2109.8500000000004</v>
      </c>
      <c r="M36" s="276">
        <f t="shared" si="14"/>
        <v>1839.8500000000001</v>
      </c>
      <c r="N36" s="276">
        <f t="shared" si="14"/>
        <v>11956.849999999999</v>
      </c>
      <c r="O36" s="276">
        <f t="shared" si="14"/>
        <v>6839.85</v>
      </c>
      <c r="P36" s="276">
        <f t="shared" si="14"/>
        <v>1839.8500000000001</v>
      </c>
      <c r="Q36" s="276">
        <f t="shared" si="14"/>
        <v>3194.8500000000004</v>
      </c>
      <c r="R36" s="276">
        <f t="shared" si="14"/>
        <v>6069.85</v>
      </c>
      <c r="S36" s="276">
        <f t="shared" si="14"/>
        <v>7569.85</v>
      </c>
      <c r="T36" s="277">
        <f t="shared" si="14"/>
        <v>12519.849999999999</v>
      </c>
      <c r="U36" s="277">
        <f t="shared" si="14"/>
        <v>18769.849999999999</v>
      </c>
      <c r="V36" s="277">
        <f t="shared" si="14"/>
        <v>18692.924999999999</v>
      </c>
      <c r="W36" s="277">
        <f t="shared" si="14"/>
        <v>17849.924999999999</v>
      </c>
      <c r="X36" s="277">
        <f t="shared" si="14"/>
        <v>16930</v>
      </c>
      <c r="Y36" s="277">
        <f t="shared" si="14"/>
        <v>16930</v>
      </c>
      <c r="Z36" s="277">
        <f t="shared" si="14"/>
        <v>16930</v>
      </c>
      <c r="AA36" s="277">
        <f t="shared" si="14"/>
        <v>9230</v>
      </c>
      <c r="AB36" s="277">
        <f t="shared" si="14"/>
        <v>7230</v>
      </c>
      <c r="AC36" s="277">
        <f t="shared" si="14"/>
        <v>15330</v>
      </c>
      <c r="AD36" s="277">
        <f t="shared" si="14"/>
        <v>18730</v>
      </c>
      <c r="AE36" s="277">
        <f t="shared" si="14"/>
        <v>18730</v>
      </c>
      <c r="AF36" s="277">
        <f t="shared" si="14"/>
        <v>17930</v>
      </c>
      <c r="AG36" s="277">
        <f t="shared" si="14"/>
        <v>18030</v>
      </c>
      <c r="AH36" s="277">
        <f t="shared" si="14"/>
        <v>21030</v>
      </c>
      <c r="AI36" s="277">
        <f t="shared" si="14"/>
        <v>21030</v>
      </c>
      <c r="AJ36" s="277">
        <f t="shared" si="14"/>
        <v>21030</v>
      </c>
      <c r="AK36" s="277">
        <f t="shared" si="14"/>
        <v>21030</v>
      </c>
      <c r="AL36" s="277">
        <f t="shared" si="14"/>
        <v>21030</v>
      </c>
      <c r="AM36" s="277">
        <f t="shared" si="14"/>
        <v>20730</v>
      </c>
      <c r="AN36" s="277">
        <f t="shared" si="14"/>
        <v>16730</v>
      </c>
      <c r="AO36" s="277">
        <f t="shared" si="14"/>
        <v>18530</v>
      </c>
      <c r="AP36" s="277">
        <f t="shared" si="14"/>
        <v>21830</v>
      </c>
      <c r="AQ36" s="277">
        <f t="shared" si="14"/>
        <v>21830</v>
      </c>
      <c r="AR36" s="277">
        <f t="shared" si="14"/>
        <v>20930</v>
      </c>
    </row>
    <row r="37" spans="1:44" ht="12" customHeight="1" thickBot="1">
      <c r="A37" s="189"/>
      <c r="B37" s="1"/>
      <c r="C37" s="1"/>
      <c r="D37" s="1"/>
      <c r="E37" s="1"/>
      <c r="F37" s="213">
        <f t="shared" si="8"/>
        <v>0</v>
      </c>
      <c r="G37" s="214">
        <f t="shared" si="9"/>
        <v>0</v>
      </c>
      <c r="H37" s="214">
        <f t="shared" si="10"/>
        <v>0</v>
      </c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88"/>
      <c r="V37" s="278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ht="19.5" customHeight="1" thickBot="1">
      <c r="A38" s="191" t="s">
        <v>180</v>
      </c>
      <c r="B38" s="192"/>
      <c r="C38" s="192"/>
      <c r="D38" s="279"/>
      <c r="E38" s="563" t="s">
        <v>325</v>
      </c>
      <c r="F38" s="213"/>
      <c r="G38" s="214"/>
      <c r="H38" s="214"/>
      <c r="I38" s="280">
        <f>I9</f>
        <v>44227</v>
      </c>
      <c r="J38" s="281">
        <f t="shared" ref="J38:AR38" si="15">IF(I38="","",EOMONTH(I38,1))</f>
        <v>44255</v>
      </c>
      <c r="K38" s="281">
        <f t="shared" si="15"/>
        <v>44286</v>
      </c>
      <c r="L38" s="281">
        <f t="shared" si="15"/>
        <v>44316</v>
      </c>
      <c r="M38" s="281">
        <f t="shared" si="15"/>
        <v>44347</v>
      </c>
      <c r="N38" s="281">
        <f t="shared" si="15"/>
        <v>44377</v>
      </c>
      <c r="O38" s="281">
        <f t="shared" si="15"/>
        <v>44408</v>
      </c>
      <c r="P38" s="281">
        <f t="shared" si="15"/>
        <v>44439</v>
      </c>
      <c r="Q38" s="281">
        <f t="shared" si="15"/>
        <v>44469</v>
      </c>
      <c r="R38" s="281">
        <f t="shared" si="15"/>
        <v>44500</v>
      </c>
      <c r="S38" s="281">
        <f t="shared" si="15"/>
        <v>44530</v>
      </c>
      <c r="T38" s="282">
        <f t="shared" si="15"/>
        <v>44561</v>
      </c>
      <c r="U38" s="282">
        <f t="shared" si="15"/>
        <v>44592</v>
      </c>
      <c r="V38" s="282">
        <f t="shared" si="15"/>
        <v>44620</v>
      </c>
      <c r="W38" s="282">
        <f t="shared" si="15"/>
        <v>44651</v>
      </c>
      <c r="X38" s="282">
        <f t="shared" si="15"/>
        <v>44681</v>
      </c>
      <c r="Y38" s="282">
        <f t="shared" si="15"/>
        <v>44712</v>
      </c>
      <c r="Z38" s="282">
        <f t="shared" si="15"/>
        <v>44742</v>
      </c>
      <c r="AA38" s="282">
        <f t="shared" si="15"/>
        <v>44773</v>
      </c>
      <c r="AB38" s="282">
        <f t="shared" si="15"/>
        <v>44804</v>
      </c>
      <c r="AC38" s="282">
        <f t="shared" si="15"/>
        <v>44834</v>
      </c>
      <c r="AD38" s="282">
        <f t="shared" si="15"/>
        <v>44865</v>
      </c>
      <c r="AE38" s="282">
        <f t="shared" si="15"/>
        <v>44895</v>
      </c>
      <c r="AF38" s="282">
        <f t="shared" si="15"/>
        <v>44926</v>
      </c>
      <c r="AG38" s="282">
        <f t="shared" si="15"/>
        <v>44957</v>
      </c>
      <c r="AH38" s="282">
        <f t="shared" si="15"/>
        <v>44985</v>
      </c>
      <c r="AI38" s="282">
        <f t="shared" si="15"/>
        <v>45016</v>
      </c>
      <c r="AJ38" s="282">
        <f t="shared" si="15"/>
        <v>45046</v>
      </c>
      <c r="AK38" s="282">
        <f t="shared" si="15"/>
        <v>45077</v>
      </c>
      <c r="AL38" s="282">
        <f t="shared" si="15"/>
        <v>45107</v>
      </c>
      <c r="AM38" s="282">
        <f t="shared" si="15"/>
        <v>45138</v>
      </c>
      <c r="AN38" s="282">
        <f t="shared" si="15"/>
        <v>45169</v>
      </c>
      <c r="AO38" s="282">
        <f t="shared" si="15"/>
        <v>45199</v>
      </c>
      <c r="AP38" s="282">
        <f t="shared" si="15"/>
        <v>45230</v>
      </c>
      <c r="AQ38" s="282">
        <f t="shared" si="15"/>
        <v>45260</v>
      </c>
      <c r="AR38" s="282">
        <f t="shared" si="15"/>
        <v>45291</v>
      </c>
    </row>
    <row r="39" spans="1:44" ht="19.5" customHeight="1">
      <c r="A39" s="201" t="s">
        <v>181</v>
      </c>
      <c r="B39" s="233"/>
      <c r="C39" s="202"/>
      <c r="D39" s="525"/>
      <c r="E39" s="575"/>
      <c r="F39" s="214">
        <f t="shared" ref="F39:F46" si="16">SUM(I39:T39)</f>
        <v>0</v>
      </c>
      <c r="G39" s="214">
        <f t="shared" ref="G39:G46" si="17">SUM(U39:AF39)</f>
        <v>0</v>
      </c>
      <c r="H39" s="214">
        <f t="shared" ref="H39:H46" si="18">SUM(AG39:AR39)</f>
        <v>0</v>
      </c>
      <c r="I39" s="221"/>
      <c r="J39" s="222" t="s">
        <v>177</v>
      </c>
      <c r="K39" s="283"/>
      <c r="L39" s="283"/>
      <c r="M39" s="283"/>
      <c r="N39" s="283"/>
      <c r="O39" s="283"/>
      <c r="P39" s="283"/>
      <c r="Q39" s="283"/>
      <c r="R39" s="283"/>
      <c r="S39" s="283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</row>
    <row r="40" spans="1:44" ht="19.5" customHeight="1" thickBot="1">
      <c r="A40" s="224" t="s">
        <v>182</v>
      </c>
      <c r="B40" s="284"/>
      <c r="C40" s="284"/>
      <c r="D40" s="533"/>
      <c r="E40" s="575"/>
      <c r="F40" s="214">
        <f t="shared" si="16"/>
        <v>0</v>
      </c>
      <c r="G40" s="214">
        <f t="shared" si="17"/>
        <v>0</v>
      </c>
      <c r="H40" s="214">
        <f t="shared" si="18"/>
        <v>0</v>
      </c>
      <c r="I40" s="215"/>
      <c r="J40" s="206"/>
      <c r="K40" s="285"/>
      <c r="L40" s="285"/>
      <c r="M40" s="285"/>
      <c r="N40" s="285"/>
      <c r="O40" s="285"/>
      <c r="P40" s="285"/>
      <c r="Q40" s="285"/>
      <c r="R40" s="285"/>
      <c r="S40" s="285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</row>
    <row r="41" spans="1:44" ht="19.5" hidden="1" customHeight="1">
      <c r="A41" s="224" t="s">
        <v>183</v>
      </c>
      <c r="B41" s="284"/>
      <c r="C41" s="284"/>
      <c r="D41" s="536"/>
      <c r="E41" s="577"/>
      <c r="F41" s="214">
        <f t="shared" si="16"/>
        <v>0</v>
      </c>
      <c r="G41" s="214">
        <f t="shared" si="17"/>
        <v>0</v>
      </c>
      <c r="H41" s="214">
        <f t="shared" si="18"/>
        <v>0</v>
      </c>
      <c r="I41" s="215"/>
      <c r="J41" s="206"/>
      <c r="K41" s="285"/>
      <c r="L41" s="285"/>
      <c r="M41" s="285"/>
      <c r="N41" s="285"/>
      <c r="O41" s="285"/>
      <c r="P41" s="285"/>
      <c r="Q41" s="285"/>
      <c r="R41" s="285"/>
      <c r="S41" s="285"/>
      <c r="T41" s="207"/>
      <c r="U41" s="188"/>
      <c r="V41" s="278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19.5" customHeight="1" thickBot="1">
      <c r="A42" s="225" t="s">
        <v>160</v>
      </c>
      <c r="B42" s="516" t="s">
        <v>177</v>
      </c>
      <c r="C42" s="227"/>
      <c r="D42" s="535"/>
      <c r="E42" s="581"/>
      <c r="F42" s="214">
        <f t="shared" si="16"/>
        <v>0</v>
      </c>
      <c r="G42" s="214">
        <f t="shared" si="17"/>
        <v>0</v>
      </c>
      <c r="H42" s="214">
        <f t="shared" si="18"/>
        <v>0</v>
      </c>
      <c r="I42" s="229">
        <f t="shared" ref="I42:AR42" si="19">SUM(I39:I41)</f>
        <v>0</v>
      </c>
      <c r="J42" s="230">
        <f t="shared" si="19"/>
        <v>0</v>
      </c>
      <c r="K42" s="230">
        <f t="shared" si="19"/>
        <v>0</v>
      </c>
      <c r="L42" s="230">
        <f t="shared" si="19"/>
        <v>0</v>
      </c>
      <c r="M42" s="230">
        <f t="shared" si="19"/>
        <v>0</v>
      </c>
      <c r="N42" s="230">
        <f t="shared" si="19"/>
        <v>0</v>
      </c>
      <c r="O42" s="230">
        <f t="shared" si="19"/>
        <v>0</v>
      </c>
      <c r="P42" s="230">
        <f t="shared" si="19"/>
        <v>0</v>
      </c>
      <c r="Q42" s="230">
        <f t="shared" si="19"/>
        <v>0</v>
      </c>
      <c r="R42" s="230">
        <f t="shared" si="19"/>
        <v>0</v>
      </c>
      <c r="S42" s="230">
        <f t="shared" si="19"/>
        <v>0</v>
      </c>
      <c r="T42" s="231">
        <f t="shared" si="19"/>
        <v>0</v>
      </c>
      <c r="U42" s="231">
        <f t="shared" si="19"/>
        <v>0</v>
      </c>
      <c r="V42" s="231">
        <f t="shared" si="19"/>
        <v>0</v>
      </c>
      <c r="W42" s="231">
        <f t="shared" si="19"/>
        <v>0</v>
      </c>
      <c r="X42" s="231">
        <f t="shared" si="19"/>
        <v>0</v>
      </c>
      <c r="Y42" s="231">
        <f t="shared" si="19"/>
        <v>0</v>
      </c>
      <c r="Z42" s="231">
        <f t="shared" si="19"/>
        <v>0</v>
      </c>
      <c r="AA42" s="231">
        <f t="shared" si="19"/>
        <v>0</v>
      </c>
      <c r="AB42" s="231">
        <f t="shared" si="19"/>
        <v>0</v>
      </c>
      <c r="AC42" s="231">
        <f t="shared" si="19"/>
        <v>0</v>
      </c>
      <c r="AD42" s="231">
        <f t="shared" si="19"/>
        <v>0</v>
      </c>
      <c r="AE42" s="231">
        <f t="shared" si="19"/>
        <v>0</v>
      </c>
      <c r="AF42" s="231">
        <f t="shared" si="19"/>
        <v>0</v>
      </c>
      <c r="AG42" s="231">
        <f t="shared" si="19"/>
        <v>0</v>
      </c>
      <c r="AH42" s="231">
        <f t="shared" si="19"/>
        <v>0</v>
      </c>
      <c r="AI42" s="231">
        <f t="shared" si="19"/>
        <v>0</v>
      </c>
      <c r="AJ42" s="231">
        <f t="shared" si="19"/>
        <v>0</v>
      </c>
      <c r="AK42" s="231">
        <f t="shared" si="19"/>
        <v>0</v>
      </c>
      <c r="AL42" s="231">
        <f t="shared" si="19"/>
        <v>0</v>
      </c>
      <c r="AM42" s="231">
        <f t="shared" si="19"/>
        <v>0</v>
      </c>
      <c r="AN42" s="231">
        <f t="shared" si="19"/>
        <v>0</v>
      </c>
      <c r="AO42" s="231">
        <f t="shared" si="19"/>
        <v>0</v>
      </c>
      <c r="AP42" s="231">
        <f t="shared" si="19"/>
        <v>0</v>
      </c>
      <c r="AQ42" s="231">
        <f t="shared" si="19"/>
        <v>0</v>
      </c>
      <c r="AR42" s="231">
        <f t="shared" si="19"/>
        <v>0</v>
      </c>
    </row>
    <row r="43" spans="1:44" ht="19.5" customHeight="1">
      <c r="A43" s="224" t="s">
        <v>184</v>
      </c>
      <c r="B43" s="382" t="s">
        <v>177</v>
      </c>
      <c r="C43" s="202"/>
      <c r="D43" s="447"/>
      <c r="E43" s="577"/>
      <c r="F43" s="214">
        <f t="shared" si="16"/>
        <v>0</v>
      </c>
      <c r="G43" s="214">
        <f t="shared" si="17"/>
        <v>0</v>
      </c>
      <c r="H43" s="214">
        <f t="shared" si="18"/>
        <v>0</v>
      </c>
      <c r="I43" s="215"/>
      <c r="J43" s="206"/>
      <c r="K43" s="285"/>
      <c r="L43" s="285"/>
      <c r="M43" s="285"/>
      <c r="N43" s="285"/>
      <c r="O43" s="285"/>
      <c r="P43" s="285"/>
      <c r="Q43" s="285"/>
      <c r="R43" s="285"/>
      <c r="S43" s="285"/>
      <c r="T43" s="286"/>
      <c r="U43" s="208"/>
      <c r="V43" s="278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30" customHeight="1">
      <c r="A44" s="287" t="s">
        <v>185</v>
      </c>
      <c r="B44" s="288" t="str">
        <f>B21</f>
        <v>PROJET 1 - Ateliers collectifs bénéficiaires (Pôle santé)</v>
      </c>
      <c r="C44" s="289"/>
      <c r="D44" s="561"/>
      <c r="E44" s="584"/>
      <c r="F44" s="214">
        <f t="shared" si="16"/>
        <v>2100</v>
      </c>
      <c r="G44" s="214">
        <f t="shared" si="17"/>
        <v>17865</v>
      </c>
      <c r="H44" s="214">
        <f t="shared" si="18"/>
        <v>21438</v>
      </c>
      <c r="I44" s="290"/>
      <c r="J44" s="291"/>
      <c r="K44" s="291">
        <f t="shared" ref="K44:R44" si="20">+K$21*0.8</f>
        <v>0</v>
      </c>
      <c r="L44" s="291">
        <f t="shared" si="20"/>
        <v>0</v>
      </c>
      <c r="M44" s="291">
        <f t="shared" si="20"/>
        <v>0</v>
      </c>
      <c r="N44" s="291">
        <f t="shared" si="20"/>
        <v>0</v>
      </c>
      <c r="O44" s="291">
        <f t="shared" si="20"/>
        <v>0</v>
      </c>
      <c r="P44" s="291">
        <f t="shared" si="20"/>
        <v>0</v>
      </c>
      <c r="Q44" s="291">
        <f t="shared" si="20"/>
        <v>300</v>
      </c>
      <c r="R44" s="291">
        <f t="shared" si="20"/>
        <v>600</v>
      </c>
      <c r="S44" s="291">
        <v>600</v>
      </c>
      <c r="T44" s="291">
        <v>600</v>
      </c>
      <c r="U44" s="291">
        <f t="shared" ref="U44:AR44" si="21">U21*0.2382</f>
        <v>1786.5</v>
      </c>
      <c r="V44" s="291">
        <f t="shared" si="21"/>
        <v>1786.5</v>
      </c>
      <c r="W44" s="291">
        <f t="shared" si="21"/>
        <v>1786.5</v>
      </c>
      <c r="X44" s="291">
        <f t="shared" si="21"/>
        <v>1786.5</v>
      </c>
      <c r="Y44" s="291">
        <f t="shared" si="21"/>
        <v>1786.5</v>
      </c>
      <c r="Z44" s="291">
        <f t="shared" si="21"/>
        <v>1786.5</v>
      </c>
      <c r="AA44" s="291">
        <f t="shared" si="21"/>
        <v>0</v>
      </c>
      <c r="AB44" s="291">
        <f t="shared" si="21"/>
        <v>0</v>
      </c>
      <c r="AC44" s="291">
        <f t="shared" si="21"/>
        <v>1786.5</v>
      </c>
      <c r="AD44" s="291">
        <f t="shared" si="21"/>
        <v>1786.5</v>
      </c>
      <c r="AE44" s="291">
        <f t="shared" si="21"/>
        <v>1786.5</v>
      </c>
      <c r="AF44" s="291">
        <f t="shared" si="21"/>
        <v>1786.5</v>
      </c>
      <c r="AG44" s="291">
        <f t="shared" si="21"/>
        <v>1786.5</v>
      </c>
      <c r="AH44" s="291">
        <f t="shared" si="21"/>
        <v>1786.5</v>
      </c>
      <c r="AI44" s="291">
        <f t="shared" si="21"/>
        <v>1786.5</v>
      </c>
      <c r="AJ44" s="291">
        <f t="shared" si="21"/>
        <v>1786.5</v>
      </c>
      <c r="AK44" s="291">
        <f t="shared" si="21"/>
        <v>1786.5</v>
      </c>
      <c r="AL44" s="291">
        <f t="shared" si="21"/>
        <v>1786.5</v>
      </c>
      <c r="AM44" s="291">
        <f t="shared" si="21"/>
        <v>1786.5</v>
      </c>
      <c r="AN44" s="291">
        <f t="shared" si="21"/>
        <v>1786.5</v>
      </c>
      <c r="AO44" s="291">
        <f t="shared" si="21"/>
        <v>1786.5</v>
      </c>
      <c r="AP44" s="291">
        <f t="shared" si="21"/>
        <v>1786.5</v>
      </c>
      <c r="AQ44" s="291">
        <f t="shared" si="21"/>
        <v>1786.5</v>
      </c>
      <c r="AR44" s="291">
        <f t="shared" si="21"/>
        <v>1786.5</v>
      </c>
    </row>
    <row r="45" spans="1:44" ht="39" customHeight="1">
      <c r="A45" s="292" t="s">
        <v>186</v>
      </c>
      <c r="B45" s="787" t="s">
        <v>251</v>
      </c>
      <c r="C45" s="788"/>
      <c r="D45" s="789"/>
      <c r="E45" s="585"/>
      <c r="F45" s="214">
        <f t="shared" si="16"/>
        <v>2800</v>
      </c>
      <c r="G45" s="214">
        <f t="shared" si="17"/>
        <v>8400</v>
      </c>
      <c r="H45" s="214">
        <f t="shared" si="18"/>
        <v>8400</v>
      </c>
      <c r="I45" s="293">
        <v>0</v>
      </c>
      <c r="J45" s="294">
        <v>0</v>
      </c>
      <c r="K45" s="206">
        <v>0</v>
      </c>
      <c r="L45" s="206">
        <v>0</v>
      </c>
      <c r="M45" s="206">
        <v>0</v>
      </c>
      <c r="N45" s="206">
        <v>0</v>
      </c>
      <c r="O45" s="206">
        <v>0</v>
      </c>
      <c r="P45" s="206">
        <v>0</v>
      </c>
      <c r="Q45" s="206">
        <v>700</v>
      </c>
      <c r="R45" s="206">
        <v>700</v>
      </c>
      <c r="S45" s="206">
        <v>700</v>
      </c>
      <c r="T45" s="206">
        <v>700</v>
      </c>
      <c r="U45" s="206">
        <v>700</v>
      </c>
      <c r="V45" s="206">
        <v>700</v>
      </c>
      <c r="W45" s="206">
        <v>700</v>
      </c>
      <c r="X45" s="206">
        <v>700</v>
      </c>
      <c r="Y45" s="206">
        <v>700</v>
      </c>
      <c r="Z45" s="206">
        <v>700</v>
      </c>
      <c r="AA45" s="206">
        <v>700</v>
      </c>
      <c r="AB45" s="206">
        <v>700</v>
      </c>
      <c r="AC45" s="206">
        <v>700</v>
      </c>
      <c r="AD45" s="206">
        <v>700</v>
      </c>
      <c r="AE45" s="206">
        <v>700</v>
      </c>
      <c r="AF45" s="206">
        <v>700</v>
      </c>
      <c r="AG45" s="206">
        <v>700</v>
      </c>
      <c r="AH45" s="206">
        <v>700</v>
      </c>
      <c r="AI45" s="206">
        <v>700</v>
      </c>
      <c r="AJ45" s="206">
        <v>700</v>
      </c>
      <c r="AK45" s="206">
        <v>700</v>
      </c>
      <c r="AL45" s="206">
        <v>700</v>
      </c>
      <c r="AM45" s="206">
        <v>700</v>
      </c>
      <c r="AN45" s="206">
        <v>700</v>
      </c>
      <c r="AO45" s="206">
        <v>700</v>
      </c>
      <c r="AP45" s="206">
        <v>700</v>
      </c>
      <c r="AQ45" s="206">
        <v>700</v>
      </c>
      <c r="AR45" s="206">
        <v>700</v>
      </c>
    </row>
    <row r="46" spans="1:44" ht="39" customHeight="1">
      <c r="A46" s="292" t="s">
        <v>187</v>
      </c>
      <c r="B46" s="787" t="str">
        <f>B24</f>
        <v>Cures Remise en Santé (Pôle Santé)</v>
      </c>
      <c r="C46" s="788"/>
      <c r="D46" s="789"/>
      <c r="E46" s="585"/>
      <c r="F46" s="214">
        <f t="shared" si="16"/>
        <v>6666.4</v>
      </c>
      <c r="G46" s="214">
        <f t="shared" si="17"/>
        <v>38331.799999999996</v>
      </c>
      <c r="H46" s="214">
        <f t="shared" si="18"/>
        <v>70830.5</v>
      </c>
      <c r="I46" s="215"/>
      <c r="J46" s="206"/>
      <c r="K46" s="285"/>
      <c r="L46" s="285"/>
      <c r="M46" s="285"/>
      <c r="N46" s="285"/>
      <c r="O46" s="285"/>
      <c r="P46" s="285"/>
      <c r="Q46" s="285">
        <f t="shared" ref="Q46:AR46" si="22">Q24*83.33/100</f>
        <v>0</v>
      </c>
      <c r="R46" s="285">
        <f t="shared" si="22"/>
        <v>1666.6</v>
      </c>
      <c r="S46" s="285">
        <f t="shared" si="22"/>
        <v>2499.9</v>
      </c>
      <c r="T46" s="285">
        <f t="shared" si="22"/>
        <v>2499.9</v>
      </c>
      <c r="U46" s="285">
        <f t="shared" si="22"/>
        <v>3333.2</v>
      </c>
      <c r="V46" s="285">
        <f t="shared" si="22"/>
        <v>3333.2</v>
      </c>
      <c r="W46" s="285">
        <f t="shared" si="22"/>
        <v>3333.2</v>
      </c>
      <c r="X46" s="285">
        <f t="shared" si="22"/>
        <v>3333.2</v>
      </c>
      <c r="Y46" s="285">
        <f t="shared" si="22"/>
        <v>3333.2</v>
      </c>
      <c r="Z46" s="285">
        <f t="shared" si="22"/>
        <v>3333.2</v>
      </c>
      <c r="AA46" s="285">
        <f t="shared" si="22"/>
        <v>3333.2</v>
      </c>
      <c r="AB46" s="285">
        <f t="shared" si="22"/>
        <v>1666.6</v>
      </c>
      <c r="AC46" s="285">
        <f t="shared" si="22"/>
        <v>1666.6</v>
      </c>
      <c r="AD46" s="285">
        <f t="shared" si="22"/>
        <v>4166.5</v>
      </c>
      <c r="AE46" s="285">
        <f t="shared" si="22"/>
        <v>4166.5</v>
      </c>
      <c r="AF46" s="285">
        <f t="shared" si="22"/>
        <v>3333.2</v>
      </c>
      <c r="AG46" s="285">
        <f t="shared" si="22"/>
        <v>4166.5</v>
      </c>
      <c r="AH46" s="285">
        <f t="shared" si="22"/>
        <v>6666.4</v>
      </c>
      <c r="AI46" s="285">
        <f t="shared" si="22"/>
        <v>6666.4</v>
      </c>
      <c r="AJ46" s="285">
        <f t="shared" si="22"/>
        <v>6666.4</v>
      </c>
      <c r="AK46" s="285">
        <f t="shared" si="22"/>
        <v>6666.4</v>
      </c>
      <c r="AL46" s="285">
        <f t="shared" si="22"/>
        <v>6666.4</v>
      </c>
      <c r="AM46" s="285">
        <f t="shared" si="22"/>
        <v>6666.4</v>
      </c>
      <c r="AN46" s="285">
        <f t="shared" si="22"/>
        <v>3333.2</v>
      </c>
      <c r="AO46" s="285">
        <f t="shared" si="22"/>
        <v>4166.5</v>
      </c>
      <c r="AP46" s="285">
        <f t="shared" si="22"/>
        <v>6666.4</v>
      </c>
      <c r="AQ46" s="285">
        <f t="shared" si="22"/>
        <v>6666.4</v>
      </c>
      <c r="AR46" s="285">
        <f t="shared" si="22"/>
        <v>5833.1</v>
      </c>
    </row>
    <row r="47" spans="1:44" ht="46.9" customHeight="1">
      <c r="A47" s="295" t="s">
        <v>188</v>
      </c>
      <c r="B47" s="787" t="s">
        <v>250</v>
      </c>
      <c r="C47" s="788"/>
      <c r="D47" s="789"/>
      <c r="E47" s="585"/>
      <c r="F47" s="214">
        <f t="shared" ref="F47:F71" si="23">SUM(I47:T47)</f>
        <v>5007.9399999999996</v>
      </c>
      <c r="G47" s="214">
        <f t="shared" ref="G47:G71" si="24">SUM(U47:AF47)</f>
        <v>77313.08</v>
      </c>
      <c r="H47" s="214">
        <f t="shared" ref="H47:H71" si="25">SUM(AG47:AR47)</f>
        <v>97504</v>
      </c>
      <c r="I47" s="215"/>
      <c r="J47" s="206"/>
      <c r="K47" s="285"/>
      <c r="L47" s="285"/>
      <c r="M47" s="285"/>
      <c r="N47" s="285"/>
      <c r="O47" s="285"/>
      <c r="P47" s="285"/>
      <c r="Q47" s="285"/>
      <c r="R47" s="285"/>
      <c r="S47" s="285"/>
      <c r="T47" s="286">
        <f t="shared" ref="T47:AR47" si="26">T35*40%</f>
        <v>5007.9399999999996</v>
      </c>
      <c r="U47" s="286">
        <f t="shared" si="26"/>
        <v>7507.94</v>
      </c>
      <c r="V47" s="286">
        <f t="shared" si="26"/>
        <v>7477.17</v>
      </c>
      <c r="W47" s="286">
        <f t="shared" si="26"/>
        <v>7139.97</v>
      </c>
      <c r="X47" s="286">
        <f t="shared" si="26"/>
        <v>6772</v>
      </c>
      <c r="Y47" s="286">
        <f t="shared" si="26"/>
        <v>6772</v>
      </c>
      <c r="Z47" s="286">
        <f t="shared" si="26"/>
        <v>6772</v>
      </c>
      <c r="AA47" s="286">
        <f t="shared" si="26"/>
        <v>3692</v>
      </c>
      <c r="AB47" s="286">
        <f t="shared" si="26"/>
        <v>2892</v>
      </c>
      <c r="AC47" s="286">
        <f t="shared" si="26"/>
        <v>6132</v>
      </c>
      <c r="AD47" s="286">
        <f t="shared" si="26"/>
        <v>7492</v>
      </c>
      <c r="AE47" s="286">
        <f t="shared" si="26"/>
        <v>7492</v>
      </c>
      <c r="AF47" s="286">
        <f t="shared" si="26"/>
        <v>7172</v>
      </c>
      <c r="AG47" s="286">
        <f t="shared" si="26"/>
        <v>7212</v>
      </c>
      <c r="AH47" s="286">
        <f t="shared" si="26"/>
        <v>8412</v>
      </c>
      <c r="AI47" s="286">
        <f t="shared" si="26"/>
        <v>8412</v>
      </c>
      <c r="AJ47" s="286">
        <f t="shared" si="26"/>
        <v>8412</v>
      </c>
      <c r="AK47" s="286">
        <f t="shared" si="26"/>
        <v>8412</v>
      </c>
      <c r="AL47" s="286">
        <f t="shared" si="26"/>
        <v>8412</v>
      </c>
      <c r="AM47" s="286">
        <f t="shared" si="26"/>
        <v>8292</v>
      </c>
      <c r="AN47" s="286">
        <f t="shared" si="26"/>
        <v>6692</v>
      </c>
      <c r="AO47" s="286">
        <f t="shared" si="26"/>
        <v>7412</v>
      </c>
      <c r="AP47" s="286">
        <f t="shared" si="26"/>
        <v>8732</v>
      </c>
      <c r="AQ47" s="286">
        <f t="shared" si="26"/>
        <v>8732</v>
      </c>
      <c r="AR47" s="286">
        <f t="shared" si="26"/>
        <v>8372</v>
      </c>
    </row>
    <row r="48" spans="1:44" s="463" customFormat="1" ht="19.899999999999999" customHeight="1">
      <c r="A48" s="688" t="s">
        <v>340</v>
      </c>
      <c r="B48" s="792" t="s">
        <v>341</v>
      </c>
      <c r="C48" s="792"/>
      <c r="D48" s="793"/>
      <c r="E48" s="585"/>
      <c r="F48" s="214">
        <f t="shared" ref="F48" si="27">SUM(I48:T48)</f>
        <v>0</v>
      </c>
      <c r="G48" s="214">
        <f t="shared" ref="G48" si="28">SUM(U48:AF48)</f>
        <v>15000</v>
      </c>
      <c r="H48" s="214">
        <f t="shared" ref="H48" si="29">SUM(AG48:AR48)</f>
        <v>0</v>
      </c>
      <c r="I48" s="448"/>
      <c r="J48" s="294"/>
      <c r="K48" s="449"/>
      <c r="L48" s="449"/>
      <c r="M48" s="449"/>
      <c r="N48" s="449"/>
      <c r="O48" s="449"/>
      <c r="P48" s="449"/>
      <c r="Q48" s="449"/>
      <c r="R48" s="449"/>
      <c r="S48" s="449"/>
      <c r="T48" s="450"/>
      <c r="U48" s="450">
        <v>7500</v>
      </c>
      <c r="V48" s="450"/>
      <c r="W48" s="450"/>
      <c r="X48" s="450"/>
      <c r="Y48" s="450"/>
      <c r="Z48" s="450">
        <v>7500</v>
      </c>
      <c r="AA48" s="450"/>
      <c r="AB48" s="450"/>
      <c r="AC48" s="450"/>
      <c r="AD48" s="450"/>
      <c r="AE48" s="450"/>
      <c r="AF48" s="450"/>
      <c r="AG48" s="450"/>
      <c r="AH48" s="450"/>
      <c r="AI48" s="450"/>
      <c r="AJ48" s="450"/>
      <c r="AK48" s="450"/>
      <c r="AL48" s="450"/>
      <c r="AM48" s="450"/>
      <c r="AN48" s="450"/>
      <c r="AO48" s="450"/>
      <c r="AP48" s="450"/>
      <c r="AQ48" s="450"/>
      <c r="AR48" s="450"/>
    </row>
    <row r="49" spans="1:44" ht="19.5" customHeight="1">
      <c r="A49" s="296" t="s">
        <v>189</v>
      </c>
      <c r="B49" s="242" t="s">
        <v>190</v>
      </c>
      <c r="C49" s="243"/>
      <c r="D49" s="558"/>
      <c r="E49" s="578"/>
      <c r="F49" s="214">
        <f t="shared" si="23"/>
        <v>0</v>
      </c>
      <c r="G49" s="214">
        <f t="shared" si="24"/>
        <v>0</v>
      </c>
      <c r="H49" s="214">
        <f t="shared" si="25"/>
        <v>0</v>
      </c>
      <c r="I49" s="297"/>
      <c r="J49" s="298"/>
      <c r="K49" s="299" t="s">
        <v>177</v>
      </c>
      <c r="L49" s="299" t="s">
        <v>191</v>
      </c>
      <c r="M49" s="299" t="s">
        <v>177</v>
      </c>
      <c r="N49" s="299"/>
      <c r="O49" s="299"/>
      <c r="P49" s="299" t="s">
        <v>177</v>
      </c>
      <c r="Q49" s="299" t="s">
        <v>177</v>
      </c>
      <c r="R49" s="299" t="s">
        <v>177</v>
      </c>
      <c r="S49" s="299" t="s">
        <v>177</v>
      </c>
      <c r="T49" s="300" t="s">
        <v>177</v>
      </c>
      <c r="U49" s="300" t="s">
        <v>177</v>
      </c>
      <c r="V49" s="300" t="s">
        <v>177</v>
      </c>
      <c r="W49" s="300" t="s">
        <v>177</v>
      </c>
      <c r="X49" s="300" t="s">
        <v>177</v>
      </c>
      <c r="Y49" s="300" t="s">
        <v>177</v>
      </c>
      <c r="Z49" s="300" t="s">
        <v>177</v>
      </c>
      <c r="AA49" s="300" t="s">
        <v>177</v>
      </c>
      <c r="AB49" s="300" t="s">
        <v>177</v>
      </c>
      <c r="AC49" s="300" t="s">
        <v>177</v>
      </c>
      <c r="AD49" s="300" t="s">
        <v>177</v>
      </c>
      <c r="AE49" s="300" t="s">
        <v>177</v>
      </c>
      <c r="AF49" s="300" t="s">
        <v>177</v>
      </c>
      <c r="AG49" s="300" t="s">
        <v>177</v>
      </c>
      <c r="AH49" s="300" t="s">
        <v>177</v>
      </c>
      <c r="AI49" s="300" t="s">
        <v>177</v>
      </c>
      <c r="AJ49" s="300" t="s">
        <v>177</v>
      </c>
      <c r="AK49" s="300" t="s">
        <v>177</v>
      </c>
      <c r="AL49" s="300" t="s">
        <v>177</v>
      </c>
      <c r="AM49" s="300" t="s">
        <v>177</v>
      </c>
      <c r="AN49" s="300" t="s">
        <v>177</v>
      </c>
      <c r="AO49" s="300" t="s">
        <v>177</v>
      </c>
      <c r="AP49" s="300" t="s">
        <v>177</v>
      </c>
      <c r="AQ49" s="300" t="s">
        <v>177</v>
      </c>
      <c r="AR49" s="300" t="s">
        <v>177</v>
      </c>
    </row>
    <row r="50" spans="1:44" ht="19.5" customHeight="1">
      <c r="A50" s="296" t="s">
        <v>192</v>
      </c>
      <c r="B50" s="242" t="s">
        <v>254</v>
      </c>
      <c r="C50" s="243"/>
      <c r="D50" s="558"/>
      <c r="E50" s="578"/>
      <c r="F50" s="214">
        <f t="shared" si="23"/>
        <v>46444.79</v>
      </c>
      <c r="G50" s="214">
        <f t="shared" si="24"/>
        <v>0</v>
      </c>
      <c r="H50" s="214">
        <f t="shared" si="25"/>
        <v>0</v>
      </c>
      <c r="I50" s="297"/>
      <c r="J50" s="298"/>
      <c r="K50" s="299"/>
      <c r="L50" s="299"/>
      <c r="M50" s="299"/>
      <c r="N50" s="636" t="s">
        <v>177</v>
      </c>
      <c r="O50" s="299">
        <v>11500</v>
      </c>
      <c r="P50" s="299" t="s">
        <v>177</v>
      </c>
      <c r="Q50" s="299">
        <v>34944.79</v>
      </c>
      <c r="R50" s="299"/>
      <c r="S50" s="299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</row>
    <row r="51" spans="1:44" ht="19.5" customHeight="1">
      <c r="A51" s="302" t="s">
        <v>193</v>
      </c>
      <c r="B51" s="249" t="s">
        <v>194</v>
      </c>
      <c r="C51" s="250"/>
      <c r="D51" s="559"/>
      <c r="E51" s="579"/>
      <c r="F51" s="214">
        <f t="shared" si="23"/>
        <v>2400</v>
      </c>
      <c r="G51" s="214">
        <f t="shared" si="24"/>
        <v>7200</v>
      </c>
      <c r="H51" s="214">
        <f t="shared" si="25"/>
        <v>7200</v>
      </c>
      <c r="I51" s="303"/>
      <c r="J51" s="304"/>
      <c r="K51" s="304"/>
      <c r="L51" s="304">
        <v>0</v>
      </c>
      <c r="M51" s="304">
        <v>0</v>
      </c>
      <c r="N51" s="304">
        <v>0</v>
      </c>
      <c r="O51" s="304">
        <v>0</v>
      </c>
      <c r="P51" s="304">
        <v>0</v>
      </c>
      <c r="Q51" s="304">
        <v>600</v>
      </c>
      <c r="R51" s="304">
        <v>600</v>
      </c>
      <c r="S51" s="304">
        <v>600</v>
      </c>
      <c r="T51" s="305">
        <v>600</v>
      </c>
      <c r="U51" s="305">
        <v>600</v>
      </c>
      <c r="V51" s="305">
        <v>600</v>
      </c>
      <c r="W51" s="305">
        <v>600</v>
      </c>
      <c r="X51" s="305">
        <v>600</v>
      </c>
      <c r="Y51" s="305">
        <v>600</v>
      </c>
      <c r="Z51" s="305">
        <v>600</v>
      </c>
      <c r="AA51" s="305">
        <v>600</v>
      </c>
      <c r="AB51" s="305">
        <v>600</v>
      </c>
      <c r="AC51" s="305">
        <v>600</v>
      </c>
      <c r="AD51" s="305">
        <v>600</v>
      </c>
      <c r="AE51" s="305">
        <v>600</v>
      </c>
      <c r="AF51" s="305">
        <v>600</v>
      </c>
      <c r="AG51" s="305">
        <v>600</v>
      </c>
      <c r="AH51" s="305">
        <v>600</v>
      </c>
      <c r="AI51" s="305">
        <v>600</v>
      </c>
      <c r="AJ51" s="305">
        <v>600</v>
      </c>
      <c r="AK51" s="305">
        <v>600</v>
      </c>
      <c r="AL51" s="305">
        <v>600</v>
      </c>
      <c r="AM51" s="305">
        <v>600</v>
      </c>
      <c r="AN51" s="305">
        <v>600</v>
      </c>
      <c r="AO51" s="305">
        <v>600</v>
      </c>
      <c r="AP51" s="305">
        <v>600</v>
      </c>
      <c r="AQ51" s="305">
        <v>600</v>
      </c>
      <c r="AR51" s="305">
        <v>600</v>
      </c>
    </row>
    <row r="52" spans="1:44" ht="19.5" customHeight="1">
      <c r="A52" s="306" t="s">
        <v>195</v>
      </c>
      <c r="B52" s="255" t="s">
        <v>196</v>
      </c>
      <c r="C52" s="256"/>
      <c r="D52" s="560"/>
      <c r="E52" s="580"/>
      <c r="F52" s="214">
        <f t="shared" si="23"/>
        <v>1000</v>
      </c>
      <c r="G52" s="214">
        <f t="shared" si="24"/>
        <v>3000</v>
      </c>
      <c r="H52" s="214">
        <f t="shared" si="25"/>
        <v>3000</v>
      </c>
      <c r="I52" s="307">
        <v>0</v>
      </c>
      <c r="J52" s="308">
        <v>0</v>
      </c>
      <c r="K52" s="309">
        <v>0</v>
      </c>
      <c r="L52" s="309">
        <v>0</v>
      </c>
      <c r="M52" s="309">
        <v>0</v>
      </c>
      <c r="N52" s="309">
        <v>0</v>
      </c>
      <c r="O52" s="309">
        <v>0</v>
      </c>
      <c r="P52" s="309">
        <v>0</v>
      </c>
      <c r="Q52" s="309">
        <v>250</v>
      </c>
      <c r="R52" s="309">
        <v>250</v>
      </c>
      <c r="S52" s="309">
        <v>250</v>
      </c>
      <c r="T52" s="310">
        <v>250</v>
      </c>
      <c r="U52" s="310">
        <v>250</v>
      </c>
      <c r="V52" s="310">
        <v>250</v>
      </c>
      <c r="W52" s="310">
        <v>250</v>
      </c>
      <c r="X52" s="310">
        <v>250</v>
      </c>
      <c r="Y52" s="310">
        <v>250</v>
      </c>
      <c r="Z52" s="310">
        <v>250</v>
      </c>
      <c r="AA52" s="310">
        <v>250</v>
      </c>
      <c r="AB52" s="310">
        <v>250</v>
      </c>
      <c r="AC52" s="310">
        <v>250</v>
      </c>
      <c r="AD52" s="310">
        <v>250</v>
      </c>
      <c r="AE52" s="310">
        <v>250</v>
      </c>
      <c r="AF52" s="310">
        <v>250</v>
      </c>
      <c r="AG52" s="310">
        <v>250</v>
      </c>
      <c r="AH52" s="310">
        <v>250</v>
      </c>
      <c r="AI52" s="310">
        <v>250</v>
      </c>
      <c r="AJ52" s="310">
        <v>250</v>
      </c>
      <c r="AK52" s="310">
        <v>250</v>
      </c>
      <c r="AL52" s="310">
        <v>250</v>
      </c>
      <c r="AM52" s="310">
        <v>250</v>
      </c>
      <c r="AN52" s="310">
        <v>250</v>
      </c>
      <c r="AO52" s="310">
        <v>250</v>
      </c>
      <c r="AP52" s="310">
        <v>250</v>
      </c>
      <c r="AQ52" s="310">
        <v>250</v>
      </c>
      <c r="AR52" s="310">
        <v>250</v>
      </c>
    </row>
    <row r="53" spans="1:44" ht="19.5" hidden="1" customHeight="1">
      <c r="A53" s="224" t="s">
        <v>195</v>
      </c>
      <c r="B53" s="233" t="s">
        <v>197</v>
      </c>
      <c r="C53" s="202"/>
      <c r="D53" s="447"/>
      <c r="E53" s="577"/>
      <c r="F53" s="214">
        <f t="shared" si="23"/>
        <v>0</v>
      </c>
      <c r="G53" s="214">
        <f t="shared" si="24"/>
        <v>0</v>
      </c>
      <c r="H53" s="214">
        <f t="shared" si="25"/>
        <v>0</v>
      </c>
      <c r="I53" s="215"/>
      <c r="J53" s="206"/>
      <c r="K53" s="285"/>
      <c r="L53" s="285"/>
      <c r="M53" s="285"/>
      <c r="N53" s="285"/>
      <c r="O53" s="285"/>
      <c r="P53" s="285"/>
      <c r="Q53" s="285"/>
      <c r="R53" s="285"/>
      <c r="S53" s="285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</row>
    <row r="54" spans="1:44" ht="19.5" hidden="1" customHeight="1">
      <c r="A54" s="224" t="s">
        <v>198</v>
      </c>
      <c r="B54" s="202"/>
      <c r="C54" s="202"/>
      <c r="D54" s="447"/>
      <c r="E54" s="577"/>
      <c r="F54" s="214">
        <f t="shared" si="23"/>
        <v>0</v>
      </c>
      <c r="G54" s="214">
        <f t="shared" si="24"/>
        <v>0</v>
      </c>
      <c r="H54" s="214">
        <f t="shared" si="25"/>
        <v>0</v>
      </c>
      <c r="I54" s="215"/>
      <c r="J54" s="206"/>
      <c r="K54" s="285"/>
      <c r="L54" s="285"/>
      <c r="M54" s="285"/>
      <c r="N54" s="285"/>
      <c r="O54" s="285"/>
      <c r="P54" s="285"/>
      <c r="Q54" s="285"/>
      <c r="R54" s="285"/>
      <c r="S54" s="285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</row>
    <row r="55" spans="1:44" ht="19.5" hidden="1" customHeight="1">
      <c r="A55" s="224" t="s">
        <v>199</v>
      </c>
      <c r="B55" s="202"/>
      <c r="C55" s="202"/>
      <c r="D55" s="447"/>
      <c r="E55" s="577"/>
      <c r="F55" s="214">
        <f t="shared" si="23"/>
        <v>0</v>
      </c>
      <c r="G55" s="214">
        <f t="shared" si="24"/>
        <v>0</v>
      </c>
      <c r="H55" s="214">
        <f t="shared" si="25"/>
        <v>0</v>
      </c>
      <c r="I55" s="215"/>
      <c r="J55" s="206"/>
      <c r="K55" s="285"/>
      <c r="L55" s="285"/>
      <c r="M55" s="285"/>
      <c r="N55" s="285"/>
      <c r="O55" s="285"/>
      <c r="P55" s="285"/>
      <c r="Q55" s="285"/>
      <c r="R55" s="285"/>
      <c r="S55" s="285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</row>
    <row r="56" spans="1:44" ht="19.5" hidden="1" customHeight="1">
      <c r="A56" s="224" t="s">
        <v>200</v>
      </c>
      <c r="B56" s="202"/>
      <c r="C56" s="202"/>
      <c r="D56" s="447"/>
      <c r="E56" s="577"/>
      <c r="F56" s="214">
        <f t="shared" si="23"/>
        <v>0</v>
      </c>
      <c r="G56" s="214">
        <f t="shared" si="24"/>
        <v>0</v>
      </c>
      <c r="H56" s="214">
        <f t="shared" si="25"/>
        <v>0</v>
      </c>
      <c r="I56" s="215"/>
      <c r="J56" s="206"/>
      <c r="K56" s="285"/>
      <c r="L56" s="285"/>
      <c r="M56" s="285"/>
      <c r="N56" s="285"/>
      <c r="O56" s="285"/>
      <c r="P56" s="285"/>
      <c r="Q56" s="285"/>
      <c r="R56" s="285"/>
      <c r="S56" s="285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</row>
    <row r="57" spans="1:44" ht="19.5" hidden="1" customHeight="1">
      <c r="A57" s="224" t="s">
        <v>201</v>
      </c>
      <c r="B57" s="202"/>
      <c r="C57" s="202"/>
      <c r="D57" s="447"/>
      <c r="E57" s="577"/>
      <c r="F57" s="214">
        <f t="shared" si="23"/>
        <v>0</v>
      </c>
      <c r="G57" s="214">
        <f t="shared" si="24"/>
        <v>0</v>
      </c>
      <c r="H57" s="214">
        <f t="shared" si="25"/>
        <v>0</v>
      </c>
      <c r="I57" s="215"/>
      <c r="J57" s="206"/>
      <c r="K57" s="285"/>
      <c r="L57" s="285"/>
      <c r="M57" s="285"/>
      <c r="N57" s="285"/>
      <c r="O57" s="285"/>
      <c r="P57" s="285"/>
      <c r="Q57" s="285"/>
      <c r="R57" s="285"/>
      <c r="S57" s="285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</row>
    <row r="58" spans="1:44" ht="19.5" hidden="1" customHeight="1">
      <c r="A58" s="224" t="s">
        <v>202</v>
      </c>
      <c r="B58" s="202"/>
      <c r="C58" s="202"/>
      <c r="D58" s="447"/>
      <c r="E58" s="577"/>
      <c r="F58" s="214">
        <f t="shared" si="23"/>
        <v>0</v>
      </c>
      <c r="G58" s="214">
        <f t="shared" si="24"/>
        <v>0</v>
      </c>
      <c r="H58" s="214">
        <f t="shared" si="25"/>
        <v>0</v>
      </c>
      <c r="I58" s="215"/>
      <c r="J58" s="206"/>
      <c r="K58" s="285"/>
      <c r="L58" s="285"/>
      <c r="M58" s="285"/>
      <c r="N58" s="285"/>
      <c r="O58" s="285"/>
      <c r="P58" s="285"/>
      <c r="Q58" s="285"/>
      <c r="R58" s="285"/>
      <c r="S58" s="285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</row>
    <row r="59" spans="1:44" ht="19.5" hidden="1" customHeight="1">
      <c r="A59" s="224" t="s">
        <v>203</v>
      </c>
      <c r="B59" s="202"/>
      <c r="C59" s="202"/>
      <c r="D59" s="447"/>
      <c r="E59" s="577"/>
      <c r="F59" s="214">
        <f t="shared" si="23"/>
        <v>0</v>
      </c>
      <c r="G59" s="214">
        <f t="shared" si="24"/>
        <v>0</v>
      </c>
      <c r="H59" s="214">
        <f t="shared" si="25"/>
        <v>0</v>
      </c>
      <c r="I59" s="215"/>
      <c r="J59" s="206"/>
      <c r="K59" s="285"/>
      <c r="L59" s="285"/>
      <c r="M59" s="285"/>
      <c r="N59" s="285"/>
      <c r="O59" s="285"/>
      <c r="P59" s="285"/>
      <c r="Q59" s="285"/>
      <c r="R59" s="285"/>
      <c r="S59" s="285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</row>
    <row r="60" spans="1:44" ht="19.5" hidden="1" customHeight="1">
      <c r="A60" s="224" t="s">
        <v>204</v>
      </c>
      <c r="B60" s="202"/>
      <c r="C60" s="202"/>
      <c r="D60" s="447"/>
      <c r="E60" s="577"/>
      <c r="F60" s="214">
        <f t="shared" si="23"/>
        <v>0</v>
      </c>
      <c r="G60" s="214">
        <f t="shared" si="24"/>
        <v>0</v>
      </c>
      <c r="H60" s="214">
        <f t="shared" si="25"/>
        <v>0</v>
      </c>
      <c r="I60" s="215"/>
      <c r="J60" s="206"/>
      <c r="K60" s="285"/>
      <c r="L60" s="285"/>
      <c r="M60" s="285"/>
      <c r="N60" s="285"/>
      <c r="O60" s="285"/>
      <c r="P60" s="285"/>
      <c r="Q60" s="285"/>
      <c r="R60" s="285"/>
      <c r="S60" s="285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</row>
    <row r="61" spans="1:44" ht="19.5" hidden="1" customHeight="1">
      <c r="A61" s="224" t="s">
        <v>205</v>
      </c>
      <c r="B61" s="202"/>
      <c r="C61" s="202"/>
      <c r="D61" s="447"/>
      <c r="E61" s="577"/>
      <c r="F61" s="214">
        <f t="shared" si="23"/>
        <v>0</v>
      </c>
      <c r="G61" s="214">
        <f t="shared" si="24"/>
        <v>0</v>
      </c>
      <c r="H61" s="214">
        <f t="shared" si="25"/>
        <v>0</v>
      </c>
      <c r="I61" s="215"/>
      <c r="J61" s="206"/>
      <c r="K61" s="285"/>
      <c r="L61" s="285"/>
      <c r="M61" s="285"/>
      <c r="N61" s="285"/>
      <c r="O61" s="285"/>
      <c r="P61" s="285"/>
      <c r="Q61" s="285"/>
      <c r="R61" s="285"/>
      <c r="S61" s="285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</row>
    <row r="62" spans="1:44" ht="19.5" hidden="1" customHeight="1">
      <c r="A62" s="224" t="s">
        <v>206</v>
      </c>
      <c r="B62" s="202"/>
      <c r="C62" s="202"/>
      <c r="D62" s="447"/>
      <c r="E62" s="577"/>
      <c r="F62" s="214">
        <f t="shared" si="23"/>
        <v>0</v>
      </c>
      <c r="G62" s="214">
        <f t="shared" si="24"/>
        <v>0</v>
      </c>
      <c r="H62" s="214">
        <f t="shared" si="25"/>
        <v>0</v>
      </c>
      <c r="I62" s="215"/>
      <c r="J62" s="206"/>
      <c r="K62" s="285"/>
      <c r="L62" s="285"/>
      <c r="M62" s="285"/>
      <c r="N62" s="285"/>
      <c r="O62" s="285"/>
      <c r="P62" s="285"/>
      <c r="Q62" s="285"/>
      <c r="R62" s="285"/>
      <c r="S62" s="285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</row>
    <row r="63" spans="1:44" ht="19.5" hidden="1" customHeight="1">
      <c r="A63" s="224" t="s">
        <v>207</v>
      </c>
      <c r="B63" s="202"/>
      <c r="C63" s="202"/>
      <c r="D63" s="447"/>
      <c r="E63" s="577"/>
      <c r="F63" s="214">
        <f t="shared" si="23"/>
        <v>0</v>
      </c>
      <c r="G63" s="214">
        <f t="shared" si="24"/>
        <v>0</v>
      </c>
      <c r="H63" s="214">
        <f t="shared" si="25"/>
        <v>0</v>
      </c>
      <c r="I63" s="215"/>
      <c r="J63" s="206"/>
      <c r="K63" s="285"/>
      <c r="L63" s="285"/>
      <c r="M63" s="285"/>
      <c r="N63" s="285"/>
      <c r="O63" s="285"/>
      <c r="P63" s="285"/>
      <c r="Q63" s="285"/>
      <c r="R63" s="285"/>
      <c r="S63" s="285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</row>
    <row r="64" spans="1:44" ht="19.5" customHeight="1">
      <c r="A64" s="224" t="s">
        <v>208</v>
      </c>
      <c r="B64" s="202"/>
      <c r="C64" s="202"/>
      <c r="D64" s="447"/>
      <c r="E64" s="577"/>
      <c r="F64" s="214">
        <f t="shared" si="23"/>
        <v>0</v>
      </c>
      <c r="G64" s="214">
        <f t="shared" si="24"/>
        <v>0</v>
      </c>
      <c r="H64" s="214">
        <f t="shared" si="25"/>
        <v>0</v>
      </c>
      <c r="I64" s="215"/>
      <c r="J64" s="206"/>
      <c r="K64" s="285"/>
      <c r="L64" s="285"/>
      <c r="M64" s="285"/>
      <c r="N64" s="285"/>
      <c r="O64" s="285"/>
      <c r="P64" s="285"/>
      <c r="Q64" s="285"/>
      <c r="R64" s="285"/>
      <c r="S64" s="285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</row>
    <row r="65" spans="1:44" ht="19.5" customHeight="1">
      <c r="A65" s="311" t="s">
        <v>193</v>
      </c>
      <c r="B65" s="438" t="s">
        <v>277</v>
      </c>
      <c r="C65" s="262"/>
      <c r="D65" s="527"/>
      <c r="E65" s="583"/>
      <c r="F65" s="214">
        <f t="shared" si="23"/>
        <v>12600</v>
      </c>
      <c r="G65" s="214">
        <f t="shared" si="24"/>
        <v>28750</v>
      </c>
      <c r="H65" s="214">
        <f t="shared" si="25"/>
        <v>30000</v>
      </c>
      <c r="I65" s="313"/>
      <c r="J65" s="314">
        <v>100</v>
      </c>
      <c r="K65" s="314">
        <v>1250</v>
      </c>
      <c r="L65" s="314">
        <v>1250</v>
      </c>
      <c r="M65" s="314">
        <v>1250</v>
      </c>
      <c r="N65" s="314">
        <v>1250</v>
      </c>
      <c r="O65" s="314">
        <v>1250</v>
      </c>
      <c r="P65" s="314">
        <v>1250</v>
      </c>
      <c r="Q65" s="314">
        <v>1250</v>
      </c>
      <c r="R65" s="314">
        <v>1250</v>
      </c>
      <c r="S65" s="314">
        <v>1250</v>
      </c>
      <c r="T65" s="315">
        <v>1250</v>
      </c>
      <c r="U65" s="315">
        <v>1250</v>
      </c>
      <c r="V65" s="316">
        <v>2500</v>
      </c>
      <c r="W65" s="316">
        <v>2500</v>
      </c>
      <c r="X65" s="316">
        <v>2500</v>
      </c>
      <c r="Y65" s="316">
        <v>2500</v>
      </c>
      <c r="Z65" s="316">
        <v>2500</v>
      </c>
      <c r="AA65" s="316">
        <v>2500</v>
      </c>
      <c r="AB65" s="316">
        <v>2500</v>
      </c>
      <c r="AC65" s="316">
        <v>2500</v>
      </c>
      <c r="AD65" s="316">
        <v>2500</v>
      </c>
      <c r="AE65" s="316">
        <v>2500</v>
      </c>
      <c r="AF65" s="316">
        <v>2500</v>
      </c>
      <c r="AG65" s="316">
        <v>2500</v>
      </c>
      <c r="AH65" s="316">
        <v>2500</v>
      </c>
      <c r="AI65" s="316">
        <v>2500</v>
      </c>
      <c r="AJ65" s="316">
        <v>2500</v>
      </c>
      <c r="AK65" s="316">
        <v>2500</v>
      </c>
      <c r="AL65" s="316">
        <v>2500</v>
      </c>
      <c r="AM65" s="316">
        <v>2500</v>
      </c>
      <c r="AN65" s="316">
        <v>2500</v>
      </c>
      <c r="AO65" s="316">
        <v>2500</v>
      </c>
      <c r="AP65" s="316">
        <v>2500</v>
      </c>
      <c r="AQ65" s="316">
        <v>2500</v>
      </c>
      <c r="AR65" s="316">
        <v>2500</v>
      </c>
    </row>
    <row r="66" spans="1:44" ht="19.5" customHeight="1">
      <c r="A66" s="311" t="s">
        <v>209</v>
      </c>
      <c r="B66" s="312" t="s">
        <v>210</v>
      </c>
      <c r="C66" s="262"/>
      <c r="D66" s="527"/>
      <c r="E66" s="583"/>
      <c r="F66" s="214">
        <f t="shared" si="23"/>
        <v>3030</v>
      </c>
      <c r="G66" s="214">
        <f t="shared" si="24"/>
        <v>11300</v>
      </c>
      <c r="H66" s="214">
        <f t="shared" si="25"/>
        <v>12000</v>
      </c>
      <c r="I66" s="313"/>
      <c r="J66" s="314">
        <v>30</v>
      </c>
      <c r="K66" s="314">
        <v>300</v>
      </c>
      <c r="L66" s="314">
        <v>300</v>
      </c>
      <c r="M66" s="314">
        <v>300</v>
      </c>
      <c r="N66" s="314">
        <v>300</v>
      </c>
      <c r="O66" s="314">
        <v>300</v>
      </c>
      <c r="P66" s="314">
        <v>300</v>
      </c>
      <c r="Q66" s="314">
        <v>300</v>
      </c>
      <c r="R66" s="314">
        <v>300</v>
      </c>
      <c r="S66" s="314">
        <v>300</v>
      </c>
      <c r="T66" s="315">
        <v>300</v>
      </c>
      <c r="U66" s="315">
        <v>300</v>
      </c>
      <c r="V66" s="315">
        <f t="shared" ref="V66:AR66" si="30">V65*40%</f>
        <v>1000</v>
      </c>
      <c r="W66" s="315">
        <f t="shared" si="30"/>
        <v>1000</v>
      </c>
      <c r="X66" s="315">
        <f t="shared" si="30"/>
        <v>1000</v>
      </c>
      <c r="Y66" s="315">
        <f t="shared" si="30"/>
        <v>1000</v>
      </c>
      <c r="Z66" s="315">
        <f t="shared" si="30"/>
        <v>1000</v>
      </c>
      <c r="AA66" s="315">
        <f t="shared" si="30"/>
        <v>1000</v>
      </c>
      <c r="AB66" s="315">
        <f t="shared" si="30"/>
        <v>1000</v>
      </c>
      <c r="AC66" s="315">
        <f t="shared" si="30"/>
        <v>1000</v>
      </c>
      <c r="AD66" s="315">
        <f t="shared" si="30"/>
        <v>1000</v>
      </c>
      <c r="AE66" s="315">
        <f t="shared" si="30"/>
        <v>1000</v>
      </c>
      <c r="AF66" s="315">
        <f t="shared" si="30"/>
        <v>1000</v>
      </c>
      <c r="AG66" s="315">
        <f t="shared" si="30"/>
        <v>1000</v>
      </c>
      <c r="AH66" s="315">
        <f t="shared" si="30"/>
        <v>1000</v>
      </c>
      <c r="AI66" s="315">
        <f t="shared" si="30"/>
        <v>1000</v>
      </c>
      <c r="AJ66" s="315">
        <f t="shared" si="30"/>
        <v>1000</v>
      </c>
      <c r="AK66" s="315">
        <f t="shared" si="30"/>
        <v>1000</v>
      </c>
      <c r="AL66" s="315">
        <f t="shared" si="30"/>
        <v>1000</v>
      </c>
      <c r="AM66" s="315">
        <f t="shared" si="30"/>
        <v>1000</v>
      </c>
      <c r="AN66" s="315">
        <f t="shared" si="30"/>
        <v>1000</v>
      </c>
      <c r="AO66" s="315">
        <f t="shared" si="30"/>
        <v>1000</v>
      </c>
      <c r="AP66" s="315">
        <f t="shared" si="30"/>
        <v>1000</v>
      </c>
      <c r="AQ66" s="315">
        <f t="shared" si="30"/>
        <v>1000</v>
      </c>
      <c r="AR66" s="315">
        <f t="shared" si="30"/>
        <v>1000</v>
      </c>
    </row>
    <row r="67" spans="1:44" ht="19.5" customHeight="1">
      <c r="A67" s="311" t="s">
        <v>193</v>
      </c>
      <c r="B67" s="438" t="s">
        <v>278</v>
      </c>
      <c r="C67" s="262"/>
      <c r="D67" s="527"/>
      <c r="E67" s="583"/>
      <c r="F67" s="214">
        <f t="shared" si="23"/>
        <v>11250</v>
      </c>
      <c r="G67" s="214">
        <f t="shared" si="24"/>
        <v>3750</v>
      </c>
      <c r="H67" s="214">
        <f t="shared" si="25"/>
        <v>0</v>
      </c>
      <c r="I67" s="313"/>
      <c r="J67" s="314"/>
      <c r="K67" s="314"/>
      <c r="L67" s="314">
        <v>1250</v>
      </c>
      <c r="M67" s="314">
        <v>1250</v>
      </c>
      <c r="N67" s="314">
        <v>1250</v>
      </c>
      <c r="O67" s="314">
        <v>1250</v>
      </c>
      <c r="P67" s="314">
        <v>1250</v>
      </c>
      <c r="Q67" s="314">
        <v>1250</v>
      </c>
      <c r="R67" s="314">
        <v>1250</v>
      </c>
      <c r="S67" s="314">
        <v>1250</v>
      </c>
      <c r="T67" s="315">
        <v>1250</v>
      </c>
      <c r="U67" s="315">
        <v>1250</v>
      </c>
      <c r="V67" s="315">
        <v>1250</v>
      </c>
      <c r="W67" s="315">
        <v>1250</v>
      </c>
      <c r="X67" s="440" t="s">
        <v>279</v>
      </c>
      <c r="Y67" s="439"/>
      <c r="Z67" s="439"/>
      <c r="AA67" s="439"/>
      <c r="AB67" s="439"/>
      <c r="AC67" s="439"/>
      <c r="AD67" s="439"/>
      <c r="AE67" s="439"/>
      <c r="AF67" s="439"/>
      <c r="AG67" s="439"/>
      <c r="AH67" s="439"/>
      <c r="AI67" s="439"/>
      <c r="AJ67" s="439"/>
      <c r="AK67" s="439"/>
      <c r="AL67" s="439"/>
      <c r="AM67" s="439"/>
      <c r="AN67" s="439"/>
      <c r="AO67" s="439"/>
      <c r="AP67" s="439"/>
      <c r="AQ67" s="439"/>
      <c r="AR67" s="439"/>
    </row>
    <row r="68" spans="1:44" ht="19.5" customHeight="1">
      <c r="A68" s="311" t="s">
        <v>209</v>
      </c>
      <c r="B68" s="312" t="s">
        <v>211</v>
      </c>
      <c r="C68" s="262"/>
      <c r="D68" s="527"/>
      <c r="E68" s="583"/>
      <c r="F68" s="214">
        <f t="shared" si="23"/>
        <v>2700</v>
      </c>
      <c r="G68" s="214">
        <f t="shared" si="24"/>
        <v>900</v>
      </c>
      <c r="H68" s="214">
        <f t="shared" si="25"/>
        <v>0</v>
      </c>
      <c r="I68" s="313"/>
      <c r="J68" s="314"/>
      <c r="K68" s="314"/>
      <c r="L68" s="314">
        <v>300</v>
      </c>
      <c r="M68" s="314">
        <v>300</v>
      </c>
      <c r="N68" s="314">
        <v>300</v>
      </c>
      <c r="O68" s="314">
        <v>300</v>
      </c>
      <c r="P68" s="314">
        <v>300</v>
      </c>
      <c r="Q68" s="314">
        <v>300</v>
      </c>
      <c r="R68" s="314">
        <v>300</v>
      </c>
      <c r="S68" s="314">
        <v>300</v>
      </c>
      <c r="T68" s="315">
        <v>300</v>
      </c>
      <c r="U68" s="315">
        <v>300</v>
      </c>
      <c r="V68" s="315">
        <v>300</v>
      </c>
      <c r="W68" s="315">
        <v>300</v>
      </c>
      <c r="X68" s="440" t="s">
        <v>279</v>
      </c>
      <c r="Y68" s="439"/>
      <c r="Z68" s="439"/>
      <c r="AA68" s="439"/>
      <c r="AB68" s="439"/>
      <c r="AC68" s="439"/>
      <c r="AD68" s="439"/>
      <c r="AE68" s="439"/>
      <c r="AF68" s="439"/>
      <c r="AG68" s="439"/>
      <c r="AH68" s="439"/>
      <c r="AI68" s="439"/>
      <c r="AJ68" s="439"/>
      <c r="AK68" s="439"/>
      <c r="AL68" s="439"/>
      <c r="AM68" s="439"/>
      <c r="AN68" s="439"/>
      <c r="AO68" s="439"/>
      <c r="AP68" s="439"/>
      <c r="AQ68" s="439"/>
      <c r="AR68" s="439"/>
    </row>
    <row r="69" spans="1:44" ht="19.5" customHeight="1" thickBot="1">
      <c r="A69" s="224" t="s">
        <v>214</v>
      </c>
      <c r="B69" s="539" t="s">
        <v>332</v>
      </c>
      <c r="C69" s="202"/>
      <c r="D69" s="447"/>
      <c r="E69" s="577"/>
      <c r="F69" s="214">
        <f t="shared" si="23"/>
        <v>0</v>
      </c>
      <c r="G69" s="214">
        <f t="shared" si="24"/>
        <v>0</v>
      </c>
      <c r="H69" s="214">
        <f t="shared" si="25"/>
        <v>0</v>
      </c>
      <c r="I69" s="319">
        <f t="shared" ref="I69:AR69" si="31">I86</f>
        <v>0</v>
      </c>
      <c r="J69" s="320">
        <f t="shared" si="31"/>
        <v>0</v>
      </c>
      <c r="K69" s="321">
        <f t="shared" si="31"/>
        <v>0</v>
      </c>
      <c r="L69" s="321">
        <f t="shared" si="31"/>
        <v>0</v>
      </c>
      <c r="M69" s="321">
        <f t="shared" si="31"/>
        <v>0</v>
      </c>
      <c r="N69" s="321">
        <f t="shared" si="31"/>
        <v>0</v>
      </c>
      <c r="O69" s="321">
        <f t="shared" si="31"/>
        <v>0</v>
      </c>
      <c r="P69" s="321">
        <f t="shared" si="31"/>
        <v>0</v>
      </c>
      <c r="Q69" s="321">
        <f t="shared" si="31"/>
        <v>0</v>
      </c>
      <c r="R69" s="321">
        <f t="shared" si="31"/>
        <v>0</v>
      </c>
      <c r="S69" s="321">
        <f t="shared" si="31"/>
        <v>0</v>
      </c>
      <c r="T69" s="322">
        <f t="shared" si="31"/>
        <v>0</v>
      </c>
      <c r="U69" s="322">
        <f t="shared" si="31"/>
        <v>0</v>
      </c>
      <c r="V69" s="322">
        <f t="shared" si="31"/>
        <v>0</v>
      </c>
      <c r="W69" s="322">
        <f t="shared" si="31"/>
        <v>0</v>
      </c>
      <c r="X69" s="322">
        <f t="shared" si="31"/>
        <v>0</v>
      </c>
      <c r="Y69" s="322">
        <f t="shared" si="31"/>
        <v>0</v>
      </c>
      <c r="Z69" s="322">
        <f t="shared" si="31"/>
        <v>0</v>
      </c>
      <c r="AA69" s="322">
        <f t="shared" si="31"/>
        <v>0</v>
      </c>
      <c r="AB69" s="322">
        <f t="shared" si="31"/>
        <v>0</v>
      </c>
      <c r="AC69" s="322">
        <f t="shared" si="31"/>
        <v>0</v>
      </c>
      <c r="AD69" s="322">
        <f t="shared" si="31"/>
        <v>0</v>
      </c>
      <c r="AE69" s="322">
        <f t="shared" si="31"/>
        <v>0</v>
      </c>
      <c r="AF69" s="322">
        <f t="shared" si="31"/>
        <v>0</v>
      </c>
      <c r="AG69" s="322">
        <f t="shared" si="31"/>
        <v>0</v>
      </c>
      <c r="AH69" s="322">
        <f t="shared" si="31"/>
        <v>0</v>
      </c>
      <c r="AI69" s="322">
        <f t="shared" si="31"/>
        <v>0</v>
      </c>
      <c r="AJ69" s="322">
        <f t="shared" si="31"/>
        <v>0</v>
      </c>
      <c r="AK69" s="322">
        <f t="shared" si="31"/>
        <v>0</v>
      </c>
      <c r="AL69" s="322">
        <f t="shared" si="31"/>
        <v>0</v>
      </c>
      <c r="AM69" s="322">
        <f t="shared" si="31"/>
        <v>0</v>
      </c>
      <c r="AN69" s="322">
        <f t="shared" si="31"/>
        <v>0</v>
      </c>
      <c r="AO69" s="322">
        <f t="shared" si="31"/>
        <v>0</v>
      </c>
      <c r="AP69" s="322">
        <f t="shared" si="31"/>
        <v>0</v>
      </c>
      <c r="AQ69" s="322">
        <f t="shared" si="31"/>
        <v>0</v>
      </c>
      <c r="AR69" s="322">
        <f t="shared" si="31"/>
        <v>0</v>
      </c>
    </row>
    <row r="70" spans="1:44" ht="19.5" customHeight="1" thickBot="1">
      <c r="A70" s="225" t="s">
        <v>178</v>
      </c>
      <c r="B70" s="516" t="s">
        <v>177</v>
      </c>
      <c r="C70" s="323"/>
      <c r="D70" s="531"/>
      <c r="E70" s="586"/>
      <c r="F70" s="214">
        <f t="shared" si="23"/>
        <v>95999.13</v>
      </c>
      <c r="G70" s="214">
        <f t="shared" si="24"/>
        <v>211809.88</v>
      </c>
      <c r="H70" s="214">
        <f t="shared" si="25"/>
        <v>250372.5</v>
      </c>
      <c r="I70" s="325">
        <f t="shared" ref="I70:AR70" si="32">SUM(I43:I69)</f>
        <v>0</v>
      </c>
      <c r="J70" s="326">
        <f t="shared" si="32"/>
        <v>130</v>
      </c>
      <c r="K70" s="326">
        <f t="shared" si="32"/>
        <v>1550</v>
      </c>
      <c r="L70" s="326">
        <f t="shared" si="32"/>
        <v>3100</v>
      </c>
      <c r="M70" s="326">
        <f t="shared" si="32"/>
        <v>3100</v>
      </c>
      <c r="N70" s="326">
        <f t="shared" si="32"/>
        <v>3100</v>
      </c>
      <c r="O70" s="326">
        <f t="shared" si="32"/>
        <v>14600</v>
      </c>
      <c r="P70" s="326">
        <f t="shared" si="32"/>
        <v>3100</v>
      </c>
      <c r="Q70" s="326">
        <f t="shared" si="32"/>
        <v>39894.79</v>
      </c>
      <c r="R70" s="326">
        <f t="shared" si="32"/>
        <v>6916.6</v>
      </c>
      <c r="S70" s="326">
        <f t="shared" si="32"/>
        <v>7749.9</v>
      </c>
      <c r="T70" s="327">
        <f t="shared" si="32"/>
        <v>12757.84</v>
      </c>
      <c r="U70" s="327">
        <f t="shared" si="32"/>
        <v>24777.64</v>
      </c>
      <c r="V70" s="327">
        <f t="shared" si="32"/>
        <v>19196.87</v>
      </c>
      <c r="W70" s="327">
        <f t="shared" si="32"/>
        <v>18859.669999999998</v>
      </c>
      <c r="X70" s="327">
        <f t="shared" si="32"/>
        <v>16941.7</v>
      </c>
      <c r="Y70" s="327">
        <f t="shared" si="32"/>
        <v>16941.7</v>
      </c>
      <c r="Z70" s="327">
        <f t="shared" si="32"/>
        <v>24441.7</v>
      </c>
      <c r="AA70" s="327">
        <f t="shared" si="32"/>
        <v>12075.2</v>
      </c>
      <c r="AB70" s="327">
        <f t="shared" si="32"/>
        <v>9608.6</v>
      </c>
      <c r="AC70" s="327">
        <f t="shared" si="32"/>
        <v>14635.1</v>
      </c>
      <c r="AD70" s="327">
        <f t="shared" si="32"/>
        <v>18495</v>
      </c>
      <c r="AE70" s="327">
        <f t="shared" si="32"/>
        <v>18495</v>
      </c>
      <c r="AF70" s="327">
        <f t="shared" si="32"/>
        <v>17341.7</v>
      </c>
      <c r="AG70" s="327">
        <f t="shared" si="32"/>
        <v>18215</v>
      </c>
      <c r="AH70" s="327">
        <f t="shared" si="32"/>
        <v>21914.9</v>
      </c>
      <c r="AI70" s="327">
        <f t="shared" si="32"/>
        <v>21914.9</v>
      </c>
      <c r="AJ70" s="327">
        <f t="shared" si="32"/>
        <v>21914.9</v>
      </c>
      <c r="AK70" s="327">
        <f t="shared" si="32"/>
        <v>21914.9</v>
      </c>
      <c r="AL70" s="327">
        <f t="shared" si="32"/>
        <v>21914.9</v>
      </c>
      <c r="AM70" s="327">
        <f t="shared" si="32"/>
        <v>21794.9</v>
      </c>
      <c r="AN70" s="327">
        <f t="shared" si="32"/>
        <v>16861.7</v>
      </c>
      <c r="AO70" s="327">
        <f t="shared" si="32"/>
        <v>18415</v>
      </c>
      <c r="AP70" s="327">
        <f t="shared" si="32"/>
        <v>22234.9</v>
      </c>
      <c r="AQ70" s="327">
        <f t="shared" si="32"/>
        <v>22234.9</v>
      </c>
      <c r="AR70" s="327">
        <f t="shared" si="32"/>
        <v>21041.599999999999</v>
      </c>
    </row>
    <row r="71" spans="1:44" ht="19.5" customHeight="1">
      <c r="A71" s="270" t="s">
        <v>215</v>
      </c>
      <c r="B71" s="271"/>
      <c r="C71" s="271"/>
      <c r="D71" s="272"/>
      <c r="E71" s="526"/>
      <c r="F71" s="273">
        <f t="shared" si="23"/>
        <v>95999.13</v>
      </c>
      <c r="G71" s="274">
        <f t="shared" si="24"/>
        <v>211809.88</v>
      </c>
      <c r="H71" s="274">
        <f t="shared" si="25"/>
        <v>250372.5</v>
      </c>
      <c r="I71" s="275">
        <f t="shared" ref="I71:AR71" si="33">I42+I70</f>
        <v>0</v>
      </c>
      <c r="J71" s="276">
        <f t="shared" si="33"/>
        <v>130</v>
      </c>
      <c r="K71" s="276">
        <f t="shared" si="33"/>
        <v>1550</v>
      </c>
      <c r="L71" s="276">
        <f t="shared" si="33"/>
        <v>3100</v>
      </c>
      <c r="M71" s="276">
        <f t="shared" si="33"/>
        <v>3100</v>
      </c>
      <c r="N71" s="276">
        <f t="shared" si="33"/>
        <v>3100</v>
      </c>
      <c r="O71" s="276">
        <f t="shared" si="33"/>
        <v>14600</v>
      </c>
      <c r="P71" s="276">
        <f t="shared" si="33"/>
        <v>3100</v>
      </c>
      <c r="Q71" s="276">
        <f t="shared" si="33"/>
        <v>39894.79</v>
      </c>
      <c r="R71" s="276">
        <f t="shared" si="33"/>
        <v>6916.6</v>
      </c>
      <c r="S71" s="276">
        <f t="shared" si="33"/>
        <v>7749.9</v>
      </c>
      <c r="T71" s="277">
        <f t="shared" si="33"/>
        <v>12757.84</v>
      </c>
      <c r="U71" s="277">
        <f t="shared" si="33"/>
        <v>24777.64</v>
      </c>
      <c r="V71" s="277">
        <f t="shared" si="33"/>
        <v>19196.87</v>
      </c>
      <c r="W71" s="277">
        <f t="shared" si="33"/>
        <v>18859.669999999998</v>
      </c>
      <c r="X71" s="277">
        <f t="shared" si="33"/>
        <v>16941.7</v>
      </c>
      <c r="Y71" s="277">
        <f t="shared" si="33"/>
        <v>16941.7</v>
      </c>
      <c r="Z71" s="277">
        <f t="shared" si="33"/>
        <v>24441.7</v>
      </c>
      <c r="AA71" s="277">
        <f t="shared" si="33"/>
        <v>12075.2</v>
      </c>
      <c r="AB71" s="277">
        <f t="shared" si="33"/>
        <v>9608.6</v>
      </c>
      <c r="AC71" s="277">
        <f t="shared" si="33"/>
        <v>14635.1</v>
      </c>
      <c r="AD71" s="277">
        <f t="shared" si="33"/>
        <v>18495</v>
      </c>
      <c r="AE71" s="277">
        <f t="shared" si="33"/>
        <v>18495</v>
      </c>
      <c r="AF71" s="277">
        <f t="shared" si="33"/>
        <v>17341.7</v>
      </c>
      <c r="AG71" s="277">
        <f t="shared" si="33"/>
        <v>18215</v>
      </c>
      <c r="AH71" s="277">
        <f t="shared" si="33"/>
        <v>21914.9</v>
      </c>
      <c r="AI71" s="277">
        <f t="shared" si="33"/>
        <v>21914.9</v>
      </c>
      <c r="AJ71" s="277">
        <f t="shared" si="33"/>
        <v>21914.9</v>
      </c>
      <c r="AK71" s="277">
        <f t="shared" si="33"/>
        <v>21914.9</v>
      </c>
      <c r="AL71" s="277">
        <f t="shared" si="33"/>
        <v>21914.9</v>
      </c>
      <c r="AM71" s="277">
        <f t="shared" si="33"/>
        <v>21794.9</v>
      </c>
      <c r="AN71" s="277">
        <f t="shared" si="33"/>
        <v>16861.7</v>
      </c>
      <c r="AO71" s="277">
        <f t="shared" si="33"/>
        <v>18415</v>
      </c>
      <c r="AP71" s="277">
        <f t="shared" si="33"/>
        <v>22234.9</v>
      </c>
      <c r="AQ71" s="277">
        <f t="shared" si="33"/>
        <v>22234.9</v>
      </c>
      <c r="AR71" s="277">
        <f t="shared" si="33"/>
        <v>21041.599999999999</v>
      </c>
    </row>
    <row r="72" spans="1:44" ht="19.5" customHeight="1">
      <c r="A72" s="520" t="s">
        <v>323</v>
      </c>
      <c r="B72" s="1"/>
      <c r="C72" s="1"/>
      <c r="D72" s="1"/>
      <c r="E72" s="1"/>
      <c r="F72" s="213">
        <f>F36-F71</f>
        <v>-40611.400000000016</v>
      </c>
      <c r="G72" s="213">
        <f>G36-G71</f>
        <v>-18527.179999999993</v>
      </c>
      <c r="H72" s="213">
        <f>H36-H71</f>
        <v>-6612.5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329"/>
      <c r="U72" s="188"/>
      <c r="V72" s="278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19.5" customHeight="1">
      <c r="A73" s="330" t="s">
        <v>216</v>
      </c>
      <c r="B73" s="330"/>
      <c r="C73" s="330"/>
      <c r="D73" s="330"/>
      <c r="E73" s="528"/>
      <c r="F73" s="213"/>
      <c r="G73" s="214"/>
      <c r="H73" s="214"/>
      <c r="I73" s="331">
        <f t="shared" ref="I73:AR73" si="34">I36-I71</f>
        <v>0</v>
      </c>
      <c r="J73" s="332">
        <f t="shared" si="34"/>
        <v>-52.844999999999999</v>
      </c>
      <c r="K73" s="332">
        <f t="shared" si="34"/>
        <v>-180.07499999999982</v>
      </c>
      <c r="L73" s="332">
        <f t="shared" si="34"/>
        <v>-990.14999999999964</v>
      </c>
      <c r="M73" s="332">
        <f t="shared" si="34"/>
        <v>-1260.1499999999999</v>
      </c>
      <c r="N73" s="332">
        <f t="shared" si="34"/>
        <v>8856.8499999999985</v>
      </c>
      <c r="O73" s="332">
        <f t="shared" si="34"/>
        <v>-7760.15</v>
      </c>
      <c r="P73" s="332">
        <f t="shared" si="34"/>
        <v>-1260.1499999999999</v>
      </c>
      <c r="Q73" s="332">
        <f t="shared" si="34"/>
        <v>-36699.94</v>
      </c>
      <c r="R73" s="332">
        <f t="shared" si="34"/>
        <v>-846.75</v>
      </c>
      <c r="S73" s="332">
        <f t="shared" si="34"/>
        <v>-180.04999999999927</v>
      </c>
      <c r="T73" s="333">
        <f t="shared" si="34"/>
        <v>-237.9900000000016</v>
      </c>
      <c r="U73" s="333">
        <f t="shared" si="34"/>
        <v>-6007.7900000000009</v>
      </c>
      <c r="V73" s="333">
        <f t="shared" si="34"/>
        <v>-503.94499999999971</v>
      </c>
      <c r="W73" s="333">
        <f t="shared" si="34"/>
        <v>-1009.744999999999</v>
      </c>
      <c r="X73" s="333">
        <f t="shared" si="34"/>
        <v>-11.700000000000728</v>
      </c>
      <c r="Y73" s="333">
        <f t="shared" si="34"/>
        <v>-11.700000000000728</v>
      </c>
      <c r="Z73" s="333">
        <f t="shared" si="34"/>
        <v>-7511.7000000000007</v>
      </c>
      <c r="AA73" s="333">
        <f t="shared" si="34"/>
        <v>-2845.2000000000007</v>
      </c>
      <c r="AB73" s="333">
        <f t="shared" si="34"/>
        <v>-2378.6000000000004</v>
      </c>
      <c r="AC73" s="333">
        <f t="shared" si="34"/>
        <v>694.89999999999964</v>
      </c>
      <c r="AD73" s="333">
        <f t="shared" si="34"/>
        <v>235</v>
      </c>
      <c r="AE73" s="333">
        <f t="shared" si="34"/>
        <v>235</v>
      </c>
      <c r="AF73" s="333">
        <f t="shared" si="34"/>
        <v>588.29999999999927</v>
      </c>
      <c r="AG73" s="333">
        <f t="shared" si="34"/>
        <v>-185</v>
      </c>
      <c r="AH73" s="333">
        <f t="shared" si="34"/>
        <v>-884.90000000000146</v>
      </c>
      <c r="AI73" s="333">
        <f t="shared" si="34"/>
        <v>-884.90000000000146</v>
      </c>
      <c r="AJ73" s="333">
        <f t="shared" si="34"/>
        <v>-884.90000000000146</v>
      </c>
      <c r="AK73" s="333">
        <f t="shared" si="34"/>
        <v>-884.90000000000146</v>
      </c>
      <c r="AL73" s="333">
        <f t="shared" si="34"/>
        <v>-884.90000000000146</v>
      </c>
      <c r="AM73" s="333">
        <f t="shared" si="34"/>
        <v>-1064.9000000000015</v>
      </c>
      <c r="AN73" s="333">
        <f t="shared" si="34"/>
        <v>-131.70000000000073</v>
      </c>
      <c r="AO73" s="333">
        <f t="shared" si="34"/>
        <v>115</v>
      </c>
      <c r="AP73" s="333">
        <f t="shared" si="34"/>
        <v>-404.90000000000146</v>
      </c>
      <c r="AQ73" s="333">
        <f t="shared" si="34"/>
        <v>-404.90000000000146</v>
      </c>
      <c r="AR73" s="333">
        <f t="shared" si="34"/>
        <v>-111.59999999999854</v>
      </c>
    </row>
    <row r="74" spans="1:44" ht="19.5" customHeight="1" thickBot="1">
      <c r="A74" s="334"/>
      <c r="B74" s="334"/>
      <c r="C74" s="334"/>
      <c r="D74" s="335"/>
      <c r="E74" s="502"/>
      <c r="F74" s="213"/>
      <c r="G74" s="214"/>
      <c r="H74" s="214"/>
      <c r="I74" s="336"/>
      <c r="J74" s="337"/>
      <c r="K74" s="337"/>
      <c r="L74" s="337"/>
      <c r="M74" s="337"/>
      <c r="N74" s="337"/>
      <c r="O74" s="337"/>
      <c r="P74" s="337"/>
      <c r="Q74" s="337"/>
      <c r="R74" s="337"/>
      <c r="S74" s="337"/>
      <c r="T74" s="337"/>
      <c r="U74" s="338"/>
      <c r="V74" s="339"/>
      <c r="W74" s="340"/>
      <c r="X74" s="340"/>
      <c r="Y74" s="340"/>
      <c r="Z74" s="340"/>
      <c r="AA74" s="340"/>
      <c r="AB74" s="340"/>
      <c r="AC74" s="340"/>
      <c r="AD74" s="340"/>
      <c r="AE74" s="340"/>
      <c r="AF74" s="340"/>
      <c r="AG74" s="340"/>
      <c r="AH74" s="340"/>
      <c r="AI74" s="340"/>
      <c r="AJ74" s="340"/>
      <c r="AK74" s="340"/>
      <c r="AL74" s="340"/>
      <c r="AM74" s="340"/>
      <c r="AN74" s="340"/>
      <c r="AO74" s="340"/>
      <c r="AP74" s="340"/>
      <c r="AQ74" s="340"/>
      <c r="AR74" s="340"/>
    </row>
    <row r="75" spans="1:44" ht="39.75" customHeight="1" thickBot="1">
      <c r="A75" s="341" t="s">
        <v>217</v>
      </c>
      <c r="B75" s="790" t="s">
        <v>177</v>
      </c>
      <c r="C75" s="791"/>
      <c r="D75" s="342">
        <v>11996</v>
      </c>
      <c r="E75" s="588"/>
      <c r="F75" s="344"/>
      <c r="G75" s="344"/>
      <c r="H75" s="344"/>
      <c r="I75" s="345">
        <f>D75+I73</f>
        <v>11996</v>
      </c>
      <c r="J75" s="276">
        <f t="shared" ref="J75:AR75" si="35">I75+J73</f>
        <v>11943.155000000001</v>
      </c>
      <c r="K75" s="276">
        <f t="shared" si="35"/>
        <v>11763.080000000002</v>
      </c>
      <c r="L75" s="276">
        <f t="shared" si="35"/>
        <v>10772.930000000002</v>
      </c>
      <c r="M75" s="276">
        <f t="shared" si="35"/>
        <v>9512.7800000000025</v>
      </c>
      <c r="N75" s="276">
        <f t="shared" si="35"/>
        <v>18369.63</v>
      </c>
      <c r="O75" s="276">
        <f t="shared" si="35"/>
        <v>10609.480000000001</v>
      </c>
      <c r="P75" s="276">
        <f t="shared" si="35"/>
        <v>9349.3300000000017</v>
      </c>
      <c r="Q75" s="276">
        <f t="shared" si="35"/>
        <v>-27350.61</v>
      </c>
      <c r="R75" s="276">
        <f t="shared" si="35"/>
        <v>-28197.360000000001</v>
      </c>
      <c r="S75" s="277">
        <f t="shared" si="35"/>
        <v>-28377.41</v>
      </c>
      <c r="T75" s="346">
        <f t="shared" si="35"/>
        <v>-28615.4</v>
      </c>
      <c r="U75" s="346">
        <f t="shared" si="35"/>
        <v>-34623.19</v>
      </c>
      <c r="V75" s="346">
        <f t="shared" si="35"/>
        <v>-35127.135000000002</v>
      </c>
      <c r="W75" s="346">
        <f t="shared" si="35"/>
        <v>-36136.880000000005</v>
      </c>
      <c r="X75" s="346">
        <f t="shared" si="35"/>
        <v>-36148.58</v>
      </c>
      <c r="Y75" s="346">
        <f t="shared" si="35"/>
        <v>-36160.28</v>
      </c>
      <c r="Z75" s="346">
        <f t="shared" si="35"/>
        <v>-43671.979999999996</v>
      </c>
      <c r="AA75" s="346">
        <f t="shared" si="35"/>
        <v>-46517.179999999993</v>
      </c>
      <c r="AB75" s="346">
        <f t="shared" si="35"/>
        <v>-48895.779999999992</v>
      </c>
      <c r="AC75" s="346">
        <f t="shared" si="35"/>
        <v>-48200.87999999999</v>
      </c>
      <c r="AD75" s="346">
        <f t="shared" si="35"/>
        <v>-47965.87999999999</v>
      </c>
      <c r="AE75" s="346">
        <f t="shared" si="35"/>
        <v>-47730.87999999999</v>
      </c>
      <c r="AF75" s="346">
        <f t="shared" si="35"/>
        <v>-47142.579999999987</v>
      </c>
      <c r="AG75" s="346">
        <f t="shared" si="35"/>
        <v>-47327.579999999987</v>
      </c>
      <c r="AH75" s="346">
        <f t="shared" si="35"/>
        <v>-48212.479999999989</v>
      </c>
      <c r="AI75" s="346">
        <f t="shared" si="35"/>
        <v>-49097.37999999999</v>
      </c>
      <c r="AJ75" s="346">
        <f t="shared" si="35"/>
        <v>-49982.279999999992</v>
      </c>
      <c r="AK75" s="346">
        <f t="shared" si="35"/>
        <v>-50867.179999999993</v>
      </c>
      <c r="AL75" s="346">
        <f t="shared" si="35"/>
        <v>-51752.079999999994</v>
      </c>
      <c r="AM75" s="346">
        <f t="shared" si="35"/>
        <v>-52816.979999999996</v>
      </c>
      <c r="AN75" s="346">
        <f t="shared" si="35"/>
        <v>-52948.679999999993</v>
      </c>
      <c r="AO75" s="346">
        <f t="shared" si="35"/>
        <v>-52833.679999999993</v>
      </c>
      <c r="AP75" s="346">
        <f t="shared" si="35"/>
        <v>-53238.579999999994</v>
      </c>
      <c r="AQ75" s="346">
        <f t="shared" si="35"/>
        <v>-53643.479999999996</v>
      </c>
      <c r="AR75" s="346">
        <f t="shared" si="35"/>
        <v>-53755.079999999994</v>
      </c>
    </row>
    <row r="76" spans="1:44" ht="21" customHeight="1">
      <c r="A76" s="189"/>
      <c r="B76" s="1"/>
      <c r="C76" s="1"/>
      <c r="D76" s="1"/>
      <c r="E76" s="1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88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9.5" customHeight="1">
      <c r="A77" s="18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88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9.5" customHeight="1" thickBot="1">
      <c r="A78" s="347" t="s">
        <v>218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88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9.5" customHeight="1" thickBot="1">
      <c r="A79" s="191" t="s">
        <v>219</v>
      </c>
      <c r="B79" s="192"/>
      <c r="C79" s="192"/>
      <c r="D79" s="192"/>
      <c r="E79" s="523"/>
      <c r="F79" s="280"/>
      <c r="G79" s="280"/>
      <c r="H79" s="280"/>
      <c r="I79" s="348">
        <f>I9</f>
        <v>44227</v>
      </c>
      <c r="J79" s="281">
        <f t="shared" ref="J79:AR79" si="36">IF(I79="","",EOMONTH(I79,1))</f>
        <v>44255</v>
      </c>
      <c r="K79" s="281">
        <f t="shared" si="36"/>
        <v>44286</v>
      </c>
      <c r="L79" s="281">
        <f t="shared" si="36"/>
        <v>44316</v>
      </c>
      <c r="M79" s="281">
        <f t="shared" si="36"/>
        <v>44347</v>
      </c>
      <c r="N79" s="281">
        <f t="shared" si="36"/>
        <v>44377</v>
      </c>
      <c r="O79" s="281">
        <f t="shared" si="36"/>
        <v>44408</v>
      </c>
      <c r="P79" s="281">
        <f t="shared" si="36"/>
        <v>44439</v>
      </c>
      <c r="Q79" s="281">
        <f t="shared" si="36"/>
        <v>44469</v>
      </c>
      <c r="R79" s="281">
        <f t="shared" si="36"/>
        <v>44500</v>
      </c>
      <c r="S79" s="281">
        <f t="shared" si="36"/>
        <v>44530</v>
      </c>
      <c r="T79" s="282">
        <f t="shared" si="36"/>
        <v>44561</v>
      </c>
      <c r="U79" s="282">
        <f t="shared" si="36"/>
        <v>44592</v>
      </c>
      <c r="V79" s="282">
        <f t="shared" si="36"/>
        <v>44620</v>
      </c>
      <c r="W79" s="282">
        <f t="shared" si="36"/>
        <v>44651</v>
      </c>
      <c r="X79" s="282">
        <f t="shared" si="36"/>
        <v>44681</v>
      </c>
      <c r="Y79" s="282">
        <f t="shared" si="36"/>
        <v>44712</v>
      </c>
      <c r="Z79" s="282">
        <f t="shared" si="36"/>
        <v>44742</v>
      </c>
      <c r="AA79" s="282">
        <f t="shared" si="36"/>
        <v>44773</v>
      </c>
      <c r="AB79" s="282">
        <f t="shared" si="36"/>
        <v>44804</v>
      </c>
      <c r="AC79" s="282">
        <f t="shared" si="36"/>
        <v>44834</v>
      </c>
      <c r="AD79" s="282">
        <f t="shared" si="36"/>
        <v>44865</v>
      </c>
      <c r="AE79" s="282">
        <f t="shared" si="36"/>
        <v>44895</v>
      </c>
      <c r="AF79" s="282">
        <f t="shared" si="36"/>
        <v>44926</v>
      </c>
      <c r="AG79" s="282">
        <f t="shared" si="36"/>
        <v>44957</v>
      </c>
      <c r="AH79" s="282">
        <f t="shared" si="36"/>
        <v>44985</v>
      </c>
      <c r="AI79" s="282">
        <f t="shared" si="36"/>
        <v>45016</v>
      </c>
      <c r="AJ79" s="282">
        <f t="shared" si="36"/>
        <v>45046</v>
      </c>
      <c r="AK79" s="282">
        <f t="shared" si="36"/>
        <v>45077</v>
      </c>
      <c r="AL79" s="282">
        <f t="shared" si="36"/>
        <v>45107</v>
      </c>
      <c r="AM79" s="282">
        <f t="shared" si="36"/>
        <v>45138</v>
      </c>
      <c r="AN79" s="282">
        <f t="shared" si="36"/>
        <v>45169</v>
      </c>
      <c r="AO79" s="282">
        <f t="shared" si="36"/>
        <v>45199</v>
      </c>
      <c r="AP79" s="282">
        <f t="shared" si="36"/>
        <v>45230</v>
      </c>
      <c r="AQ79" s="282">
        <f t="shared" si="36"/>
        <v>45260</v>
      </c>
      <c r="AR79" s="282">
        <f t="shared" si="36"/>
        <v>45291</v>
      </c>
    </row>
    <row r="80" spans="1:44" ht="19.5" customHeight="1">
      <c r="A80" s="349" t="s">
        <v>220</v>
      </c>
      <c r="B80" s="350"/>
      <c r="C80" s="350"/>
      <c r="D80" s="351"/>
      <c r="E80" s="529"/>
      <c r="F80" s="352"/>
      <c r="G80" s="352"/>
      <c r="H80" s="352"/>
      <c r="I80" s="353">
        <v>0</v>
      </c>
      <c r="J80" s="354">
        <v>0</v>
      </c>
      <c r="K80" s="354">
        <v>0</v>
      </c>
      <c r="L80" s="354">
        <v>0</v>
      </c>
      <c r="M80" s="354">
        <v>0</v>
      </c>
      <c r="N80" s="354">
        <v>0</v>
      </c>
      <c r="O80" s="354">
        <v>0</v>
      </c>
      <c r="P80" s="354">
        <v>0</v>
      </c>
      <c r="Q80" s="354">
        <v>0</v>
      </c>
      <c r="R80" s="354">
        <v>0</v>
      </c>
      <c r="S80" s="354">
        <v>0</v>
      </c>
      <c r="T80" s="355">
        <v>0</v>
      </c>
      <c r="U80" s="355">
        <v>0</v>
      </c>
      <c r="V80" s="355">
        <v>0</v>
      </c>
      <c r="W80" s="355">
        <v>0</v>
      </c>
      <c r="X80" s="355">
        <v>0</v>
      </c>
      <c r="Y80" s="355">
        <v>0</v>
      </c>
      <c r="Z80" s="355">
        <v>0</v>
      </c>
      <c r="AA80" s="355">
        <v>0</v>
      </c>
      <c r="AB80" s="355">
        <v>0</v>
      </c>
      <c r="AC80" s="355">
        <v>0</v>
      </c>
      <c r="AD80" s="355">
        <v>0</v>
      </c>
      <c r="AE80" s="355">
        <v>0</v>
      </c>
      <c r="AF80" s="355">
        <v>0</v>
      </c>
      <c r="AG80" s="355">
        <v>0</v>
      </c>
      <c r="AH80" s="355">
        <v>0</v>
      </c>
      <c r="AI80" s="355">
        <v>0</v>
      </c>
      <c r="AJ80" s="355">
        <v>0</v>
      </c>
      <c r="AK80" s="355">
        <v>0</v>
      </c>
      <c r="AL80" s="355">
        <v>0</v>
      </c>
      <c r="AM80" s="355">
        <v>0</v>
      </c>
      <c r="AN80" s="355">
        <v>0</v>
      </c>
      <c r="AO80" s="355">
        <v>0</v>
      </c>
      <c r="AP80" s="355">
        <v>0</v>
      </c>
      <c r="AQ80" s="355">
        <v>0</v>
      </c>
      <c r="AR80" s="355">
        <v>0</v>
      </c>
    </row>
    <row r="81" spans="1:44" ht="19.5" customHeight="1">
      <c r="A81" s="349" t="s">
        <v>221</v>
      </c>
      <c r="B81" s="350"/>
      <c r="C81" s="350"/>
      <c r="D81" s="351"/>
      <c r="E81" s="529"/>
      <c r="F81" s="352"/>
      <c r="G81" s="352"/>
      <c r="H81" s="352"/>
      <c r="I81" s="353">
        <v>0</v>
      </c>
      <c r="J81" s="354">
        <v>0</v>
      </c>
      <c r="K81" s="354">
        <v>0</v>
      </c>
      <c r="L81" s="354">
        <v>0</v>
      </c>
      <c r="M81" s="354">
        <v>0</v>
      </c>
      <c r="N81" s="354">
        <v>0</v>
      </c>
      <c r="O81" s="354">
        <v>0</v>
      </c>
      <c r="P81" s="354">
        <v>0</v>
      </c>
      <c r="Q81" s="354">
        <v>0</v>
      </c>
      <c r="R81" s="354">
        <v>0</v>
      </c>
      <c r="S81" s="354">
        <v>0</v>
      </c>
      <c r="T81" s="355">
        <v>0</v>
      </c>
      <c r="U81" s="355">
        <v>0</v>
      </c>
      <c r="V81" s="355">
        <v>0</v>
      </c>
      <c r="W81" s="355">
        <v>0</v>
      </c>
      <c r="X81" s="355">
        <v>0</v>
      </c>
      <c r="Y81" s="355">
        <v>0</v>
      </c>
      <c r="Z81" s="355">
        <v>0</v>
      </c>
      <c r="AA81" s="355">
        <v>0</v>
      </c>
      <c r="AB81" s="355">
        <v>0</v>
      </c>
      <c r="AC81" s="355">
        <v>0</v>
      </c>
      <c r="AD81" s="355">
        <v>0</v>
      </c>
      <c r="AE81" s="355">
        <v>0</v>
      </c>
      <c r="AF81" s="355">
        <v>0</v>
      </c>
      <c r="AG81" s="355">
        <v>0</v>
      </c>
      <c r="AH81" s="355">
        <v>0</v>
      </c>
      <c r="AI81" s="355">
        <v>0</v>
      </c>
      <c r="AJ81" s="355">
        <v>0</v>
      </c>
      <c r="AK81" s="355">
        <v>0</v>
      </c>
      <c r="AL81" s="355">
        <v>0</v>
      </c>
      <c r="AM81" s="355">
        <v>0</v>
      </c>
      <c r="AN81" s="355">
        <v>0</v>
      </c>
      <c r="AO81" s="355">
        <v>0</v>
      </c>
      <c r="AP81" s="355">
        <v>0</v>
      </c>
      <c r="AQ81" s="355">
        <v>0</v>
      </c>
      <c r="AR81" s="355">
        <v>0</v>
      </c>
    </row>
    <row r="82" spans="1:44" ht="19.5" customHeight="1">
      <c r="A82" s="356" t="s">
        <v>222</v>
      </c>
      <c r="B82" s="357"/>
      <c r="C82" s="357"/>
      <c r="D82" s="358"/>
      <c r="E82" s="530"/>
      <c r="F82" s="359"/>
      <c r="G82" s="359"/>
      <c r="H82" s="359"/>
      <c r="I82" s="353">
        <v>0</v>
      </c>
      <c r="J82" s="354">
        <v>0</v>
      </c>
      <c r="K82" s="320">
        <v>0</v>
      </c>
      <c r="L82" s="320">
        <v>0</v>
      </c>
      <c r="M82" s="320">
        <v>0</v>
      </c>
      <c r="N82" s="320">
        <v>0</v>
      </c>
      <c r="O82" s="320">
        <v>0</v>
      </c>
      <c r="P82" s="320">
        <v>0</v>
      </c>
      <c r="Q82" s="320">
        <v>0</v>
      </c>
      <c r="R82" s="320">
        <v>0</v>
      </c>
      <c r="S82" s="354">
        <v>0</v>
      </c>
      <c r="T82" s="360">
        <v>0</v>
      </c>
      <c r="U82" s="360">
        <v>0</v>
      </c>
      <c r="V82" s="360">
        <v>0</v>
      </c>
      <c r="W82" s="360">
        <v>0</v>
      </c>
      <c r="X82" s="360">
        <v>0</v>
      </c>
      <c r="Y82" s="360">
        <v>0</v>
      </c>
      <c r="Z82" s="360">
        <v>0</v>
      </c>
      <c r="AA82" s="360">
        <v>0</v>
      </c>
      <c r="AB82" s="360">
        <v>0</v>
      </c>
      <c r="AC82" s="360">
        <v>0</v>
      </c>
      <c r="AD82" s="360">
        <v>0</v>
      </c>
      <c r="AE82" s="360">
        <v>0</v>
      </c>
      <c r="AF82" s="360">
        <v>0</v>
      </c>
      <c r="AG82" s="360">
        <v>0</v>
      </c>
      <c r="AH82" s="360">
        <v>0</v>
      </c>
      <c r="AI82" s="360">
        <v>0</v>
      </c>
      <c r="AJ82" s="360">
        <v>0</v>
      </c>
      <c r="AK82" s="360">
        <v>0</v>
      </c>
      <c r="AL82" s="360">
        <v>0</v>
      </c>
      <c r="AM82" s="360">
        <v>0</v>
      </c>
      <c r="AN82" s="360">
        <v>0</v>
      </c>
      <c r="AO82" s="360">
        <v>0</v>
      </c>
      <c r="AP82" s="360">
        <v>0</v>
      </c>
      <c r="AQ82" s="360">
        <v>0</v>
      </c>
      <c r="AR82" s="360">
        <v>0</v>
      </c>
    </row>
    <row r="83" spans="1:44" ht="19.5" customHeight="1">
      <c r="A83" s="356" t="s">
        <v>223</v>
      </c>
      <c r="B83" s="357"/>
      <c r="C83" s="357"/>
      <c r="D83" s="358"/>
      <c r="E83" s="530"/>
      <c r="F83" s="359"/>
      <c r="G83" s="359"/>
      <c r="H83" s="359"/>
      <c r="I83" s="353">
        <v>0</v>
      </c>
      <c r="J83" s="320">
        <v>0</v>
      </c>
      <c r="K83" s="354">
        <v>0</v>
      </c>
      <c r="L83" s="354">
        <v>0</v>
      </c>
      <c r="M83" s="354">
        <v>0</v>
      </c>
      <c r="N83" s="354">
        <v>0</v>
      </c>
      <c r="O83" s="354">
        <v>0</v>
      </c>
      <c r="P83" s="354">
        <v>0</v>
      </c>
      <c r="Q83" s="354">
        <v>0</v>
      </c>
      <c r="R83" s="354">
        <v>0</v>
      </c>
      <c r="S83" s="354">
        <v>0</v>
      </c>
      <c r="T83" s="355">
        <v>0</v>
      </c>
      <c r="U83" s="355">
        <v>0</v>
      </c>
      <c r="V83" s="355">
        <v>0</v>
      </c>
      <c r="W83" s="355">
        <v>0</v>
      </c>
      <c r="X83" s="355">
        <v>0</v>
      </c>
      <c r="Y83" s="355">
        <v>0</v>
      </c>
      <c r="Z83" s="355">
        <v>0</v>
      </c>
      <c r="AA83" s="355">
        <v>0</v>
      </c>
      <c r="AB83" s="355">
        <v>0</v>
      </c>
      <c r="AC83" s="355">
        <v>0</v>
      </c>
      <c r="AD83" s="355">
        <v>0</v>
      </c>
      <c r="AE83" s="355">
        <v>0</v>
      </c>
      <c r="AF83" s="355">
        <v>0</v>
      </c>
      <c r="AG83" s="355">
        <v>0</v>
      </c>
      <c r="AH83" s="355">
        <v>0</v>
      </c>
      <c r="AI83" s="355">
        <v>0</v>
      </c>
      <c r="AJ83" s="355">
        <v>0</v>
      </c>
      <c r="AK83" s="355">
        <v>0</v>
      </c>
      <c r="AL83" s="355">
        <v>0</v>
      </c>
      <c r="AM83" s="355">
        <v>0</v>
      </c>
      <c r="AN83" s="355">
        <v>0</v>
      </c>
      <c r="AO83" s="355">
        <v>0</v>
      </c>
      <c r="AP83" s="355">
        <v>0</v>
      </c>
      <c r="AQ83" s="355">
        <v>0</v>
      </c>
      <c r="AR83" s="355">
        <v>0</v>
      </c>
    </row>
    <row r="84" spans="1:44" ht="19.5" customHeight="1">
      <c r="A84" s="361" t="s">
        <v>224</v>
      </c>
      <c r="B84" s="323"/>
      <c r="C84" s="323"/>
      <c r="D84" s="362"/>
      <c r="E84" s="531"/>
      <c r="F84" s="363"/>
      <c r="G84" s="363"/>
      <c r="H84" s="363"/>
      <c r="I84" s="364">
        <f t="shared" ref="I84:AR84" si="37">I80+I81-I82-I83</f>
        <v>0</v>
      </c>
      <c r="J84" s="364">
        <f t="shared" si="37"/>
        <v>0</v>
      </c>
      <c r="K84" s="364">
        <f t="shared" si="37"/>
        <v>0</v>
      </c>
      <c r="L84" s="364">
        <f t="shared" si="37"/>
        <v>0</v>
      </c>
      <c r="M84" s="364">
        <f t="shared" si="37"/>
        <v>0</v>
      </c>
      <c r="N84" s="364">
        <f t="shared" si="37"/>
        <v>0</v>
      </c>
      <c r="O84" s="364">
        <f t="shared" si="37"/>
        <v>0</v>
      </c>
      <c r="P84" s="364">
        <f t="shared" si="37"/>
        <v>0</v>
      </c>
      <c r="Q84" s="364">
        <f t="shared" si="37"/>
        <v>0</v>
      </c>
      <c r="R84" s="364">
        <f t="shared" si="37"/>
        <v>0</v>
      </c>
      <c r="S84" s="364">
        <f t="shared" si="37"/>
        <v>0</v>
      </c>
      <c r="T84" s="364">
        <f t="shared" si="37"/>
        <v>0</v>
      </c>
      <c r="U84" s="364">
        <f t="shared" si="37"/>
        <v>0</v>
      </c>
      <c r="V84" s="364">
        <f t="shared" si="37"/>
        <v>0</v>
      </c>
      <c r="W84" s="364">
        <f t="shared" si="37"/>
        <v>0</v>
      </c>
      <c r="X84" s="364">
        <f t="shared" si="37"/>
        <v>0</v>
      </c>
      <c r="Y84" s="364">
        <f t="shared" si="37"/>
        <v>0</v>
      </c>
      <c r="Z84" s="364">
        <f t="shared" si="37"/>
        <v>0</v>
      </c>
      <c r="AA84" s="364">
        <f t="shared" si="37"/>
        <v>0</v>
      </c>
      <c r="AB84" s="364">
        <f t="shared" si="37"/>
        <v>0</v>
      </c>
      <c r="AC84" s="364">
        <f t="shared" si="37"/>
        <v>0</v>
      </c>
      <c r="AD84" s="364">
        <f t="shared" si="37"/>
        <v>0</v>
      </c>
      <c r="AE84" s="364">
        <f t="shared" si="37"/>
        <v>0</v>
      </c>
      <c r="AF84" s="364">
        <f t="shared" si="37"/>
        <v>0</v>
      </c>
      <c r="AG84" s="364">
        <f t="shared" si="37"/>
        <v>0</v>
      </c>
      <c r="AH84" s="364">
        <f t="shared" si="37"/>
        <v>0</v>
      </c>
      <c r="AI84" s="364">
        <f t="shared" si="37"/>
        <v>0</v>
      </c>
      <c r="AJ84" s="364">
        <f t="shared" si="37"/>
        <v>0</v>
      </c>
      <c r="AK84" s="364">
        <f t="shared" si="37"/>
        <v>0</v>
      </c>
      <c r="AL84" s="364">
        <f t="shared" si="37"/>
        <v>0</v>
      </c>
      <c r="AM84" s="364">
        <f t="shared" si="37"/>
        <v>0</v>
      </c>
      <c r="AN84" s="364">
        <f t="shared" si="37"/>
        <v>0</v>
      </c>
      <c r="AO84" s="364">
        <f t="shared" si="37"/>
        <v>0</v>
      </c>
      <c r="AP84" s="364">
        <f t="shared" si="37"/>
        <v>0</v>
      </c>
      <c r="AQ84" s="364">
        <f t="shared" si="37"/>
        <v>0</v>
      </c>
      <c r="AR84" s="364">
        <f t="shared" si="37"/>
        <v>0</v>
      </c>
    </row>
    <row r="85" spans="1:44" ht="19.5" customHeight="1">
      <c r="A85" s="361" t="s">
        <v>225</v>
      </c>
      <c r="B85" s="323"/>
      <c r="C85" s="323"/>
      <c r="D85" s="362"/>
      <c r="E85" s="531"/>
      <c r="F85" s="363"/>
      <c r="G85" s="363"/>
      <c r="H85" s="363"/>
      <c r="I85" s="364">
        <f>IF(I80+I81-I82-I83&lt;0,-(I80+I81-I82-I83),0)</f>
        <v>0</v>
      </c>
      <c r="J85" s="365">
        <v>0</v>
      </c>
      <c r="K85" s="365">
        <v>0</v>
      </c>
      <c r="L85" s="365">
        <v>0</v>
      </c>
      <c r="M85" s="365">
        <v>0</v>
      </c>
      <c r="N85" s="365">
        <v>0</v>
      </c>
      <c r="O85" s="365">
        <v>0</v>
      </c>
      <c r="P85" s="365">
        <v>0</v>
      </c>
      <c r="Q85" s="365">
        <v>0</v>
      </c>
      <c r="R85" s="365">
        <v>0</v>
      </c>
      <c r="S85" s="365">
        <v>0</v>
      </c>
      <c r="T85" s="366">
        <v>0</v>
      </c>
      <c r="U85" s="366">
        <v>0</v>
      </c>
      <c r="V85" s="366">
        <v>0</v>
      </c>
      <c r="W85" s="366">
        <v>0</v>
      </c>
      <c r="X85" s="366">
        <v>0</v>
      </c>
      <c r="Y85" s="366">
        <v>0</v>
      </c>
      <c r="Z85" s="366">
        <v>0</v>
      </c>
      <c r="AA85" s="366">
        <v>0</v>
      </c>
      <c r="AB85" s="366">
        <v>0</v>
      </c>
      <c r="AC85" s="366">
        <v>0</v>
      </c>
      <c r="AD85" s="366">
        <v>0</v>
      </c>
      <c r="AE85" s="366">
        <v>0</v>
      </c>
      <c r="AF85" s="366">
        <v>0</v>
      </c>
      <c r="AG85" s="366">
        <v>0</v>
      </c>
      <c r="AH85" s="366">
        <v>0</v>
      </c>
      <c r="AI85" s="366">
        <v>0</v>
      </c>
      <c r="AJ85" s="366">
        <v>0</v>
      </c>
      <c r="AK85" s="366">
        <v>0</v>
      </c>
      <c r="AL85" s="366">
        <v>0</v>
      </c>
      <c r="AM85" s="366">
        <v>0</v>
      </c>
      <c r="AN85" s="366">
        <v>0</v>
      </c>
      <c r="AO85" s="366">
        <v>0</v>
      </c>
      <c r="AP85" s="366">
        <v>0</v>
      </c>
      <c r="AQ85" s="366">
        <v>0</v>
      </c>
      <c r="AR85" s="366">
        <v>0</v>
      </c>
    </row>
    <row r="86" spans="1:44" ht="19.5" customHeight="1">
      <c r="A86" s="191" t="s">
        <v>226</v>
      </c>
      <c r="B86" s="271"/>
      <c r="C86" s="271"/>
      <c r="D86" s="367"/>
      <c r="E86" s="532"/>
      <c r="F86" s="368"/>
      <c r="G86" s="368"/>
      <c r="H86" s="368"/>
      <c r="I86" s="346">
        <f t="shared" ref="I86:AR86" si="38">I84</f>
        <v>0</v>
      </c>
      <c r="J86" s="346">
        <f t="shared" si="38"/>
        <v>0</v>
      </c>
      <c r="K86" s="346">
        <f t="shared" si="38"/>
        <v>0</v>
      </c>
      <c r="L86" s="346">
        <f t="shared" si="38"/>
        <v>0</v>
      </c>
      <c r="M86" s="346">
        <f t="shared" si="38"/>
        <v>0</v>
      </c>
      <c r="N86" s="346">
        <f t="shared" si="38"/>
        <v>0</v>
      </c>
      <c r="O86" s="346">
        <f t="shared" si="38"/>
        <v>0</v>
      </c>
      <c r="P86" s="346">
        <f t="shared" si="38"/>
        <v>0</v>
      </c>
      <c r="Q86" s="346">
        <f t="shared" si="38"/>
        <v>0</v>
      </c>
      <c r="R86" s="346">
        <f t="shared" si="38"/>
        <v>0</v>
      </c>
      <c r="S86" s="346">
        <f t="shared" si="38"/>
        <v>0</v>
      </c>
      <c r="T86" s="346">
        <f t="shared" si="38"/>
        <v>0</v>
      </c>
      <c r="U86" s="346">
        <f t="shared" si="38"/>
        <v>0</v>
      </c>
      <c r="V86" s="346">
        <f t="shared" si="38"/>
        <v>0</v>
      </c>
      <c r="W86" s="346">
        <f t="shared" si="38"/>
        <v>0</v>
      </c>
      <c r="X86" s="346">
        <f t="shared" si="38"/>
        <v>0</v>
      </c>
      <c r="Y86" s="346">
        <f t="shared" si="38"/>
        <v>0</v>
      </c>
      <c r="Z86" s="346">
        <f t="shared" si="38"/>
        <v>0</v>
      </c>
      <c r="AA86" s="346">
        <f t="shared" si="38"/>
        <v>0</v>
      </c>
      <c r="AB86" s="346">
        <f t="shared" si="38"/>
        <v>0</v>
      </c>
      <c r="AC86" s="346">
        <f t="shared" si="38"/>
        <v>0</v>
      </c>
      <c r="AD86" s="346">
        <f t="shared" si="38"/>
        <v>0</v>
      </c>
      <c r="AE86" s="346">
        <f t="shared" si="38"/>
        <v>0</v>
      </c>
      <c r="AF86" s="346">
        <f t="shared" si="38"/>
        <v>0</v>
      </c>
      <c r="AG86" s="346">
        <f t="shared" si="38"/>
        <v>0</v>
      </c>
      <c r="AH86" s="346">
        <f t="shared" si="38"/>
        <v>0</v>
      </c>
      <c r="AI86" s="346">
        <f t="shared" si="38"/>
        <v>0</v>
      </c>
      <c r="AJ86" s="346">
        <f t="shared" si="38"/>
        <v>0</v>
      </c>
      <c r="AK86" s="346">
        <f t="shared" si="38"/>
        <v>0</v>
      </c>
      <c r="AL86" s="346">
        <f t="shared" si="38"/>
        <v>0</v>
      </c>
      <c r="AM86" s="346">
        <f t="shared" si="38"/>
        <v>0</v>
      </c>
      <c r="AN86" s="346">
        <f t="shared" si="38"/>
        <v>0</v>
      </c>
      <c r="AO86" s="346">
        <f t="shared" si="38"/>
        <v>0</v>
      </c>
      <c r="AP86" s="346">
        <f t="shared" si="38"/>
        <v>0</v>
      </c>
      <c r="AQ86" s="346">
        <f t="shared" si="38"/>
        <v>0</v>
      </c>
      <c r="AR86" s="346">
        <f t="shared" si="38"/>
        <v>0</v>
      </c>
    </row>
    <row r="87" spans="1:44" ht="19.5" customHeight="1">
      <c r="A87" s="18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88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9.5" customHeight="1">
      <c r="A88" s="18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88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9.5" customHeight="1">
      <c r="A89" s="18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88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9.5" customHeight="1">
      <c r="A90" s="18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88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9.5" customHeight="1">
      <c r="A91" s="18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88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9.5" customHeight="1">
      <c r="A92" s="18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88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9.5" customHeight="1">
      <c r="A93" s="18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88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9.5" customHeight="1">
      <c r="A94" s="18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88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9.5" customHeight="1">
      <c r="A95" s="18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88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9.5" customHeight="1">
      <c r="A96" s="18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88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9.5" customHeight="1">
      <c r="A97" s="18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88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9.5" customHeight="1">
      <c r="A98" s="18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88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9.5" customHeight="1">
      <c r="A99" s="18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88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9.5" customHeight="1">
      <c r="A100" s="18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88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9.5" customHeight="1">
      <c r="A101" s="18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88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9.5" customHeight="1">
      <c r="A102" s="18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88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9.5" customHeight="1">
      <c r="A103" s="18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88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9.5" customHeight="1">
      <c r="A104" s="18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88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9.5" customHeight="1">
      <c r="A105" s="18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88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9.5" customHeight="1">
      <c r="A106" s="18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88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9.5" customHeight="1">
      <c r="A107" s="18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88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9.5" customHeight="1">
      <c r="A108" s="18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88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9.5" customHeight="1">
      <c r="A109" s="18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88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9.5" customHeight="1">
      <c r="A110" s="18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88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9.5" customHeight="1">
      <c r="A111" s="18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88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9.5" customHeight="1">
      <c r="A112" s="18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88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9.5" customHeight="1">
      <c r="A113" s="18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88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9.5" customHeight="1">
      <c r="A114" s="18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88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9.5" customHeight="1">
      <c r="A115" s="18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88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9.5" customHeight="1">
      <c r="A116" s="18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88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9.5" customHeight="1">
      <c r="A117" s="18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88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9.5" customHeight="1">
      <c r="A118" s="18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88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9.5" customHeight="1">
      <c r="A119" s="18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88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9.5" customHeight="1">
      <c r="A120" s="18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88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9.5" customHeight="1">
      <c r="A121" s="18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88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9.5" customHeight="1">
      <c r="A122" s="18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88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9.5" customHeight="1">
      <c r="A123" s="18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88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9.5" customHeight="1">
      <c r="A124" s="18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88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9.5" customHeight="1">
      <c r="A125" s="18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88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9.5" customHeight="1">
      <c r="A126" s="18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88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9.5" customHeight="1">
      <c r="A127" s="18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88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9.5" customHeight="1">
      <c r="A128" s="18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88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9.5" customHeight="1">
      <c r="A129" s="18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88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9.5" customHeight="1">
      <c r="A130" s="18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88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9.5" customHeight="1">
      <c r="A131" s="18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88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9.5" customHeight="1">
      <c r="A132" s="18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88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9.5" customHeight="1">
      <c r="A133" s="18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88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9.5" customHeight="1">
      <c r="A134" s="18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88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9.5" customHeight="1">
      <c r="A135" s="18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88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9.5" customHeight="1">
      <c r="A136" s="18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88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9.5" customHeight="1">
      <c r="A137" s="18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88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9.5" customHeight="1">
      <c r="A138" s="18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88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9.5" customHeight="1">
      <c r="A139" s="18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88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9.5" customHeight="1">
      <c r="A140" s="18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88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9.5" customHeight="1">
      <c r="A141" s="18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88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9.5" customHeight="1">
      <c r="A142" s="18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88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9.5" customHeight="1">
      <c r="A143" s="18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88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9.5" customHeight="1">
      <c r="A144" s="18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88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9.5" customHeight="1">
      <c r="A145" s="18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88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9.5" customHeight="1">
      <c r="A146" s="18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88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9.5" customHeight="1">
      <c r="A147" s="18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88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9.5" customHeight="1">
      <c r="A148" s="18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88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9.5" customHeight="1">
      <c r="A149" s="18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88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9.5" customHeight="1">
      <c r="A150" s="18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88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9.5" customHeight="1">
      <c r="A151" s="18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88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9.5" customHeight="1">
      <c r="A152" s="18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88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9.5" customHeight="1">
      <c r="A153" s="18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88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9.5" customHeight="1">
      <c r="A154" s="18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88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9.5" customHeight="1">
      <c r="A155" s="18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88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9.5" customHeight="1">
      <c r="A156" s="18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88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9.5" customHeight="1">
      <c r="A157" s="18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88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9.5" customHeight="1">
      <c r="A158" s="18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88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9.5" customHeight="1">
      <c r="A159" s="18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88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9.5" customHeight="1">
      <c r="A160" s="18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88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9.5" customHeight="1">
      <c r="A161" s="18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88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9.5" customHeight="1">
      <c r="A162" s="18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88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9.5" customHeight="1">
      <c r="A163" s="18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88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9.5" customHeight="1">
      <c r="A164" s="18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88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9.5" customHeight="1">
      <c r="A165" s="18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88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9.5" customHeight="1">
      <c r="A166" s="18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88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9.5" customHeight="1">
      <c r="A167" s="18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88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9.5" customHeight="1">
      <c r="A168" s="18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88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9.5" customHeight="1">
      <c r="A169" s="18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88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9.5" customHeight="1">
      <c r="A170" s="18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88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9.5" customHeight="1">
      <c r="A171" s="18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88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9.5" customHeight="1">
      <c r="A172" s="18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88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9.5" customHeight="1">
      <c r="A173" s="18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88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9.5" customHeight="1">
      <c r="A174" s="18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88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9.5" customHeight="1">
      <c r="A175" s="18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88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9.5" customHeight="1">
      <c r="A176" s="18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88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9.5" customHeight="1">
      <c r="A177" s="18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88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9.5" customHeight="1">
      <c r="A178" s="18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88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9.5" customHeight="1">
      <c r="A179" s="18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88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9.5" customHeight="1">
      <c r="A180" s="18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88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9.5" customHeight="1">
      <c r="A181" s="18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88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9.5" customHeight="1">
      <c r="A182" s="18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88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9.5" customHeight="1">
      <c r="A183" s="18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88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9.5" customHeight="1">
      <c r="A184" s="18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88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9.5" customHeight="1">
      <c r="A185" s="18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88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9.5" customHeight="1">
      <c r="A186" s="18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88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9.5" customHeight="1">
      <c r="A187" s="18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88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9.5" customHeight="1">
      <c r="A188" s="18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88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9.5" customHeight="1">
      <c r="A189" s="18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88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9.5" customHeight="1">
      <c r="A190" s="18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88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9.5" customHeight="1">
      <c r="A191" s="18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88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9.5" customHeight="1">
      <c r="A192" s="18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88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9.5" customHeight="1">
      <c r="A193" s="18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88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9.5" customHeight="1">
      <c r="A194" s="18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88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9.5" customHeight="1">
      <c r="A195" s="18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88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9.5" customHeight="1">
      <c r="A196" s="18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88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9.5" customHeight="1">
      <c r="A197" s="18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88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9.5" customHeight="1">
      <c r="A198" s="18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88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9.5" customHeight="1">
      <c r="A199" s="18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88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9.5" customHeight="1">
      <c r="A200" s="18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88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9.5" customHeight="1">
      <c r="A201" s="18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88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9.5" customHeight="1">
      <c r="A202" s="18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88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9.5" customHeight="1">
      <c r="A203" s="18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88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9.5" customHeight="1">
      <c r="A204" s="18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88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9.5" customHeight="1">
      <c r="A205" s="18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88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9.5" customHeight="1">
      <c r="A206" s="18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88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9.5" customHeight="1">
      <c r="A207" s="18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88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9.5" customHeight="1">
      <c r="A208" s="18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88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9.5" customHeight="1">
      <c r="A209" s="18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88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9.5" customHeight="1">
      <c r="A210" s="18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88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9.5" customHeight="1">
      <c r="A211" s="18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88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9.5" customHeight="1">
      <c r="A212" s="18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88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9.5" customHeight="1">
      <c r="A213" s="18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88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9.5" customHeight="1">
      <c r="A214" s="18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88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9.5" customHeight="1">
      <c r="A215" s="18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88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9.5" customHeight="1">
      <c r="A216" s="18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88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9.5" customHeight="1">
      <c r="A217" s="18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88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9.5" customHeight="1">
      <c r="A218" s="18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88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9.5" customHeight="1">
      <c r="A219" s="18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88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9.5" customHeight="1">
      <c r="A220" s="18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88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9.5" customHeight="1">
      <c r="A221" s="18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88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9.5" customHeight="1">
      <c r="A222" s="18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88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9.5" customHeight="1">
      <c r="A223" s="18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88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9.5" customHeight="1">
      <c r="A224" s="18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88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9.5" customHeight="1">
      <c r="A225" s="18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88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9.5" customHeight="1">
      <c r="A226" s="18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88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9.5" customHeight="1">
      <c r="A227" s="18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88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9.5" customHeight="1">
      <c r="A228" s="18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88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9.5" customHeight="1">
      <c r="A229" s="18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88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9.5" customHeight="1">
      <c r="A230" s="18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88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9.5" customHeight="1">
      <c r="A231" s="18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88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9.5" customHeight="1">
      <c r="A232" s="18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88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9.5" customHeight="1">
      <c r="A233" s="18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88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9.5" customHeight="1">
      <c r="A234" s="18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88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9.5" customHeight="1">
      <c r="A235" s="18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88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9.5" customHeight="1">
      <c r="A236" s="18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88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9.5" customHeight="1">
      <c r="A237" s="18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88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9.5" customHeight="1">
      <c r="A238" s="18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88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9.5" customHeight="1">
      <c r="A239" s="18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88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9.5" customHeight="1">
      <c r="A240" s="18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88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9.5" customHeight="1">
      <c r="A241" s="18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88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9.5" customHeight="1">
      <c r="A242" s="18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88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9.5" customHeight="1">
      <c r="A243" s="18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88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9.5" customHeight="1">
      <c r="A244" s="18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88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9.5" customHeight="1">
      <c r="A245" s="18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88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9.5" customHeight="1">
      <c r="A246" s="18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88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9.5" customHeight="1">
      <c r="A247" s="18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88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9.5" customHeight="1">
      <c r="A248" s="18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88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9.5" customHeight="1">
      <c r="A249" s="18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88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9.5" customHeight="1">
      <c r="A250" s="18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88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9.5" customHeight="1">
      <c r="A251" s="18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88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9.5" customHeight="1">
      <c r="A252" s="18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88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9.5" customHeight="1">
      <c r="A253" s="18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88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9.5" customHeight="1">
      <c r="A254" s="18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88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9.5" customHeight="1">
      <c r="A255" s="18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88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9.5" customHeight="1">
      <c r="A256" s="18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88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9.5" customHeight="1">
      <c r="A257" s="18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88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9.5" customHeight="1">
      <c r="A258" s="18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88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9.5" customHeight="1">
      <c r="A259" s="18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88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9.5" customHeight="1">
      <c r="A260" s="18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88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9.5" customHeight="1">
      <c r="A261" s="18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88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9.5" customHeight="1">
      <c r="A262" s="18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88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9.5" customHeight="1">
      <c r="A263" s="18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88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9.5" customHeight="1">
      <c r="A264" s="18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88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9.5" customHeight="1">
      <c r="A265" s="18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88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9.5" customHeight="1">
      <c r="A266" s="18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88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9.5" customHeight="1">
      <c r="A267" s="18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88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9.5" customHeight="1">
      <c r="A268" s="18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88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9.5" customHeight="1">
      <c r="A269" s="18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88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9.5" customHeight="1">
      <c r="A270" s="18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88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9.5" customHeight="1">
      <c r="A271" s="18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88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9.5" customHeight="1">
      <c r="A272" s="18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88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9.5" customHeight="1">
      <c r="A273" s="18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88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9.5" customHeight="1">
      <c r="A274" s="18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88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9.5" customHeight="1">
      <c r="A275" s="18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88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9.5" customHeight="1">
      <c r="A276" s="18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88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9.5" customHeight="1">
      <c r="A277" s="18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88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9.5" customHeight="1">
      <c r="A278" s="18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88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9.5" customHeight="1">
      <c r="A279" s="18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88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9.5" customHeight="1">
      <c r="A280" s="18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88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9.5" customHeight="1">
      <c r="A281" s="18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88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9.5" customHeight="1">
      <c r="A282" s="18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88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9.5" customHeight="1">
      <c r="A283" s="189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88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9.5" customHeight="1">
      <c r="A284" s="189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88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9.5" customHeight="1">
      <c r="A285" s="189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88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9.5" customHeight="1">
      <c r="A286" s="189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88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9.5" customHeight="1">
      <c r="A287" s="189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88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9.5" customHeight="1">
      <c r="A288" s="189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88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9.5" customHeight="1">
      <c r="A289" s="189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88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9.5" customHeight="1">
      <c r="A290" s="189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88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9.5" customHeight="1">
      <c r="A291" s="189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88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9.5" customHeight="1">
      <c r="A292" s="189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88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9.5" customHeight="1">
      <c r="A293" s="189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88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9.5" customHeight="1">
      <c r="A294" s="189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88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9.5" customHeight="1">
      <c r="A295" s="189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88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9.5" customHeight="1">
      <c r="A296" s="189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88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9.5" customHeight="1">
      <c r="A297" s="189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88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9.5" customHeight="1">
      <c r="A298" s="189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88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9.5" customHeight="1">
      <c r="A299" s="189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88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9.5" customHeight="1">
      <c r="A300" s="189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88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9.5" customHeight="1">
      <c r="A301" s="189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88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9.5" customHeight="1">
      <c r="A302" s="189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88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9.5" customHeight="1">
      <c r="A303" s="189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88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9.5" customHeight="1">
      <c r="A304" s="189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88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9.5" customHeight="1">
      <c r="A305" s="189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88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9.5" customHeight="1">
      <c r="A306" s="189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88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9.5" customHeight="1">
      <c r="A307" s="189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88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9.5" customHeight="1">
      <c r="A308" s="189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88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9.5" customHeight="1">
      <c r="A309" s="189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88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9.5" customHeight="1">
      <c r="A310" s="189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88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9.5" customHeight="1">
      <c r="A311" s="189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88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9.5" customHeight="1">
      <c r="A312" s="189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88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9.5" customHeight="1">
      <c r="A313" s="189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88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9.5" customHeight="1">
      <c r="A314" s="189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88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9.5" customHeight="1">
      <c r="A315" s="189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88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9.5" customHeight="1">
      <c r="A316" s="189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88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9.5" customHeight="1">
      <c r="A317" s="189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88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9.5" customHeight="1">
      <c r="A318" s="189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88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9.5" customHeight="1">
      <c r="A319" s="189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88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9.5" customHeight="1">
      <c r="A320" s="189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88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9.5" customHeight="1">
      <c r="A321" s="189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88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9.5" customHeight="1">
      <c r="A322" s="189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88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9.5" customHeight="1">
      <c r="A323" s="189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88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9.5" customHeight="1">
      <c r="A324" s="189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88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9.5" customHeight="1">
      <c r="A325" s="189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88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9.5" customHeight="1">
      <c r="A326" s="189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88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9.5" customHeight="1">
      <c r="A327" s="189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88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9.5" customHeight="1">
      <c r="A328" s="189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88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9.5" customHeight="1">
      <c r="A329" s="189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88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9.5" customHeight="1">
      <c r="A330" s="189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88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9.5" customHeight="1">
      <c r="A331" s="189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88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9.5" customHeight="1">
      <c r="A332" s="189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88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9.5" customHeight="1">
      <c r="A333" s="189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88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9.5" customHeight="1">
      <c r="A334" s="189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88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9.5" customHeight="1">
      <c r="A335" s="189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88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9.5" customHeight="1">
      <c r="A336" s="189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88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9.5" customHeight="1">
      <c r="A337" s="189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88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9.5" customHeight="1">
      <c r="A338" s="189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88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9.5" customHeight="1">
      <c r="A339" s="189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88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9.5" customHeight="1">
      <c r="A340" s="189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88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9.5" customHeight="1">
      <c r="A341" s="189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88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9.5" customHeight="1">
      <c r="A342" s="189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88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9.5" customHeight="1">
      <c r="A343" s="189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88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9.5" customHeight="1">
      <c r="A344" s="189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88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9.5" customHeight="1">
      <c r="A345" s="189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88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9.5" customHeight="1">
      <c r="A346" s="189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88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9.5" customHeight="1">
      <c r="A347" s="189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88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9.5" customHeight="1">
      <c r="A348" s="189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88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9.5" customHeight="1">
      <c r="A349" s="189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88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9.5" customHeight="1">
      <c r="A350" s="189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88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9.5" customHeight="1">
      <c r="A351" s="189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88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9.5" customHeight="1">
      <c r="A352" s="189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88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9.5" customHeight="1">
      <c r="A353" s="189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88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9.5" customHeight="1">
      <c r="A354" s="189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88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9.5" customHeight="1">
      <c r="A355" s="189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88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9.5" customHeight="1">
      <c r="A356" s="189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88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9.5" customHeight="1">
      <c r="A357" s="189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88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9.5" customHeight="1">
      <c r="A358" s="189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88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9.5" customHeight="1">
      <c r="A359" s="189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88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9.5" customHeight="1">
      <c r="A360" s="189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88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9.5" customHeight="1">
      <c r="A361" s="189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88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9.5" customHeight="1">
      <c r="A362" s="189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88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9.5" customHeight="1">
      <c r="A363" s="189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88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9.5" customHeight="1">
      <c r="A364" s="189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88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9.5" customHeight="1">
      <c r="A365" s="189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88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9.5" customHeight="1">
      <c r="A366" s="189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88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9.5" customHeight="1">
      <c r="A367" s="189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88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9.5" customHeight="1">
      <c r="A368" s="189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88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9.5" customHeight="1">
      <c r="A369" s="189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88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9.5" customHeight="1">
      <c r="A370" s="189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88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9.5" customHeight="1">
      <c r="A371" s="189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88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9.5" customHeight="1">
      <c r="A372" s="189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88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9.5" customHeight="1">
      <c r="A373" s="189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88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9.5" customHeight="1">
      <c r="A374" s="189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88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9.5" customHeight="1">
      <c r="A375" s="189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88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9.5" customHeight="1">
      <c r="A376" s="189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88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9.5" customHeight="1">
      <c r="A377" s="189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88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9.5" customHeight="1">
      <c r="A378" s="189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88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9.5" customHeight="1">
      <c r="A379" s="189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88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9.5" customHeight="1">
      <c r="A380" s="189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88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9.5" customHeight="1">
      <c r="A381" s="189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88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9.5" customHeight="1">
      <c r="A382" s="189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88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9.5" customHeight="1">
      <c r="A383" s="189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88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9.5" customHeight="1">
      <c r="A384" s="189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88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9.5" customHeight="1">
      <c r="A385" s="189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88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9.5" customHeight="1">
      <c r="A386" s="189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88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9.5" customHeight="1">
      <c r="A387" s="189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88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9.5" customHeight="1">
      <c r="A388" s="189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88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9.5" customHeight="1">
      <c r="A389" s="189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88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9.5" customHeight="1">
      <c r="A390" s="189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88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9.5" customHeight="1">
      <c r="A391" s="189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88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9.5" customHeight="1">
      <c r="A392" s="189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88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9.5" customHeight="1">
      <c r="A393" s="189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88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9.5" customHeight="1">
      <c r="A394" s="189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88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9.5" customHeight="1">
      <c r="A395" s="189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88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9.5" customHeight="1">
      <c r="A396" s="189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88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9.5" customHeight="1">
      <c r="A397" s="189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88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9.5" customHeight="1">
      <c r="A398" s="189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88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9.5" customHeight="1">
      <c r="A399" s="189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88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9.5" customHeight="1">
      <c r="A400" s="189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88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9.5" customHeight="1">
      <c r="A401" s="189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88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9.5" customHeight="1">
      <c r="A402" s="189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88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9.5" customHeight="1">
      <c r="A403" s="189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88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9.5" customHeight="1">
      <c r="A404" s="189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88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9.5" customHeight="1">
      <c r="A405" s="189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88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9.5" customHeight="1">
      <c r="A406" s="189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88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9.5" customHeight="1">
      <c r="A407" s="189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88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9.5" customHeight="1">
      <c r="A408" s="189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88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9.5" customHeight="1">
      <c r="A409" s="189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88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9.5" customHeight="1">
      <c r="A410" s="189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88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9.5" customHeight="1">
      <c r="A411" s="189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88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9.5" customHeight="1">
      <c r="A412" s="189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88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9.5" customHeight="1">
      <c r="A413" s="189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88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9.5" customHeight="1">
      <c r="A414" s="189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88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9.5" customHeight="1">
      <c r="A415" s="189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88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9.5" customHeight="1">
      <c r="A416" s="189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88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9.5" customHeight="1">
      <c r="A417" s="189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88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9.5" customHeight="1">
      <c r="A418" s="189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88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9.5" customHeight="1">
      <c r="A419" s="189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88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9.5" customHeight="1">
      <c r="A420" s="189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88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9.5" customHeight="1">
      <c r="A421" s="189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88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9.5" customHeight="1">
      <c r="A422" s="189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88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9.5" customHeight="1">
      <c r="A423" s="189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88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9.5" customHeight="1">
      <c r="A424" s="189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88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9.5" customHeight="1">
      <c r="A425" s="189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88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9.5" customHeight="1">
      <c r="A426" s="189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88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9.5" customHeight="1">
      <c r="A427" s="189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88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9.5" customHeight="1">
      <c r="A428" s="189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88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9.5" customHeight="1">
      <c r="A429" s="189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88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9.5" customHeight="1">
      <c r="A430" s="189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88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9.5" customHeight="1">
      <c r="A431" s="189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88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9.5" customHeight="1">
      <c r="A432" s="189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88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9.5" customHeight="1">
      <c r="A433" s="189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88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9.5" customHeight="1">
      <c r="A434" s="189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88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9.5" customHeight="1">
      <c r="A435" s="189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88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9.5" customHeight="1">
      <c r="A436" s="189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88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9.5" customHeight="1">
      <c r="A437" s="189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88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9.5" customHeight="1">
      <c r="A438" s="189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88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9.5" customHeight="1">
      <c r="A439" s="189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88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9.5" customHeight="1">
      <c r="A440" s="189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88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9.5" customHeight="1">
      <c r="A441" s="189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88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9.5" customHeight="1">
      <c r="A442" s="189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88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9.5" customHeight="1">
      <c r="A443" s="189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88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9.5" customHeight="1">
      <c r="A444" s="189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88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9.5" customHeight="1">
      <c r="A445" s="189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88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9.5" customHeight="1">
      <c r="A446" s="189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88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9.5" customHeight="1">
      <c r="A447" s="189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88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9.5" customHeight="1">
      <c r="A448" s="189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88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9.5" customHeight="1">
      <c r="A449" s="189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88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9.5" customHeight="1">
      <c r="A450" s="189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88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9.5" customHeight="1">
      <c r="A451" s="189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88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9.5" customHeight="1">
      <c r="A452" s="189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88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9.5" customHeight="1">
      <c r="A453" s="189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88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9.5" customHeight="1">
      <c r="A454" s="189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88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9.5" customHeight="1">
      <c r="A455" s="189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88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9.5" customHeight="1">
      <c r="A456" s="189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88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9.5" customHeight="1">
      <c r="A457" s="189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88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9.5" customHeight="1">
      <c r="A458" s="189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88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9.5" customHeight="1">
      <c r="A459" s="189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88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9.5" customHeight="1">
      <c r="A460" s="189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88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9.5" customHeight="1">
      <c r="A461" s="189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88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9.5" customHeight="1">
      <c r="A462" s="189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88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9.5" customHeight="1">
      <c r="A463" s="189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88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9.5" customHeight="1">
      <c r="A464" s="189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88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9.5" customHeight="1">
      <c r="A465" s="189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88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9.5" customHeight="1">
      <c r="A466" s="189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88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9.5" customHeight="1">
      <c r="A467" s="189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88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9.5" customHeight="1">
      <c r="A468" s="189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88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9.5" customHeight="1">
      <c r="A469" s="189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88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9.5" customHeight="1">
      <c r="A470" s="189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88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9.5" customHeight="1">
      <c r="A471" s="189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88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9.5" customHeight="1">
      <c r="A472" s="189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88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9.5" customHeight="1">
      <c r="A473" s="189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88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9.5" customHeight="1">
      <c r="A474" s="189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88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9.5" customHeight="1">
      <c r="A475" s="189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88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9.5" customHeight="1">
      <c r="A476" s="189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88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9.5" customHeight="1">
      <c r="A477" s="189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88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9.5" customHeight="1">
      <c r="A478" s="189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88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9.5" customHeight="1">
      <c r="A479" s="189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88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9.5" customHeight="1">
      <c r="A480" s="189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88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9.5" customHeight="1">
      <c r="A481" s="189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88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9.5" customHeight="1">
      <c r="A482" s="189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88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9.5" customHeight="1">
      <c r="A483" s="189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88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9.5" customHeight="1">
      <c r="A484" s="189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88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9.5" customHeight="1">
      <c r="A485" s="189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88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9.5" customHeight="1">
      <c r="A486" s="189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88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9.5" customHeight="1">
      <c r="A487" s="189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88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9.5" customHeight="1">
      <c r="A488" s="189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88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9.5" customHeight="1">
      <c r="A489" s="189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88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9.5" customHeight="1">
      <c r="A490" s="189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88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9.5" customHeight="1">
      <c r="A491" s="189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88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9.5" customHeight="1">
      <c r="A492" s="189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88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9.5" customHeight="1">
      <c r="A493" s="189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88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9.5" customHeight="1">
      <c r="A494" s="189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88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9.5" customHeight="1">
      <c r="A495" s="189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88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9.5" customHeight="1">
      <c r="A496" s="189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88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9.5" customHeight="1">
      <c r="A497" s="189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88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9.5" customHeight="1">
      <c r="A498" s="189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88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9.5" customHeight="1">
      <c r="A499" s="189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88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9.5" customHeight="1">
      <c r="A500" s="189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88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9.5" customHeight="1">
      <c r="A501" s="189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88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9.5" customHeight="1">
      <c r="A502" s="189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88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9.5" customHeight="1">
      <c r="A503" s="189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88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9.5" customHeight="1">
      <c r="A504" s="189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88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9.5" customHeight="1">
      <c r="A505" s="189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88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9.5" customHeight="1">
      <c r="A506" s="189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88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9.5" customHeight="1">
      <c r="A507" s="189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88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9.5" customHeight="1">
      <c r="A508" s="189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88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9.5" customHeight="1">
      <c r="A509" s="189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88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9.5" customHeight="1">
      <c r="A510" s="189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88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9.5" customHeight="1">
      <c r="A511" s="189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88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9.5" customHeight="1">
      <c r="A512" s="189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88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9.5" customHeight="1">
      <c r="A513" s="189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88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9.5" customHeight="1">
      <c r="A514" s="189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88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9.5" customHeight="1">
      <c r="A515" s="189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88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9.5" customHeight="1">
      <c r="A516" s="189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88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9.5" customHeight="1">
      <c r="A517" s="189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88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9.5" customHeight="1">
      <c r="A518" s="189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88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9.5" customHeight="1">
      <c r="A519" s="189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88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9.5" customHeight="1">
      <c r="A520" s="189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88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9.5" customHeight="1">
      <c r="A521" s="189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88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9.5" customHeight="1">
      <c r="A522" s="189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88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9.5" customHeight="1">
      <c r="A523" s="189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88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9.5" customHeight="1">
      <c r="A524" s="189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88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9.5" customHeight="1">
      <c r="A525" s="189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88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9.5" customHeight="1">
      <c r="A526" s="189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88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9.5" customHeight="1">
      <c r="A527" s="189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88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9.5" customHeight="1">
      <c r="A528" s="189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88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9.5" customHeight="1">
      <c r="A529" s="189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88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9.5" customHeight="1">
      <c r="A530" s="189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88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9.5" customHeight="1">
      <c r="A531" s="189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88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9.5" customHeight="1">
      <c r="A532" s="189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88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9.5" customHeight="1">
      <c r="A533" s="189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88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9.5" customHeight="1">
      <c r="A534" s="189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88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9.5" customHeight="1">
      <c r="A535" s="189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88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9.5" customHeight="1">
      <c r="A536" s="189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88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9.5" customHeight="1">
      <c r="A537" s="189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88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9.5" customHeight="1">
      <c r="A538" s="189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88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9.5" customHeight="1">
      <c r="A539" s="189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88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9.5" customHeight="1">
      <c r="A540" s="189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88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9.5" customHeight="1">
      <c r="A541" s="189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88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9.5" customHeight="1">
      <c r="A542" s="189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88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9.5" customHeight="1">
      <c r="A543" s="189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88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9.5" customHeight="1">
      <c r="A544" s="189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88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9.5" customHeight="1">
      <c r="A545" s="189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88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9.5" customHeight="1">
      <c r="A546" s="189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88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9.5" customHeight="1">
      <c r="A547" s="189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88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9.5" customHeight="1">
      <c r="A548" s="189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88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9.5" customHeight="1">
      <c r="A549" s="189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88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9.5" customHeight="1">
      <c r="A550" s="189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88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9.5" customHeight="1">
      <c r="A551" s="189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88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9.5" customHeight="1">
      <c r="A552" s="189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88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9.5" customHeight="1">
      <c r="A553" s="189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88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9.5" customHeight="1">
      <c r="A554" s="189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88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9.5" customHeight="1">
      <c r="A555" s="189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88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9.5" customHeight="1">
      <c r="A556" s="189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88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9.5" customHeight="1">
      <c r="A557" s="189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88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9.5" customHeight="1">
      <c r="A558" s="189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88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9.5" customHeight="1">
      <c r="A559" s="189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88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9.5" customHeight="1">
      <c r="A560" s="189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88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9.5" customHeight="1">
      <c r="A561" s="189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88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9.5" customHeight="1">
      <c r="A562" s="189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88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9.5" customHeight="1">
      <c r="A563" s="189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88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9.5" customHeight="1">
      <c r="A564" s="189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88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9.5" customHeight="1">
      <c r="A565" s="189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88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9.5" customHeight="1">
      <c r="A566" s="189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88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9.5" customHeight="1">
      <c r="A567" s="189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88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9.5" customHeight="1">
      <c r="A568" s="189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88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9.5" customHeight="1">
      <c r="A569" s="189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88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9.5" customHeight="1">
      <c r="A570" s="189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88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9.5" customHeight="1">
      <c r="A571" s="189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88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9.5" customHeight="1">
      <c r="A572" s="189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88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9.5" customHeight="1">
      <c r="A573" s="189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88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9.5" customHeight="1">
      <c r="A574" s="189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88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9.5" customHeight="1">
      <c r="A575" s="189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88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9.5" customHeight="1">
      <c r="A576" s="189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88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9.5" customHeight="1">
      <c r="A577" s="189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88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9.5" customHeight="1">
      <c r="A578" s="189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88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9.5" customHeight="1">
      <c r="A579" s="189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88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9.5" customHeight="1">
      <c r="A580" s="189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88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9.5" customHeight="1">
      <c r="A581" s="189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88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9.5" customHeight="1">
      <c r="A582" s="189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88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9.5" customHeight="1">
      <c r="A583" s="189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88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9.5" customHeight="1">
      <c r="A584" s="189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88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9.5" customHeight="1">
      <c r="A585" s="189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88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9.5" customHeight="1">
      <c r="A586" s="189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88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9.5" customHeight="1">
      <c r="A587" s="189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88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9.5" customHeight="1">
      <c r="A588" s="189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88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9.5" customHeight="1">
      <c r="A589" s="189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88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9.5" customHeight="1">
      <c r="A590" s="189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88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9.5" customHeight="1">
      <c r="A591" s="189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88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9.5" customHeight="1">
      <c r="A592" s="189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88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9.5" customHeight="1">
      <c r="A593" s="189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88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9.5" customHeight="1">
      <c r="A594" s="189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88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9.5" customHeight="1">
      <c r="A595" s="189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88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9.5" customHeight="1">
      <c r="A596" s="189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88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9.5" customHeight="1">
      <c r="A597" s="189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88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9.5" customHeight="1">
      <c r="A598" s="189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88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9.5" customHeight="1">
      <c r="A599" s="189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88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9.5" customHeight="1">
      <c r="A600" s="189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88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9.5" customHeight="1">
      <c r="A601" s="189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88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9.5" customHeight="1">
      <c r="A602" s="189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88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9.5" customHeight="1">
      <c r="A603" s="189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88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9.5" customHeight="1">
      <c r="A604" s="189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88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9.5" customHeight="1">
      <c r="A605" s="189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88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9.5" customHeight="1">
      <c r="A606" s="189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88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9.5" customHeight="1">
      <c r="A607" s="189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88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9.5" customHeight="1">
      <c r="A608" s="189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88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9.5" customHeight="1">
      <c r="A609" s="189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88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9.5" customHeight="1">
      <c r="A610" s="189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88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9.5" customHeight="1">
      <c r="A611" s="189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88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9.5" customHeight="1">
      <c r="A612" s="189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88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9.5" customHeight="1">
      <c r="A613" s="189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88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9.5" customHeight="1">
      <c r="A614" s="189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88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9.5" customHeight="1">
      <c r="A615" s="189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88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9.5" customHeight="1">
      <c r="A616" s="189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88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9.5" customHeight="1">
      <c r="A617" s="189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88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9.5" customHeight="1">
      <c r="A618" s="189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88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9.5" customHeight="1">
      <c r="A619" s="189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88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9.5" customHeight="1">
      <c r="A620" s="189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88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9.5" customHeight="1">
      <c r="A621" s="189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88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9.5" customHeight="1">
      <c r="A622" s="189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88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9.5" customHeight="1">
      <c r="A623" s="189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88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9.5" customHeight="1">
      <c r="A624" s="189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88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9.5" customHeight="1">
      <c r="A625" s="189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88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9.5" customHeight="1">
      <c r="A626" s="189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88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9.5" customHeight="1">
      <c r="A627" s="189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88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9.5" customHeight="1">
      <c r="A628" s="189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88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9.5" customHeight="1">
      <c r="A629" s="189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88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9.5" customHeight="1">
      <c r="A630" s="189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88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9.5" customHeight="1">
      <c r="A631" s="189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88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9.5" customHeight="1">
      <c r="A632" s="189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88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9.5" customHeight="1">
      <c r="A633" s="189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88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9.5" customHeight="1">
      <c r="A634" s="189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88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9.5" customHeight="1">
      <c r="A635" s="189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88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9.5" customHeight="1">
      <c r="A636" s="189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88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9.5" customHeight="1">
      <c r="A637" s="189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88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9.5" customHeight="1">
      <c r="A638" s="189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88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9.5" customHeight="1">
      <c r="A639" s="189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88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9.5" customHeight="1">
      <c r="A640" s="189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88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9.5" customHeight="1">
      <c r="A641" s="189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88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9.5" customHeight="1">
      <c r="A642" s="189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88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9.5" customHeight="1">
      <c r="A643" s="189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88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9.5" customHeight="1">
      <c r="A644" s="189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88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9.5" customHeight="1">
      <c r="A645" s="189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88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9.5" customHeight="1">
      <c r="A646" s="189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88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9.5" customHeight="1">
      <c r="A647" s="189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88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9.5" customHeight="1">
      <c r="A648" s="189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88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9.5" customHeight="1">
      <c r="A649" s="189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88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9.5" customHeight="1">
      <c r="A650" s="189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88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9.5" customHeight="1">
      <c r="A651" s="189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88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9.5" customHeight="1">
      <c r="A652" s="189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88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9.5" customHeight="1">
      <c r="A653" s="189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88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9.5" customHeight="1">
      <c r="A654" s="189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88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9.5" customHeight="1">
      <c r="A655" s="189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88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9.5" customHeight="1">
      <c r="A656" s="189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88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9.5" customHeight="1">
      <c r="A657" s="189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88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9.5" customHeight="1">
      <c r="A658" s="189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88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9.5" customHeight="1">
      <c r="A659" s="189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88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9.5" customHeight="1">
      <c r="A660" s="189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88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9.5" customHeight="1">
      <c r="A661" s="189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88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9.5" customHeight="1">
      <c r="A662" s="189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88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9.5" customHeight="1">
      <c r="A663" s="189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88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9.5" customHeight="1">
      <c r="A664" s="189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88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9.5" customHeight="1">
      <c r="A665" s="189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88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9.5" customHeight="1">
      <c r="A666" s="189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88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9.5" customHeight="1">
      <c r="A667" s="189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88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9.5" customHeight="1">
      <c r="A668" s="189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88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9.5" customHeight="1">
      <c r="A669" s="189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88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9.5" customHeight="1">
      <c r="A670" s="189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88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9.5" customHeight="1">
      <c r="A671" s="189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88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9.5" customHeight="1">
      <c r="A672" s="189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88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9.5" customHeight="1">
      <c r="A673" s="189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88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9.5" customHeight="1">
      <c r="A674" s="189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88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9.5" customHeight="1">
      <c r="A675" s="189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88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9.5" customHeight="1">
      <c r="A676" s="189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88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9.5" customHeight="1">
      <c r="A677" s="189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88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9.5" customHeight="1">
      <c r="A678" s="189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88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9.5" customHeight="1">
      <c r="A679" s="189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88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9.5" customHeight="1">
      <c r="A680" s="189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88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9.5" customHeight="1">
      <c r="A681" s="189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88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9.5" customHeight="1">
      <c r="A682" s="189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88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9.5" customHeight="1">
      <c r="A683" s="189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88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9.5" customHeight="1">
      <c r="A684" s="189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88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9.5" customHeight="1">
      <c r="A685" s="189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88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9.5" customHeight="1">
      <c r="A686" s="189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88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9.5" customHeight="1">
      <c r="A687" s="189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88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9.5" customHeight="1">
      <c r="A688" s="189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88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9.5" customHeight="1">
      <c r="A689" s="189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88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9.5" customHeight="1">
      <c r="A690" s="189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88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9.5" customHeight="1">
      <c r="A691" s="189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88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9.5" customHeight="1">
      <c r="A692" s="189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88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9.5" customHeight="1">
      <c r="A693" s="189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88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9.5" customHeight="1">
      <c r="A694" s="189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88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9.5" customHeight="1">
      <c r="A695" s="189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88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9.5" customHeight="1">
      <c r="A696" s="189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88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9.5" customHeight="1">
      <c r="A697" s="189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88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9.5" customHeight="1">
      <c r="A698" s="189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88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9.5" customHeight="1">
      <c r="A699" s="189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88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9.5" customHeight="1">
      <c r="A700" s="189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88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9.5" customHeight="1">
      <c r="A701" s="189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88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9.5" customHeight="1">
      <c r="A702" s="189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88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9.5" customHeight="1">
      <c r="A703" s="189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88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9.5" customHeight="1">
      <c r="A704" s="189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88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9.5" customHeight="1">
      <c r="A705" s="189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88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9.5" customHeight="1">
      <c r="A706" s="189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88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9.5" customHeight="1">
      <c r="A707" s="189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88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9.5" customHeight="1">
      <c r="A708" s="189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88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9.5" customHeight="1">
      <c r="A709" s="189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88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9.5" customHeight="1">
      <c r="A710" s="189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88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9.5" customHeight="1">
      <c r="A711" s="189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88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9.5" customHeight="1">
      <c r="A712" s="189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88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9.5" customHeight="1">
      <c r="A713" s="189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88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9.5" customHeight="1">
      <c r="A714" s="189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88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9.5" customHeight="1">
      <c r="A715" s="189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88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9.5" customHeight="1">
      <c r="A716" s="189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88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9.5" customHeight="1">
      <c r="A717" s="189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88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9.5" customHeight="1">
      <c r="A718" s="189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88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9.5" customHeight="1">
      <c r="A719" s="189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88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9.5" customHeight="1">
      <c r="A720" s="189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88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9.5" customHeight="1">
      <c r="A721" s="189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88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9.5" customHeight="1">
      <c r="A722" s="189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88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9.5" customHeight="1">
      <c r="A723" s="189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88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9.5" customHeight="1">
      <c r="A724" s="189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88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9.5" customHeight="1">
      <c r="A725" s="189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88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9.5" customHeight="1">
      <c r="A726" s="189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88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9.5" customHeight="1">
      <c r="A727" s="189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88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9.5" customHeight="1">
      <c r="A728" s="189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88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9.5" customHeight="1">
      <c r="A729" s="189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88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9.5" customHeight="1">
      <c r="A730" s="189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88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9.5" customHeight="1">
      <c r="A731" s="189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88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9.5" customHeight="1">
      <c r="A732" s="189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88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9.5" customHeight="1">
      <c r="A733" s="189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88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9.5" customHeight="1">
      <c r="A734" s="189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88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9.5" customHeight="1">
      <c r="A735" s="189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88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9.5" customHeight="1">
      <c r="A736" s="189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88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9.5" customHeight="1">
      <c r="A737" s="189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88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9.5" customHeight="1">
      <c r="A738" s="189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88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9.5" customHeight="1">
      <c r="A739" s="189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88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9.5" customHeight="1">
      <c r="A740" s="189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88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9.5" customHeight="1">
      <c r="A741" s="189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88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9.5" customHeight="1">
      <c r="A742" s="189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88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9.5" customHeight="1">
      <c r="A743" s="189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88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9.5" customHeight="1">
      <c r="A744" s="189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88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9.5" customHeight="1">
      <c r="A745" s="189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88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9.5" customHeight="1">
      <c r="A746" s="189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88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9.5" customHeight="1">
      <c r="A747" s="189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88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9.5" customHeight="1">
      <c r="A748" s="189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88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9.5" customHeight="1">
      <c r="A749" s="189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88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9.5" customHeight="1">
      <c r="A750" s="189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88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9.5" customHeight="1">
      <c r="A751" s="189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88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9.5" customHeight="1">
      <c r="A752" s="189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88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9.5" customHeight="1">
      <c r="A753" s="189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88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9.5" customHeight="1">
      <c r="A754" s="189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88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9.5" customHeight="1">
      <c r="A755" s="189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88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9.5" customHeight="1">
      <c r="A756" s="189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88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9.5" customHeight="1">
      <c r="A757" s="189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88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9.5" customHeight="1">
      <c r="A758" s="189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88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9.5" customHeight="1">
      <c r="A759" s="189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88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9.5" customHeight="1">
      <c r="A760" s="189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88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9.5" customHeight="1">
      <c r="A761" s="189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88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9.5" customHeight="1">
      <c r="A762" s="189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88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9.5" customHeight="1">
      <c r="A763" s="189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88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9.5" customHeight="1">
      <c r="A764" s="189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88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9.5" customHeight="1">
      <c r="A765" s="189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88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9.5" customHeight="1">
      <c r="A766" s="189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88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9.5" customHeight="1">
      <c r="A767" s="189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88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9.5" customHeight="1">
      <c r="A768" s="189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88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9.5" customHeight="1">
      <c r="A769" s="189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88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9.5" customHeight="1">
      <c r="A770" s="189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88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9.5" customHeight="1">
      <c r="A771" s="189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88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9.5" customHeight="1">
      <c r="A772" s="189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88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9.5" customHeight="1">
      <c r="A773" s="189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88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9.5" customHeight="1">
      <c r="A774" s="189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88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9.5" customHeight="1">
      <c r="A775" s="189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88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9.5" customHeight="1">
      <c r="A776" s="189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88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9.5" customHeight="1">
      <c r="A777" s="189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88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9.5" customHeight="1">
      <c r="A778" s="189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88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9.5" customHeight="1">
      <c r="A779" s="189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88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9.5" customHeight="1">
      <c r="A780" s="189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88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9.5" customHeight="1">
      <c r="A781" s="189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88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9.5" customHeight="1">
      <c r="A782" s="189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88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9.5" customHeight="1">
      <c r="A783" s="189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88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9.5" customHeight="1">
      <c r="A784" s="189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88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9.5" customHeight="1">
      <c r="A785" s="189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88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9.5" customHeight="1">
      <c r="A786" s="189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88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9.5" customHeight="1">
      <c r="A787" s="189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88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9.5" customHeight="1">
      <c r="A788" s="189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88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9.5" customHeight="1">
      <c r="A789" s="189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88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9.5" customHeight="1">
      <c r="A790" s="189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88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9.5" customHeight="1">
      <c r="A791" s="189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88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9.5" customHeight="1">
      <c r="A792" s="189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88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9.5" customHeight="1">
      <c r="A793" s="189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88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9.5" customHeight="1">
      <c r="A794" s="189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88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9.5" customHeight="1">
      <c r="A795" s="189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88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9.5" customHeight="1">
      <c r="A796" s="189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88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9.5" customHeight="1">
      <c r="A797" s="189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88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9.5" customHeight="1">
      <c r="A798" s="189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88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9.5" customHeight="1">
      <c r="A799" s="189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88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9.5" customHeight="1">
      <c r="A800" s="189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88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9.5" customHeight="1">
      <c r="A801" s="189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88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9.5" customHeight="1">
      <c r="A802" s="189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88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9.5" customHeight="1">
      <c r="A803" s="189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88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9.5" customHeight="1">
      <c r="A804" s="189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88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9.5" customHeight="1">
      <c r="A805" s="189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88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9.5" customHeight="1">
      <c r="A806" s="189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88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9.5" customHeight="1">
      <c r="A807" s="189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88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9.5" customHeight="1">
      <c r="A808" s="189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88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9.5" customHeight="1">
      <c r="A809" s="189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88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9.5" customHeight="1">
      <c r="A810" s="189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88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9.5" customHeight="1">
      <c r="A811" s="189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88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9.5" customHeight="1">
      <c r="A812" s="189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88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9.5" customHeight="1">
      <c r="A813" s="189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88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9.5" customHeight="1">
      <c r="A814" s="189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88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9.5" customHeight="1">
      <c r="A815" s="189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88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9.5" customHeight="1">
      <c r="A816" s="189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88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9.5" customHeight="1">
      <c r="A817" s="189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88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9.5" customHeight="1">
      <c r="A818" s="189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88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9.5" customHeight="1">
      <c r="A819" s="189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88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9.5" customHeight="1">
      <c r="A820" s="189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88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9.5" customHeight="1">
      <c r="A821" s="189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88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9.5" customHeight="1">
      <c r="A822" s="189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88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9.5" customHeight="1">
      <c r="A823" s="189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88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9.5" customHeight="1">
      <c r="A824" s="189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88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9.5" customHeight="1">
      <c r="A825" s="189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88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9.5" customHeight="1">
      <c r="A826" s="189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88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9.5" customHeight="1">
      <c r="A827" s="189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88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9.5" customHeight="1">
      <c r="A828" s="189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88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9.5" customHeight="1">
      <c r="A829" s="189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88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9.5" customHeight="1">
      <c r="A830" s="189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88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9.5" customHeight="1">
      <c r="A831" s="189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88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9.5" customHeight="1">
      <c r="A832" s="189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88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9.5" customHeight="1">
      <c r="A833" s="189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88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9.5" customHeight="1">
      <c r="A834" s="189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88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9.5" customHeight="1">
      <c r="A835" s="189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88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9.5" customHeight="1">
      <c r="A836" s="189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88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9.5" customHeight="1">
      <c r="A837" s="189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88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9.5" customHeight="1">
      <c r="A838" s="189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88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9.5" customHeight="1">
      <c r="A839" s="189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88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9.5" customHeight="1">
      <c r="A840" s="189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88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9.5" customHeight="1">
      <c r="A841" s="189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88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9.5" customHeight="1">
      <c r="A842" s="189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88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9.5" customHeight="1">
      <c r="A843" s="189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88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9.5" customHeight="1">
      <c r="A844" s="189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88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9.5" customHeight="1">
      <c r="A845" s="189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88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9.5" customHeight="1">
      <c r="A846" s="189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88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9.5" customHeight="1">
      <c r="A847" s="189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88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9.5" customHeight="1">
      <c r="A848" s="189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88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9.5" customHeight="1">
      <c r="A849" s="189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88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9.5" customHeight="1">
      <c r="A850" s="189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88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9.5" customHeight="1">
      <c r="A851" s="189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88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9.5" customHeight="1">
      <c r="A852" s="189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88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9.5" customHeight="1">
      <c r="A853" s="189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88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9.5" customHeight="1">
      <c r="A854" s="189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88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9.5" customHeight="1">
      <c r="A855" s="189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88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9.5" customHeight="1">
      <c r="A856" s="189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88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9.5" customHeight="1">
      <c r="A857" s="189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88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9.5" customHeight="1">
      <c r="A858" s="189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88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9.5" customHeight="1">
      <c r="A859" s="189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88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9.5" customHeight="1">
      <c r="A860" s="189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88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9.5" customHeight="1">
      <c r="A861" s="189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88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9.5" customHeight="1">
      <c r="A862" s="189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88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9.5" customHeight="1">
      <c r="A863" s="189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88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9.5" customHeight="1">
      <c r="A864" s="189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88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9.5" customHeight="1">
      <c r="A865" s="189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88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9.5" customHeight="1">
      <c r="A866" s="189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88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9.5" customHeight="1">
      <c r="A867" s="189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88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9.5" customHeight="1">
      <c r="A868" s="189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88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9.5" customHeight="1">
      <c r="A869" s="189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88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9.5" customHeight="1">
      <c r="A870" s="189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88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9.5" customHeight="1">
      <c r="A871" s="189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88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9.5" customHeight="1">
      <c r="A872" s="189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88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9.5" customHeight="1">
      <c r="A873" s="189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88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9.5" customHeight="1">
      <c r="A874" s="189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88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9.5" customHeight="1">
      <c r="A875" s="189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88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9.5" customHeight="1">
      <c r="A876" s="189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88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9.5" customHeight="1">
      <c r="A877" s="189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88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9.5" customHeight="1">
      <c r="A878" s="189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88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9.5" customHeight="1">
      <c r="A879" s="189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88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9.5" customHeight="1">
      <c r="A880" s="189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88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9.5" customHeight="1">
      <c r="A881" s="189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88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9.5" customHeight="1">
      <c r="A882" s="189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88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9.5" customHeight="1">
      <c r="A883" s="189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88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9.5" customHeight="1">
      <c r="A884" s="189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88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9.5" customHeight="1">
      <c r="A885" s="189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88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9.5" customHeight="1">
      <c r="A886" s="189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88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9.5" customHeight="1">
      <c r="A887" s="189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88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9.5" customHeight="1">
      <c r="A888" s="189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88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9.5" customHeight="1">
      <c r="A889" s="189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88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9.5" customHeight="1">
      <c r="A890" s="189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88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9.5" customHeight="1">
      <c r="A891" s="189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88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9.5" customHeight="1">
      <c r="A892" s="189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88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9.5" customHeight="1">
      <c r="A893" s="189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88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9.5" customHeight="1">
      <c r="A894" s="189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88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9.5" customHeight="1">
      <c r="A895" s="189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88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9.5" customHeight="1">
      <c r="A896" s="189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88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9.5" customHeight="1">
      <c r="A897" s="189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88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9.5" customHeight="1">
      <c r="A898" s="189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88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9.5" customHeight="1">
      <c r="A899" s="189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88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9.5" customHeight="1">
      <c r="A900" s="189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88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9.5" customHeight="1">
      <c r="A901" s="189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88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9.5" customHeight="1">
      <c r="A902" s="189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88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9.5" customHeight="1">
      <c r="A903" s="189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88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9.5" customHeight="1">
      <c r="A904" s="189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88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9.5" customHeight="1">
      <c r="A905" s="189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88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9.5" customHeight="1">
      <c r="A906" s="189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88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9.5" customHeight="1">
      <c r="A907" s="189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88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9.5" customHeight="1">
      <c r="A908" s="189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88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9.5" customHeight="1">
      <c r="A909" s="189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88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9.5" customHeight="1">
      <c r="A910" s="189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88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9.5" customHeight="1">
      <c r="A911" s="189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88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9.5" customHeight="1">
      <c r="A912" s="189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88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9.5" customHeight="1">
      <c r="A913" s="189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88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9.5" customHeight="1">
      <c r="A914" s="189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88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9.5" customHeight="1">
      <c r="A915" s="189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88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9.5" customHeight="1">
      <c r="A916" s="189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88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9.5" customHeight="1">
      <c r="A917" s="189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88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9.5" customHeight="1">
      <c r="A918" s="189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88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9.5" customHeight="1">
      <c r="A919" s="189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88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9.5" customHeight="1">
      <c r="A920" s="189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88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9.5" customHeight="1">
      <c r="A921" s="189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88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9.5" customHeight="1">
      <c r="A922" s="189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88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9.5" customHeight="1">
      <c r="A923" s="189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88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9.5" customHeight="1">
      <c r="A924" s="189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88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9.5" customHeight="1">
      <c r="A925" s="189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88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9.5" customHeight="1">
      <c r="A926" s="189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88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9.5" customHeight="1">
      <c r="A927" s="189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88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9.5" customHeight="1">
      <c r="A928" s="189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88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9.5" customHeight="1">
      <c r="A929" s="189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88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9.5" customHeight="1">
      <c r="A930" s="189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88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9.5" customHeight="1">
      <c r="A931" s="189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88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9.5" customHeight="1">
      <c r="A932" s="189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88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9.5" customHeight="1">
      <c r="A933" s="189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88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9.5" customHeight="1">
      <c r="A934" s="189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88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9.5" customHeight="1">
      <c r="A935" s="189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88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9.5" customHeight="1">
      <c r="A936" s="189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88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9.5" customHeight="1">
      <c r="A937" s="189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88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9.5" customHeight="1">
      <c r="A938" s="189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88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9.5" customHeight="1">
      <c r="A939" s="189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88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9.5" customHeight="1">
      <c r="A940" s="189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88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9.5" customHeight="1">
      <c r="A941" s="189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88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9.5" customHeight="1">
      <c r="A942" s="189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88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9.5" customHeight="1">
      <c r="A943" s="189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88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9.5" customHeight="1">
      <c r="A944" s="189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88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9.5" customHeight="1">
      <c r="A945" s="189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88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9.5" customHeight="1">
      <c r="A946" s="189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88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9.5" customHeight="1">
      <c r="A947" s="189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88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9.5" customHeight="1">
      <c r="A948" s="189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88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9.5" customHeight="1">
      <c r="A949" s="189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88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9.5" customHeight="1">
      <c r="A950" s="189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88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9.5" customHeight="1">
      <c r="A951" s="189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88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9.5" customHeight="1">
      <c r="A952" s="189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88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9.5" customHeight="1">
      <c r="A953" s="189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88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9.5" customHeight="1">
      <c r="A954" s="189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88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9.5" customHeight="1">
      <c r="A955" s="189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88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9.5" customHeight="1">
      <c r="A956" s="189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88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19.5" customHeight="1">
      <c r="A957" s="189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88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19.5" customHeight="1">
      <c r="A958" s="189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88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19.5" customHeight="1">
      <c r="A959" s="189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88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19.5" customHeight="1">
      <c r="A960" s="189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88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19.5" customHeight="1">
      <c r="A961" s="189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88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19.5" customHeight="1">
      <c r="A962" s="189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88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19.5" customHeight="1">
      <c r="A963" s="189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88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19.5" customHeight="1">
      <c r="A964" s="189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88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19.5" customHeight="1">
      <c r="A965" s="189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88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19.5" customHeight="1">
      <c r="A966" s="189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88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19.5" customHeight="1">
      <c r="A967" s="189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88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19.5" customHeight="1">
      <c r="A968" s="189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88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19.5" customHeight="1">
      <c r="A969" s="189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88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19.5" customHeight="1">
      <c r="A970" s="189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88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19.5" customHeight="1">
      <c r="A971" s="189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88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19.5" customHeight="1">
      <c r="A972" s="189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88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19.5" customHeight="1">
      <c r="A973" s="189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88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19.5" customHeight="1">
      <c r="A974" s="189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88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19.5" customHeight="1">
      <c r="A975" s="189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88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19.5" customHeight="1">
      <c r="A976" s="189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88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ht="19.5" customHeight="1">
      <c r="A977" s="189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88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ht="19.5" customHeight="1">
      <c r="A978" s="189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88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 ht="19.5" customHeight="1">
      <c r="A979" s="189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88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 ht="19.5" customHeight="1">
      <c r="A980" s="189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88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 ht="19.5" customHeight="1">
      <c r="A981" s="189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88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 ht="19.5" customHeight="1">
      <c r="A982" s="189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88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spans="1:44" ht="19.5" customHeight="1">
      <c r="A983" s="189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88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spans="1:44" ht="19.5" customHeight="1">
      <c r="A984" s="189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88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spans="1:44" ht="19.5" customHeight="1">
      <c r="A985" s="189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88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spans="1:44" ht="19.5" customHeight="1">
      <c r="A986" s="189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88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spans="1:44" ht="19.5" customHeight="1">
      <c r="A987" s="189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88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spans="1:44" ht="19.5" customHeight="1">
      <c r="A988" s="189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88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spans="1:44" ht="19.5" customHeight="1">
      <c r="A989" s="189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88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</sheetData>
  <mergeCells count="6">
    <mergeCell ref="A6:T7"/>
    <mergeCell ref="B45:D45"/>
    <mergeCell ref="B46:D46"/>
    <mergeCell ref="B47:D47"/>
    <mergeCell ref="B75:C75"/>
    <mergeCell ref="B48:D48"/>
  </mergeCells>
  <pageMargins left="0.70866141732283472" right="0.70866141732283472" top="0.74803149606299213" bottom="0.74803149606299213" header="0" footer="0"/>
  <pageSetup paperSize="9" scale="60" orientation="landscape" r:id="rId1"/>
  <ignoredErrors>
    <ignoredError sqref="F51:H68 F45:H45 F18:H23 I16:S16 AD16:AR16 F69:H69 F25:H34 F24:H24 F48" formulaRange="1"/>
    <ignoredError sqref="G16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A58D"/>
  </sheetPr>
  <dimension ref="A1:AS983"/>
  <sheetViews>
    <sheetView showGridLines="0" topLeftCell="A9" workbookViewId="0">
      <pane xSplit="4" ySplit="2" topLeftCell="O24" activePane="bottomRight" state="frozen"/>
      <selection activeCell="A9" sqref="A9"/>
      <selection pane="topRight" activeCell="E9" sqref="E9"/>
      <selection pane="bottomLeft" activeCell="A11" sqref="A11"/>
      <selection pane="bottomRight" activeCell="X50" sqref="X50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13.75" customWidth="1"/>
    <col min="5" max="5" width="9.875" style="376" customWidth="1"/>
    <col min="6" max="20" width="11.125" customWidth="1"/>
    <col min="21" max="21" width="8.375" customWidth="1"/>
    <col min="22" max="44" width="10" customWidth="1"/>
  </cols>
  <sheetData>
    <row r="1" spans="1:44" ht="19.5" customHeight="1">
      <c r="A1" s="518" t="s">
        <v>177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88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9.5" customHeight="1">
      <c r="A2" s="18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8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9.5" customHeight="1">
      <c r="A3" s="519" t="s">
        <v>319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8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9.5" customHeight="1">
      <c r="A4" s="18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8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9.5" customHeight="1">
      <c r="A5" s="18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88"/>
      <c r="V5" s="1"/>
      <c r="W5" s="1"/>
      <c r="X5" s="1"/>
      <c r="Y5" s="1"/>
      <c r="Z5" s="1"/>
      <c r="AA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9.5" customHeight="1">
      <c r="A6" s="780" t="s">
        <v>144</v>
      </c>
      <c r="B6" s="781"/>
      <c r="C6" s="781"/>
      <c r="D6" s="781"/>
      <c r="E6" s="782"/>
      <c r="F6" s="781"/>
      <c r="G6" s="781"/>
      <c r="H6" s="781"/>
      <c r="I6" s="781"/>
      <c r="J6" s="781"/>
      <c r="K6" s="781"/>
      <c r="L6" s="781"/>
      <c r="M6" s="781"/>
      <c r="N6" s="781"/>
      <c r="O6" s="781"/>
      <c r="P6" s="781"/>
      <c r="Q6" s="781"/>
      <c r="R6" s="781"/>
      <c r="S6" s="781"/>
      <c r="T6" s="782"/>
      <c r="U6" s="18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9.5" customHeight="1">
      <c r="A7" s="783"/>
      <c r="B7" s="784"/>
      <c r="C7" s="784"/>
      <c r="D7" s="784"/>
      <c r="E7" s="785"/>
      <c r="F7" s="784"/>
      <c r="G7" s="784"/>
      <c r="H7" s="784"/>
      <c r="I7" s="784"/>
      <c r="J7" s="784"/>
      <c r="K7" s="784"/>
      <c r="L7" s="784"/>
      <c r="M7" s="784"/>
      <c r="N7" s="784"/>
      <c r="O7" s="784"/>
      <c r="P7" s="784"/>
      <c r="Q7" s="784"/>
      <c r="R7" s="784"/>
      <c r="S7" s="784"/>
      <c r="T7" s="786"/>
      <c r="U7" s="18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9.5" customHeight="1">
      <c r="A8" s="201" t="s">
        <v>152</v>
      </c>
      <c r="B8" s="202"/>
      <c r="C8" s="202"/>
      <c r="D8" s="203"/>
      <c r="E8" s="524"/>
      <c r="F8" s="204"/>
      <c r="G8" s="204"/>
      <c r="H8" s="204"/>
      <c r="I8" s="205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7"/>
      <c r="U8" s="208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</row>
    <row r="9" spans="1:44" ht="19.5" customHeight="1" thickBot="1">
      <c r="A9" s="189"/>
      <c r="B9" s="1"/>
      <c r="C9" s="1"/>
      <c r="D9" s="1"/>
      <c r="E9" s="1"/>
      <c r="F9" s="777" t="s">
        <v>403</v>
      </c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8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25.9" customHeight="1" thickBot="1">
      <c r="A10" s="191" t="s">
        <v>145</v>
      </c>
      <c r="B10" s="192"/>
      <c r="C10" s="192"/>
      <c r="D10" s="192"/>
      <c r="E10" s="563" t="s">
        <v>324</v>
      </c>
      <c r="F10" s="193">
        <v>2021</v>
      </c>
      <c r="G10" s="193">
        <v>2022</v>
      </c>
      <c r="H10" s="193">
        <v>2023</v>
      </c>
      <c r="I10" s="194">
        <v>44227</v>
      </c>
      <c r="J10" s="195">
        <v>44248</v>
      </c>
      <c r="K10" s="196">
        <v>44276</v>
      </c>
      <c r="L10" s="196">
        <v>44307</v>
      </c>
      <c r="M10" s="196">
        <v>44337</v>
      </c>
      <c r="N10" s="196">
        <v>44368</v>
      </c>
      <c r="O10" s="196">
        <v>44398</v>
      </c>
      <c r="P10" s="196">
        <v>44429</v>
      </c>
      <c r="Q10" s="196">
        <v>44460</v>
      </c>
      <c r="R10" s="196">
        <v>44490</v>
      </c>
      <c r="S10" s="195">
        <v>44530</v>
      </c>
      <c r="T10" s="197" t="s">
        <v>146</v>
      </c>
      <c r="U10" s="198">
        <v>44218</v>
      </c>
      <c r="V10" s="198">
        <v>44249</v>
      </c>
      <c r="W10" s="199">
        <v>44277</v>
      </c>
      <c r="X10" s="199">
        <v>44308</v>
      </c>
      <c r="Y10" s="199">
        <v>44338</v>
      </c>
      <c r="Z10" s="199">
        <v>44369</v>
      </c>
      <c r="AA10" s="198">
        <v>44399</v>
      </c>
      <c r="AB10" s="197" t="s">
        <v>147</v>
      </c>
      <c r="AC10" s="198">
        <v>44461</v>
      </c>
      <c r="AD10" s="198">
        <v>44491</v>
      </c>
      <c r="AE10" s="198">
        <v>44522</v>
      </c>
      <c r="AF10" s="197" t="s">
        <v>148</v>
      </c>
      <c r="AG10" s="200">
        <v>44219</v>
      </c>
      <c r="AH10" s="197" t="s">
        <v>149</v>
      </c>
      <c r="AI10" s="199">
        <v>44278</v>
      </c>
      <c r="AJ10" s="199">
        <v>44309</v>
      </c>
      <c r="AK10" s="199">
        <v>44339</v>
      </c>
      <c r="AL10" s="199">
        <v>44370</v>
      </c>
      <c r="AM10" s="198">
        <v>44400</v>
      </c>
      <c r="AN10" s="197" t="s">
        <v>150</v>
      </c>
      <c r="AO10" s="198">
        <v>44462</v>
      </c>
      <c r="AP10" s="198">
        <v>44492</v>
      </c>
      <c r="AQ10" s="198">
        <v>44523</v>
      </c>
      <c r="AR10" s="197" t="s">
        <v>151</v>
      </c>
    </row>
    <row r="11" spans="1:44" ht="19.5" customHeight="1">
      <c r="A11" s="210" t="s">
        <v>153</v>
      </c>
      <c r="B11" s="211"/>
      <c r="C11" s="211"/>
      <c r="D11" s="212"/>
      <c r="E11" s="575"/>
      <c r="F11" s="214">
        <f t="shared" ref="F11:F23" si="0">SUM(I11:T11)</f>
        <v>0</v>
      </c>
      <c r="G11" s="214">
        <f t="shared" ref="G11:G15" si="1">SUM(U11:AF11)</f>
        <v>0</v>
      </c>
      <c r="H11" s="214">
        <f t="shared" ref="H11:H24" si="2">SUM(AG11:AR11)</f>
        <v>0</v>
      </c>
      <c r="I11" s="215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</row>
    <row r="12" spans="1:44" ht="19.5" customHeight="1">
      <c r="A12" s="201" t="s">
        <v>154</v>
      </c>
      <c r="B12" s="216" t="s">
        <v>155</v>
      </c>
      <c r="C12" s="211"/>
      <c r="D12" s="212"/>
      <c r="E12" s="575"/>
      <c r="F12" s="214">
        <f t="shared" si="0"/>
        <v>0</v>
      </c>
      <c r="G12" s="214">
        <f t="shared" si="1"/>
        <v>0</v>
      </c>
      <c r="H12" s="214">
        <f t="shared" si="2"/>
        <v>0</v>
      </c>
      <c r="I12" s="215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</row>
    <row r="13" spans="1:44" ht="19.5" customHeight="1">
      <c r="A13" s="210" t="s">
        <v>156</v>
      </c>
      <c r="B13" s="211"/>
      <c r="C13" s="211"/>
      <c r="D13" s="212"/>
      <c r="E13" s="575"/>
      <c r="F13" s="214">
        <f t="shared" si="0"/>
        <v>0</v>
      </c>
      <c r="G13" s="214">
        <f t="shared" si="1"/>
        <v>0</v>
      </c>
      <c r="H13" s="214">
        <f t="shared" si="2"/>
        <v>0</v>
      </c>
      <c r="I13" s="215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</row>
    <row r="14" spans="1:44" ht="19.5" customHeight="1">
      <c r="A14" s="217" t="s">
        <v>157</v>
      </c>
      <c r="B14" s="218" t="s">
        <v>158</v>
      </c>
      <c r="C14" s="219"/>
      <c r="D14" s="220"/>
      <c r="E14" s="575"/>
      <c r="F14" s="214">
        <f t="shared" si="0"/>
        <v>0</v>
      </c>
      <c r="G14" s="214">
        <f t="shared" si="1"/>
        <v>0</v>
      </c>
      <c r="H14" s="214">
        <f t="shared" si="2"/>
        <v>0</v>
      </c>
      <c r="I14" s="221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</row>
    <row r="15" spans="1:44" ht="19.5" customHeight="1">
      <c r="A15" s="224" t="s">
        <v>159</v>
      </c>
      <c r="B15" s="219"/>
      <c r="C15" s="219"/>
      <c r="D15" s="220"/>
      <c r="E15" s="575"/>
      <c r="F15" s="214">
        <f t="shared" si="0"/>
        <v>0</v>
      </c>
      <c r="G15" s="214">
        <f t="shared" si="1"/>
        <v>0</v>
      </c>
      <c r="H15" s="214">
        <f t="shared" si="2"/>
        <v>0</v>
      </c>
      <c r="I15" s="221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3"/>
      <c r="U15" s="208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</row>
    <row r="16" spans="1:44" ht="19.5" customHeight="1">
      <c r="A16" s="225" t="s">
        <v>160</v>
      </c>
      <c r="B16" s="226" t="s">
        <v>161</v>
      </c>
      <c r="C16" s="227"/>
      <c r="D16" s="228"/>
      <c r="E16" s="576"/>
      <c r="F16" s="214">
        <f t="shared" si="0"/>
        <v>0</v>
      </c>
      <c r="G16" s="214">
        <f>SUM(G11:G14)</f>
        <v>0</v>
      </c>
      <c r="H16" s="214">
        <f t="shared" si="2"/>
        <v>0</v>
      </c>
      <c r="I16" s="229">
        <f t="shared" ref="I16:AR16" si="3">SUM(I11:I15)</f>
        <v>0</v>
      </c>
      <c r="J16" s="229">
        <f t="shared" si="3"/>
        <v>0</v>
      </c>
      <c r="K16" s="229">
        <f t="shared" si="3"/>
        <v>0</v>
      </c>
      <c r="L16" s="229">
        <f t="shared" si="3"/>
        <v>0</v>
      </c>
      <c r="M16" s="229">
        <f t="shared" si="3"/>
        <v>0</v>
      </c>
      <c r="N16" s="229">
        <f t="shared" si="3"/>
        <v>0</v>
      </c>
      <c r="O16" s="229">
        <f t="shared" si="3"/>
        <v>0</v>
      </c>
      <c r="P16" s="229">
        <f t="shared" si="3"/>
        <v>0</v>
      </c>
      <c r="Q16" s="229">
        <f t="shared" si="3"/>
        <v>0</v>
      </c>
      <c r="R16" s="229">
        <f t="shared" si="3"/>
        <v>0</v>
      </c>
      <c r="S16" s="229">
        <f t="shared" si="3"/>
        <v>0</v>
      </c>
      <c r="T16" s="229">
        <f t="shared" si="3"/>
        <v>0</v>
      </c>
      <c r="U16" s="229">
        <f t="shared" si="3"/>
        <v>0</v>
      </c>
      <c r="V16" s="229">
        <f t="shared" si="3"/>
        <v>0</v>
      </c>
      <c r="W16" s="229">
        <f t="shared" si="3"/>
        <v>0</v>
      </c>
      <c r="X16" s="229">
        <f t="shared" si="3"/>
        <v>0</v>
      </c>
      <c r="Y16" s="229">
        <f t="shared" si="3"/>
        <v>0</v>
      </c>
      <c r="Z16" s="229">
        <f t="shared" si="3"/>
        <v>0</v>
      </c>
      <c r="AA16" s="229">
        <f t="shared" si="3"/>
        <v>0</v>
      </c>
      <c r="AB16" s="229">
        <f t="shared" si="3"/>
        <v>0</v>
      </c>
      <c r="AC16" s="229">
        <f t="shared" si="3"/>
        <v>0</v>
      </c>
      <c r="AD16" s="229">
        <f t="shared" si="3"/>
        <v>0</v>
      </c>
      <c r="AE16" s="229">
        <f t="shared" si="3"/>
        <v>0</v>
      </c>
      <c r="AF16" s="229">
        <f t="shared" si="3"/>
        <v>0</v>
      </c>
      <c r="AG16" s="229">
        <f t="shared" si="3"/>
        <v>0</v>
      </c>
      <c r="AH16" s="229">
        <f t="shared" si="3"/>
        <v>0</v>
      </c>
      <c r="AI16" s="229">
        <f t="shared" si="3"/>
        <v>0</v>
      </c>
      <c r="AJ16" s="229">
        <f t="shared" si="3"/>
        <v>0</v>
      </c>
      <c r="AK16" s="229">
        <f t="shared" si="3"/>
        <v>0</v>
      </c>
      <c r="AL16" s="229">
        <f t="shared" si="3"/>
        <v>0</v>
      </c>
      <c r="AM16" s="229">
        <f t="shared" si="3"/>
        <v>0</v>
      </c>
      <c r="AN16" s="229">
        <f t="shared" si="3"/>
        <v>0</v>
      </c>
      <c r="AO16" s="229">
        <f t="shared" si="3"/>
        <v>0</v>
      </c>
      <c r="AP16" s="229">
        <f t="shared" si="3"/>
        <v>0</v>
      </c>
      <c r="AQ16" s="229">
        <f t="shared" si="3"/>
        <v>0</v>
      </c>
      <c r="AR16" s="229">
        <f t="shared" si="3"/>
        <v>0</v>
      </c>
    </row>
    <row r="17" spans="1:44" ht="19.5" customHeight="1">
      <c r="A17" s="232" t="s">
        <v>162</v>
      </c>
      <c r="B17" s="233" t="s">
        <v>163</v>
      </c>
      <c r="C17" s="202"/>
      <c r="D17" s="202"/>
      <c r="E17" s="577"/>
      <c r="F17" s="214">
        <f t="shared" si="0"/>
        <v>0</v>
      </c>
      <c r="G17" s="214">
        <f t="shared" ref="G17:G24" si="4">SUM(U17:AF17)</f>
        <v>0</v>
      </c>
      <c r="H17" s="214">
        <f t="shared" si="2"/>
        <v>0</v>
      </c>
      <c r="I17" s="234"/>
      <c r="J17" s="235"/>
      <c r="K17" s="236"/>
      <c r="L17" s="236"/>
      <c r="M17" s="236"/>
      <c r="N17" s="236"/>
      <c r="O17" s="236"/>
      <c r="P17" s="236"/>
      <c r="Q17" s="236"/>
      <c r="R17" s="236"/>
      <c r="S17" s="236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</row>
    <row r="18" spans="1:44" s="765" customFormat="1" ht="19.5" customHeight="1">
      <c r="A18" s="767" t="s">
        <v>399</v>
      </c>
      <c r="B18" s="768" t="s">
        <v>400</v>
      </c>
      <c r="C18" s="769"/>
      <c r="D18" s="770"/>
      <c r="E18" s="213"/>
      <c r="F18" s="775">
        <f t="shared" ref="F18" si="5">SUM(I18:T18)</f>
        <v>157195</v>
      </c>
      <c r="G18" s="776">
        <f t="shared" si="4"/>
        <v>170000</v>
      </c>
      <c r="H18" s="776">
        <f t="shared" si="2"/>
        <v>180000</v>
      </c>
      <c r="I18" s="370">
        <v>49125</v>
      </c>
      <c r="J18" s="240">
        <v>9825</v>
      </c>
      <c r="K18" s="240">
        <f t="shared" ref="K18:S18" si="6">J18</f>
        <v>9825</v>
      </c>
      <c r="L18" s="240">
        <f t="shared" si="6"/>
        <v>9825</v>
      </c>
      <c r="M18" s="240">
        <f t="shared" si="6"/>
        <v>9825</v>
      </c>
      <c r="N18" s="240">
        <f t="shared" si="6"/>
        <v>9825</v>
      </c>
      <c r="O18" s="240">
        <f t="shared" si="6"/>
        <v>9825</v>
      </c>
      <c r="P18" s="240">
        <f t="shared" si="6"/>
        <v>9825</v>
      </c>
      <c r="Q18" s="240">
        <f t="shared" si="6"/>
        <v>9825</v>
      </c>
      <c r="R18" s="240">
        <f t="shared" si="6"/>
        <v>9825</v>
      </c>
      <c r="S18" s="240">
        <f t="shared" si="6"/>
        <v>9825</v>
      </c>
      <c r="T18" s="240">
        <f>S18-5</f>
        <v>9820</v>
      </c>
      <c r="U18" s="238">
        <v>14167</v>
      </c>
      <c r="V18" s="238">
        <f t="shared" ref="V18:AE18" si="7">U18</f>
        <v>14167</v>
      </c>
      <c r="W18" s="238">
        <f t="shared" si="7"/>
        <v>14167</v>
      </c>
      <c r="X18" s="238">
        <f t="shared" si="7"/>
        <v>14167</v>
      </c>
      <c r="Y18" s="238">
        <f t="shared" si="7"/>
        <v>14167</v>
      </c>
      <c r="Z18" s="238">
        <f t="shared" si="7"/>
        <v>14167</v>
      </c>
      <c r="AA18" s="238">
        <f t="shared" si="7"/>
        <v>14167</v>
      </c>
      <c r="AB18" s="238">
        <f t="shared" si="7"/>
        <v>14167</v>
      </c>
      <c r="AC18" s="238">
        <f t="shared" si="7"/>
        <v>14167</v>
      </c>
      <c r="AD18" s="238">
        <f t="shared" si="7"/>
        <v>14167</v>
      </c>
      <c r="AE18" s="238">
        <f t="shared" si="7"/>
        <v>14167</v>
      </c>
      <c r="AF18" s="238">
        <f>AE18-4</f>
        <v>14163</v>
      </c>
      <c r="AG18" s="238">
        <v>15000</v>
      </c>
      <c r="AH18" s="238">
        <f t="shared" ref="AH18:AR18" si="8">AG18</f>
        <v>15000</v>
      </c>
      <c r="AI18" s="238">
        <f t="shared" si="8"/>
        <v>15000</v>
      </c>
      <c r="AJ18" s="238">
        <f t="shared" si="8"/>
        <v>15000</v>
      </c>
      <c r="AK18" s="238">
        <f t="shared" si="8"/>
        <v>15000</v>
      </c>
      <c r="AL18" s="238">
        <f t="shared" si="8"/>
        <v>15000</v>
      </c>
      <c r="AM18" s="238">
        <f t="shared" si="8"/>
        <v>15000</v>
      </c>
      <c r="AN18" s="238">
        <f t="shared" si="8"/>
        <v>15000</v>
      </c>
      <c r="AO18" s="238">
        <f t="shared" si="8"/>
        <v>15000</v>
      </c>
      <c r="AP18" s="238">
        <f t="shared" si="8"/>
        <v>15000</v>
      </c>
      <c r="AQ18" s="238">
        <f t="shared" si="8"/>
        <v>15000</v>
      </c>
      <c r="AR18" s="238">
        <f t="shared" si="8"/>
        <v>15000</v>
      </c>
    </row>
    <row r="19" spans="1:44" ht="19.5" customHeight="1">
      <c r="A19" s="771" t="s">
        <v>394</v>
      </c>
      <c r="B19" s="772" t="s">
        <v>228</v>
      </c>
      <c r="C19" s="773"/>
      <c r="D19" s="774"/>
      <c r="E19" s="575"/>
      <c r="F19" s="214">
        <f t="shared" si="0"/>
        <v>0</v>
      </c>
      <c r="G19" s="776">
        <f t="shared" si="4"/>
        <v>25584</v>
      </c>
      <c r="H19" s="214">
        <f t="shared" si="2"/>
        <v>25584</v>
      </c>
      <c r="I19" s="370">
        <v>0</v>
      </c>
      <c r="J19" s="240">
        <v>0</v>
      </c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40">
        <v>0</v>
      </c>
      <c r="R19" s="240">
        <v>0</v>
      </c>
      <c r="S19" s="240">
        <v>0</v>
      </c>
      <c r="T19" s="238">
        <v>0</v>
      </c>
      <c r="U19" s="238">
        <v>2132</v>
      </c>
      <c r="V19" s="238">
        <v>2132</v>
      </c>
      <c r="W19" s="238">
        <v>2132</v>
      </c>
      <c r="X19" s="238">
        <v>2132</v>
      </c>
      <c r="Y19" s="238">
        <v>2132</v>
      </c>
      <c r="Z19" s="238">
        <v>2132</v>
      </c>
      <c r="AA19" s="238">
        <v>2132</v>
      </c>
      <c r="AB19" s="238">
        <v>2132</v>
      </c>
      <c r="AC19" s="238">
        <v>2132</v>
      </c>
      <c r="AD19" s="238">
        <v>2132</v>
      </c>
      <c r="AE19" s="238">
        <v>2132</v>
      </c>
      <c r="AF19" s="238">
        <v>2132</v>
      </c>
      <c r="AG19" s="238">
        <v>2132</v>
      </c>
      <c r="AH19" s="238">
        <v>2132</v>
      </c>
      <c r="AI19" s="238">
        <v>2132</v>
      </c>
      <c r="AJ19" s="238">
        <v>2132</v>
      </c>
      <c r="AK19" s="238">
        <v>2132</v>
      </c>
      <c r="AL19" s="238">
        <v>2132</v>
      </c>
      <c r="AM19" s="238">
        <v>2132</v>
      </c>
      <c r="AN19" s="238">
        <v>2132</v>
      </c>
      <c r="AO19" s="238">
        <v>2132</v>
      </c>
      <c r="AP19" s="238">
        <v>2132</v>
      </c>
      <c r="AQ19" s="238">
        <v>2132</v>
      </c>
      <c r="AR19" s="238">
        <v>2132</v>
      </c>
    </row>
    <row r="20" spans="1:44" ht="19.5" customHeight="1">
      <c r="A20" s="771" t="s">
        <v>394</v>
      </c>
      <c r="B20" s="772" t="s">
        <v>230</v>
      </c>
      <c r="C20" s="773"/>
      <c r="D20" s="774"/>
      <c r="E20" s="575"/>
      <c r="F20" s="214">
        <f t="shared" si="0"/>
        <v>0</v>
      </c>
      <c r="G20" s="776">
        <f t="shared" si="4"/>
        <v>25440</v>
      </c>
      <c r="H20" s="214">
        <f t="shared" si="2"/>
        <v>50880</v>
      </c>
      <c r="I20" s="370">
        <v>0</v>
      </c>
      <c r="J20" s="240">
        <v>0</v>
      </c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38">
        <v>2120</v>
      </c>
      <c r="V20" s="238">
        <v>2120</v>
      </c>
      <c r="W20" s="238">
        <v>2120</v>
      </c>
      <c r="X20" s="238">
        <v>2120</v>
      </c>
      <c r="Y20" s="238">
        <v>2120</v>
      </c>
      <c r="Z20" s="238">
        <v>2120</v>
      </c>
      <c r="AA20" s="238">
        <v>2120</v>
      </c>
      <c r="AB20" s="238">
        <v>2120</v>
      </c>
      <c r="AC20" s="238">
        <v>2120</v>
      </c>
      <c r="AD20" s="238">
        <v>2120</v>
      </c>
      <c r="AE20" s="238">
        <v>2120</v>
      </c>
      <c r="AF20" s="238">
        <v>2120</v>
      </c>
      <c r="AG20" s="238">
        <v>4240</v>
      </c>
      <c r="AH20" s="238">
        <v>4240</v>
      </c>
      <c r="AI20" s="238">
        <v>4240</v>
      </c>
      <c r="AJ20" s="238">
        <v>4240</v>
      </c>
      <c r="AK20" s="238">
        <v>4240</v>
      </c>
      <c r="AL20" s="238">
        <v>4240</v>
      </c>
      <c r="AM20" s="238">
        <v>4240</v>
      </c>
      <c r="AN20" s="238">
        <v>4240</v>
      </c>
      <c r="AO20" s="238">
        <v>4240</v>
      </c>
      <c r="AP20" s="238">
        <v>4240</v>
      </c>
      <c r="AQ20" s="238">
        <v>4240</v>
      </c>
      <c r="AR20" s="238">
        <v>4240</v>
      </c>
    </row>
    <row r="21" spans="1:44" ht="19.5" customHeight="1">
      <c r="A21" s="771" t="s">
        <v>394</v>
      </c>
      <c r="B21" s="772" t="s">
        <v>232</v>
      </c>
      <c r="C21" s="773"/>
      <c r="D21" s="774"/>
      <c r="E21" s="575"/>
      <c r="F21" s="214">
        <f t="shared" si="0"/>
        <v>0</v>
      </c>
      <c r="G21" s="776">
        <f t="shared" si="4"/>
        <v>38400</v>
      </c>
      <c r="H21" s="214">
        <f t="shared" si="2"/>
        <v>76800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238">
        <v>1600</v>
      </c>
      <c r="V21" s="238">
        <v>1600</v>
      </c>
      <c r="W21" s="238">
        <v>1600</v>
      </c>
      <c r="X21" s="238">
        <v>1600</v>
      </c>
      <c r="Y21" s="238">
        <v>1600</v>
      </c>
      <c r="Z21" s="238">
        <v>1600</v>
      </c>
      <c r="AA21" s="238">
        <v>1600</v>
      </c>
      <c r="AB21" s="238">
        <v>1600</v>
      </c>
      <c r="AC21" s="238">
        <v>6400</v>
      </c>
      <c r="AD21" s="238">
        <v>6400</v>
      </c>
      <c r="AE21" s="238">
        <v>6400</v>
      </c>
      <c r="AF21" s="238">
        <v>6400</v>
      </c>
      <c r="AG21" s="238">
        <v>6400</v>
      </c>
      <c r="AH21" s="238">
        <v>6400</v>
      </c>
      <c r="AI21" s="238">
        <v>6400</v>
      </c>
      <c r="AJ21" s="238">
        <v>6400</v>
      </c>
      <c r="AK21" s="238">
        <v>6400</v>
      </c>
      <c r="AL21" s="238">
        <v>6400</v>
      </c>
      <c r="AM21" s="238">
        <v>6400</v>
      </c>
      <c r="AN21" s="238">
        <v>6400</v>
      </c>
      <c r="AO21" s="238">
        <v>6400</v>
      </c>
      <c r="AP21" s="238">
        <v>6400</v>
      </c>
      <c r="AQ21" s="238">
        <v>6400</v>
      </c>
      <c r="AR21" s="238">
        <v>6400</v>
      </c>
    </row>
    <row r="22" spans="1:44" ht="19.5" customHeight="1">
      <c r="A22" s="771" t="s">
        <v>394</v>
      </c>
      <c r="B22" s="772" t="s">
        <v>397</v>
      </c>
      <c r="C22" s="773"/>
      <c r="D22" s="774"/>
      <c r="E22" s="575"/>
      <c r="F22" s="776">
        <f t="shared" si="0"/>
        <v>0</v>
      </c>
      <c r="G22" s="776">
        <f t="shared" si="4"/>
        <v>16000</v>
      </c>
      <c r="H22" s="776">
        <f t="shared" si="2"/>
        <v>38000</v>
      </c>
      <c r="I22" s="293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>
        <v>4000</v>
      </c>
      <c r="X22" s="294"/>
      <c r="Y22" s="294"/>
      <c r="Z22" s="294">
        <v>4000</v>
      </c>
      <c r="AA22" s="294"/>
      <c r="AB22" s="294"/>
      <c r="AC22" s="294">
        <v>4000</v>
      </c>
      <c r="AD22" s="294"/>
      <c r="AE22" s="294"/>
      <c r="AF22" s="294">
        <v>4000</v>
      </c>
      <c r="AG22" s="294"/>
      <c r="AH22" s="294"/>
      <c r="AI22" s="294">
        <v>9500</v>
      </c>
      <c r="AJ22" s="294"/>
      <c r="AK22" s="294"/>
      <c r="AL22" s="294">
        <v>9500</v>
      </c>
      <c r="AM22" s="294"/>
      <c r="AN22" s="294"/>
      <c r="AO22" s="294">
        <v>9500</v>
      </c>
      <c r="AP22" s="294"/>
      <c r="AQ22" s="294"/>
      <c r="AR22" s="294">
        <v>9500</v>
      </c>
    </row>
    <row r="23" spans="1:44" ht="19.5" customHeight="1">
      <c r="A23" s="771" t="s">
        <v>394</v>
      </c>
      <c r="B23" s="772" t="s">
        <v>401</v>
      </c>
      <c r="C23" s="773"/>
      <c r="D23" s="774"/>
      <c r="E23" s="575"/>
      <c r="F23" s="776">
        <f t="shared" si="0"/>
        <v>0</v>
      </c>
      <c r="G23" s="776">
        <f t="shared" si="4"/>
        <v>27000</v>
      </c>
      <c r="H23" s="776">
        <f t="shared" si="2"/>
        <v>27000</v>
      </c>
      <c r="I23" s="370">
        <v>0</v>
      </c>
      <c r="J23" s="240">
        <v>0</v>
      </c>
      <c r="K23" s="240">
        <v>0</v>
      </c>
      <c r="L23" s="240">
        <v>0</v>
      </c>
      <c r="M23" s="240">
        <v>0</v>
      </c>
      <c r="N23" s="240">
        <v>0</v>
      </c>
      <c r="O23" s="240">
        <v>0</v>
      </c>
      <c r="P23" s="240">
        <v>0</v>
      </c>
      <c r="Q23" s="240">
        <v>0</v>
      </c>
      <c r="R23" s="222">
        <v>0</v>
      </c>
      <c r="S23" s="240">
        <v>0</v>
      </c>
      <c r="T23" s="223">
        <v>0</v>
      </c>
      <c r="U23" s="223">
        <v>2250</v>
      </c>
      <c r="V23" s="223">
        <v>2250</v>
      </c>
      <c r="W23" s="223">
        <v>2250</v>
      </c>
      <c r="X23" s="223">
        <v>2250</v>
      </c>
      <c r="Y23" s="223">
        <v>2250</v>
      </c>
      <c r="Z23" s="223">
        <v>2250</v>
      </c>
      <c r="AA23" s="223">
        <v>2250</v>
      </c>
      <c r="AB23" s="223">
        <v>2250</v>
      </c>
      <c r="AC23" s="223">
        <v>2250</v>
      </c>
      <c r="AD23" s="223">
        <v>2250</v>
      </c>
      <c r="AE23" s="223">
        <v>2250</v>
      </c>
      <c r="AF23" s="223">
        <v>2250</v>
      </c>
      <c r="AG23" s="223">
        <v>2250</v>
      </c>
      <c r="AH23" s="223">
        <v>2250</v>
      </c>
      <c r="AI23" s="223">
        <v>2250</v>
      </c>
      <c r="AJ23" s="223">
        <v>2250</v>
      </c>
      <c r="AK23" s="223">
        <v>2250</v>
      </c>
      <c r="AL23" s="223">
        <v>2250</v>
      </c>
      <c r="AM23" s="223">
        <v>2250</v>
      </c>
      <c r="AN23" s="223">
        <v>2250</v>
      </c>
      <c r="AO23" s="223">
        <v>2250</v>
      </c>
      <c r="AP23" s="223">
        <v>2250</v>
      </c>
      <c r="AQ23" s="223">
        <v>2250</v>
      </c>
      <c r="AR23" s="223">
        <v>2250</v>
      </c>
    </row>
    <row r="24" spans="1:44" ht="19.5" customHeight="1">
      <c r="A24" s="771" t="s">
        <v>394</v>
      </c>
      <c r="B24" s="772" t="s">
        <v>402</v>
      </c>
      <c r="C24" s="773"/>
      <c r="D24" s="774"/>
      <c r="E24" s="575"/>
      <c r="F24" s="775">
        <f t="shared" ref="F24" si="9">SUM(I24:T24)</f>
        <v>0</v>
      </c>
      <c r="G24" s="776">
        <f t="shared" si="4"/>
        <v>36000</v>
      </c>
      <c r="H24" s="776">
        <f t="shared" si="2"/>
        <v>66000</v>
      </c>
      <c r="I24" s="402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4"/>
      <c r="U24" s="404"/>
      <c r="V24" s="404"/>
      <c r="W24" s="404"/>
      <c r="X24" s="404"/>
      <c r="Y24" s="404"/>
      <c r="Z24" s="404">
        <v>6000</v>
      </c>
      <c r="AA24" s="404">
        <v>6000</v>
      </c>
      <c r="AB24" s="404">
        <v>0</v>
      </c>
      <c r="AC24" s="404">
        <v>6000</v>
      </c>
      <c r="AD24" s="404">
        <v>6000</v>
      </c>
      <c r="AE24" s="404">
        <v>6000</v>
      </c>
      <c r="AF24" s="404">
        <v>6000</v>
      </c>
      <c r="AG24" s="404">
        <v>6000</v>
      </c>
      <c r="AH24" s="404">
        <v>6000</v>
      </c>
      <c r="AI24" s="404">
        <v>6000</v>
      </c>
      <c r="AJ24" s="404">
        <v>6000</v>
      </c>
      <c r="AK24" s="404">
        <v>6000</v>
      </c>
      <c r="AL24" s="404">
        <v>6000</v>
      </c>
      <c r="AM24" s="404">
        <v>6000</v>
      </c>
      <c r="AN24" s="404">
        <v>0</v>
      </c>
      <c r="AO24" s="404">
        <v>6000</v>
      </c>
      <c r="AP24" s="404">
        <v>6000</v>
      </c>
      <c r="AQ24" s="404">
        <v>6000</v>
      </c>
      <c r="AR24" s="404">
        <v>6000</v>
      </c>
    </row>
    <row r="25" spans="1:44" ht="19.5" hidden="1" customHeight="1">
      <c r="A25" s="201" t="s">
        <v>165</v>
      </c>
      <c r="B25" s="219"/>
      <c r="C25" s="219"/>
      <c r="D25" s="220"/>
      <c r="E25" s="575"/>
      <c r="F25" s="214">
        <f t="shared" ref="F25:F37" si="10">SUM(I25:T25)</f>
        <v>0</v>
      </c>
      <c r="G25" s="214">
        <f t="shared" ref="G25:G37" si="11">SUM(U25:AF25)</f>
        <v>0</v>
      </c>
      <c r="H25" s="214">
        <f t="shared" ref="H25:H37" si="12">SUM(AG25:AR25)</f>
        <v>0</v>
      </c>
      <c r="I25" s="221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</row>
    <row r="26" spans="1:44" ht="19.5" hidden="1" customHeight="1">
      <c r="A26" s="201" t="s">
        <v>167</v>
      </c>
      <c r="B26" s="219"/>
      <c r="C26" s="219"/>
      <c r="D26" s="220"/>
      <c r="E26" s="575"/>
      <c r="F26" s="214">
        <f t="shared" si="10"/>
        <v>0</v>
      </c>
      <c r="G26" s="214">
        <f t="shared" si="11"/>
        <v>0</v>
      </c>
      <c r="H26" s="214">
        <f t="shared" si="12"/>
        <v>0</v>
      </c>
      <c r="I26" s="221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</row>
    <row r="27" spans="1:44" ht="19.5" hidden="1" customHeight="1">
      <c r="A27" s="201" t="s">
        <v>168</v>
      </c>
      <c r="B27" s="219"/>
      <c r="C27" s="219"/>
      <c r="D27" s="220"/>
      <c r="E27" s="575"/>
      <c r="F27" s="214">
        <f t="shared" si="10"/>
        <v>0</v>
      </c>
      <c r="G27" s="214">
        <f t="shared" si="11"/>
        <v>0</v>
      </c>
      <c r="H27" s="214">
        <f t="shared" si="12"/>
        <v>0</v>
      </c>
      <c r="I27" s="221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</row>
    <row r="28" spans="1:44" ht="19.5" hidden="1" customHeight="1">
      <c r="A28" s="201" t="s">
        <v>169</v>
      </c>
      <c r="B28" s="219"/>
      <c r="C28" s="219"/>
      <c r="D28" s="220"/>
      <c r="E28" s="575"/>
      <c r="F28" s="214">
        <f t="shared" si="10"/>
        <v>0</v>
      </c>
      <c r="G28" s="214">
        <f t="shared" si="11"/>
        <v>0</v>
      </c>
      <c r="H28" s="214">
        <f t="shared" si="12"/>
        <v>0</v>
      </c>
      <c r="I28" s="221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</row>
    <row r="29" spans="1:44" ht="19.5" hidden="1" customHeight="1">
      <c r="A29" s="201" t="s">
        <v>170</v>
      </c>
      <c r="B29" s="219"/>
      <c r="C29" s="219"/>
      <c r="D29" s="220"/>
      <c r="E29" s="575"/>
      <c r="F29" s="214">
        <f t="shared" si="10"/>
        <v>0</v>
      </c>
      <c r="G29" s="214">
        <f t="shared" si="11"/>
        <v>0</v>
      </c>
      <c r="H29" s="214">
        <f t="shared" si="12"/>
        <v>0</v>
      </c>
      <c r="I29" s="221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</row>
    <row r="30" spans="1:44" ht="19.5" customHeight="1">
      <c r="A30" s="241"/>
      <c r="B30" s="242"/>
      <c r="C30" s="243"/>
      <c r="D30" s="244"/>
      <c r="E30" s="578"/>
      <c r="F30" s="214">
        <f t="shared" si="10"/>
        <v>0</v>
      </c>
      <c r="G30" s="214">
        <f t="shared" si="11"/>
        <v>0</v>
      </c>
      <c r="H30" s="214">
        <f t="shared" si="12"/>
        <v>0</v>
      </c>
      <c r="I30" s="245"/>
      <c r="J30" s="246"/>
      <c r="K30" s="246"/>
      <c r="L30" s="246"/>
      <c r="M30" s="246"/>
      <c r="N30" s="246"/>
      <c r="O30" s="371"/>
      <c r="P30" s="246"/>
      <c r="Q30" s="246"/>
      <c r="R30" s="246"/>
      <c r="S30" s="246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</row>
    <row r="31" spans="1:44" ht="19.5" customHeight="1">
      <c r="A31" s="248"/>
      <c r="B31" s="249"/>
      <c r="C31" s="250"/>
      <c r="D31" s="251"/>
      <c r="E31" s="579"/>
      <c r="F31" s="214">
        <f t="shared" si="10"/>
        <v>0</v>
      </c>
      <c r="G31" s="214">
        <f t="shared" si="11"/>
        <v>0</v>
      </c>
      <c r="H31" s="214">
        <f t="shared" si="12"/>
        <v>0</v>
      </c>
      <c r="I31" s="252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</row>
    <row r="32" spans="1:44" ht="19.5" customHeight="1">
      <c r="A32" s="254"/>
      <c r="B32" s="255"/>
      <c r="C32" s="256"/>
      <c r="D32" s="257"/>
      <c r="E32" s="580"/>
      <c r="F32" s="214">
        <f t="shared" si="10"/>
        <v>0</v>
      </c>
      <c r="G32" s="214">
        <f t="shared" si="11"/>
        <v>0</v>
      </c>
      <c r="H32" s="214">
        <f t="shared" si="12"/>
        <v>0</v>
      </c>
      <c r="I32" s="258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59"/>
      <c r="AN32" s="259"/>
      <c r="AO32" s="259"/>
      <c r="AP32" s="259"/>
      <c r="AQ32" s="259"/>
      <c r="AR32" s="259"/>
    </row>
    <row r="33" spans="1:44" ht="19.5" customHeight="1">
      <c r="A33" s="217"/>
      <c r="B33" s="218"/>
      <c r="C33" s="219"/>
      <c r="D33" s="220"/>
      <c r="E33" s="575"/>
      <c r="F33" s="214">
        <f t="shared" si="10"/>
        <v>0</v>
      </c>
      <c r="G33" s="214">
        <f t="shared" si="11"/>
        <v>0</v>
      </c>
      <c r="H33" s="214">
        <f t="shared" si="12"/>
        <v>0</v>
      </c>
      <c r="I33" s="221"/>
      <c r="J33" s="222"/>
      <c r="K33" s="222" t="s">
        <v>177</v>
      </c>
      <c r="L33" s="222"/>
      <c r="M33" s="222"/>
      <c r="N33" s="222"/>
      <c r="O33" s="222"/>
      <c r="P33" s="222"/>
      <c r="Q33" s="222"/>
      <c r="R33" s="222"/>
      <c r="S33" s="222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8"/>
      <c r="AJ33" s="268"/>
      <c r="AK33" s="268"/>
      <c r="AL33" s="268"/>
      <c r="AM33" s="268"/>
      <c r="AN33" s="268"/>
      <c r="AO33" s="268"/>
      <c r="AP33" s="268"/>
      <c r="AQ33" s="268"/>
      <c r="AR33" s="268"/>
    </row>
    <row r="34" spans="1:44" ht="19.5" customHeight="1">
      <c r="A34" s="217"/>
      <c r="B34" s="218"/>
      <c r="C34" s="219"/>
      <c r="D34" s="220"/>
      <c r="E34" s="575"/>
      <c r="F34" s="214">
        <f t="shared" si="10"/>
        <v>0</v>
      </c>
      <c r="G34" s="214">
        <f t="shared" si="11"/>
        <v>0</v>
      </c>
      <c r="H34" s="214">
        <f t="shared" si="12"/>
        <v>0</v>
      </c>
      <c r="I34" s="221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</row>
    <row r="35" spans="1:44" ht="19.5" customHeight="1">
      <c r="A35" s="217"/>
      <c r="B35" s="218"/>
      <c r="C35" s="219"/>
      <c r="D35" s="220"/>
      <c r="E35" s="575"/>
      <c r="F35" s="214">
        <f t="shared" si="10"/>
        <v>0</v>
      </c>
      <c r="G35" s="214">
        <f t="shared" si="11"/>
        <v>0</v>
      </c>
      <c r="H35" s="214">
        <f t="shared" si="12"/>
        <v>0</v>
      </c>
      <c r="I35" s="221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</row>
    <row r="36" spans="1:44" ht="19.5" customHeight="1">
      <c r="A36" s="225" t="s">
        <v>178</v>
      </c>
      <c r="B36" s="516" t="s">
        <v>177</v>
      </c>
      <c r="C36" s="227"/>
      <c r="D36" s="269"/>
      <c r="E36" s="581"/>
      <c r="F36" s="214">
        <f t="shared" si="10"/>
        <v>157195</v>
      </c>
      <c r="G36" s="214">
        <f t="shared" si="11"/>
        <v>338424</v>
      </c>
      <c r="H36" s="214">
        <f t="shared" si="12"/>
        <v>464264</v>
      </c>
      <c r="I36" s="229">
        <f t="shared" ref="I36:AR36" si="13">SUM(I17:I35)</f>
        <v>49125</v>
      </c>
      <c r="J36" s="230">
        <f t="shared" si="13"/>
        <v>9825</v>
      </c>
      <c r="K36" s="230">
        <f t="shared" si="13"/>
        <v>9825</v>
      </c>
      <c r="L36" s="230">
        <f t="shared" si="13"/>
        <v>9825</v>
      </c>
      <c r="M36" s="230">
        <f t="shared" si="13"/>
        <v>9825</v>
      </c>
      <c r="N36" s="230">
        <f t="shared" si="13"/>
        <v>9825</v>
      </c>
      <c r="O36" s="230">
        <f t="shared" si="13"/>
        <v>9825</v>
      </c>
      <c r="P36" s="230">
        <f t="shared" si="13"/>
        <v>9825</v>
      </c>
      <c r="Q36" s="230">
        <f t="shared" si="13"/>
        <v>9825</v>
      </c>
      <c r="R36" s="230">
        <f t="shared" si="13"/>
        <v>9825</v>
      </c>
      <c r="S36" s="230">
        <f t="shared" si="13"/>
        <v>9825</v>
      </c>
      <c r="T36" s="231">
        <f t="shared" si="13"/>
        <v>9820</v>
      </c>
      <c r="U36" s="231">
        <f t="shared" si="13"/>
        <v>22269</v>
      </c>
      <c r="V36" s="231">
        <f t="shared" si="13"/>
        <v>22269</v>
      </c>
      <c r="W36" s="231">
        <f t="shared" si="13"/>
        <v>26269</v>
      </c>
      <c r="X36" s="231">
        <f t="shared" si="13"/>
        <v>22269</v>
      </c>
      <c r="Y36" s="231">
        <f t="shared" si="13"/>
        <v>22269</v>
      </c>
      <c r="Z36" s="231">
        <f t="shared" si="13"/>
        <v>32269</v>
      </c>
      <c r="AA36" s="231">
        <f t="shared" si="13"/>
        <v>28269</v>
      </c>
      <c r="AB36" s="231">
        <f t="shared" si="13"/>
        <v>22269</v>
      </c>
      <c r="AC36" s="231">
        <f t="shared" si="13"/>
        <v>37069</v>
      </c>
      <c r="AD36" s="231">
        <f t="shared" si="13"/>
        <v>33069</v>
      </c>
      <c r="AE36" s="231">
        <f t="shared" si="13"/>
        <v>33069</v>
      </c>
      <c r="AF36" s="231">
        <f t="shared" si="13"/>
        <v>37065</v>
      </c>
      <c r="AG36" s="231">
        <f t="shared" si="13"/>
        <v>36022</v>
      </c>
      <c r="AH36" s="231">
        <f t="shared" si="13"/>
        <v>36022</v>
      </c>
      <c r="AI36" s="231">
        <f t="shared" si="13"/>
        <v>45522</v>
      </c>
      <c r="AJ36" s="231">
        <f t="shared" si="13"/>
        <v>36022</v>
      </c>
      <c r="AK36" s="231">
        <f t="shared" si="13"/>
        <v>36022</v>
      </c>
      <c r="AL36" s="231">
        <f t="shared" si="13"/>
        <v>45522</v>
      </c>
      <c r="AM36" s="231">
        <f t="shared" si="13"/>
        <v>36022</v>
      </c>
      <c r="AN36" s="231">
        <f t="shared" si="13"/>
        <v>30022</v>
      </c>
      <c r="AO36" s="231">
        <f t="shared" si="13"/>
        <v>45522</v>
      </c>
      <c r="AP36" s="231">
        <f t="shared" si="13"/>
        <v>36022</v>
      </c>
      <c r="AQ36" s="231">
        <f t="shared" si="13"/>
        <v>36022</v>
      </c>
      <c r="AR36" s="231">
        <f t="shared" si="13"/>
        <v>45522</v>
      </c>
    </row>
    <row r="37" spans="1:44" ht="19.5" customHeight="1">
      <c r="A37" s="270" t="s">
        <v>179</v>
      </c>
      <c r="B37" s="517" t="s">
        <v>177</v>
      </c>
      <c r="C37" s="271"/>
      <c r="D37" s="272"/>
      <c r="E37" s="582"/>
      <c r="F37" s="274">
        <f t="shared" si="10"/>
        <v>157195</v>
      </c>
      <c r="G37" s="274">
        <f t="shared" si="11"/>
        <v>338424</v>
      </c>
      <c r="H37" s="274">
        <f t="shared" si="12"/>
        <v>464264</v>
      </c>
      <c r="I37" s="275">
        <f t="shared" ref="I37:AR37" si="14">I16+I36</f>
        <v>49125</v>
      </c>
      <c r="J37" s="276">
        <f t="shared" si="14"/>
        <v>9825</v>
      </c>
      <c r="K37" s="276">
        <f t="shared" si="14"/>
        <v>9825</v>
      </c>
      <c r="L37" s="276">
        <f t="shared" si="14"/>
        <v>9825</v>
      </c>
      <c r="M37" s="276">
        <f t="shared" si="14"/>
        <v>9825</v>
      </c>
      <c r="N37" s="276">
        <f t="shared" si="14"/>
        <v>9825</v>
      </c>
      <c r="O37" s="276">
        <f t="shared" si="14"/>
        <v>9825</v>
      </c>
      <c r="P37" s="276">
        <f t="shared" si="14"/>
        <v>9825</v>
      </c>
      <c r="Q37" s="276">
        <f t="shared" si="14"/>
        <v>9825</v>
      </c>
      <c r="R37" s="276">
        <f t="shared" si="14"/>
        <v>9825</v>
      </c>
      <c r="S37" s="276">
        <f t="shared" si="14"/>
        <v>9825</v>
      </c>
      <c r="T37" s="277">
        <f t="shared" si="14"/>
        <v>9820</v>
      </c>
      <c r="U37" s="277">
        <f t="shared" si="14"/>
        <v>22269</v>
      </c>
      <c r="V37" s="277">
        <f t="shared" si="14"/>
        <v>22269</v>
      </c>
      <c r="W37" s="277">
        <f t="shared" si="14"/>
        <v>26269</v>
      </c>
      <c r="X37" s="277">
        <f t="shared" si="14"/>
        <v>22269</v>
      </c>
      <c r="Y37" s="277">
        <f t="shared" si="14"/>
        <v>22269</v>
      </c>
      <c r="Z37" s="277">
        <f t="shared" si="14"/>
        <v>32269</v>
      </c>
      <c r="AA37" s="277">
        <f t="shared" si="14"/>
        <v>28269</v>
      </c>
      <c r="AB37" s="277">
        <f t="shared" si="14"/>
        <v>22269</v>
      </c>
      <c r="AC37" s="277">
        <f t="shared" si="14"/>
        <v>37069</v>
      </c>
      <c r="AD37" s="277">
        <f t="shared" si="14"/>
        <v>33069</v>
      </c>
      <c r="AE37" s="277">
        <f t="shared" si="14"/>
        <v>33069</v>
      </c>
      <c r="AF37" s="277">
        <f t="shared" si="14"/>
        <v>37065</v>
      </c>
      <c r="AG37" s="277">
        <f t="shared" si="14"/>
        <v>36022</v>
      </c>
      <c r="AH37" s="277">
        <f t="shared" si="14"/>
        <v>36022</v>
      </c>
      <c r="AI37" s="277">
        <f t="shared" si="14"/>
        <v>45522</v>
      </c>
      <c r="AJ37" s="277">
        <f t="shared" si="14"/>
        <v>36022</v>
      </c>
      <c r="AK37" s="277">
        <f t="shared" si="14"/>
        <v>36022</v>
      </c>
      <c r="AL37" s="277">
        <f t="shared" si="14"/>
        <v>45522</v>
      </c>
      <c r="AM37" s="277">
        <f t="shared" si="14"/>
        <v>36022</v>
      </c>
      <c r="AN37" s="277">
        <f t="shared" si="14"/>
        <v>30022</v>
      </c>
      <c r="AO37" s="277">
        <f t="shared" si="14"/>
        <v>45522</v>
      </c>
      <c r="AP37" s="277">
        <f t="shared" si="14"/>
        <v>36022</v>
      </c>
      <c r="AQ37" s="277">
        <f t="shared" si="14"/>
        <v>36022</v>
      </c>
      <c r="AR37" s="277">
        <f t="shared" si="14"/>
        <v>45522</v>
      </c>
    </row>
    <row r="38" spans="1:44" ht="12" customHeight="1" thickBot="1">
      <c r="A38" s="189"/>
      <c r="B38" s="1"/>
      <c r="C38" s="1"/>
      <c r="D38" s="1"/>
      <c r="E38" s="1"/>
      <c r="F38" s="562" t="s">
        <v>177</v>
      </c>
      <c r="G38" s="540" t="s">
        <v>177</v>
      </c>
      <c r="H38" s="540" t="s">
        <v>177</v>
      </c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88"/>
      <c r="V38" s="278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28.15" customHeight="1" thickBot="1">
      <c r="A39" s="191" t="s">
        <v>180</v>
      </c>
      <c r="B39" s="192"/>
      <c r="C39" s="192"/>
      <c r="D39" s="279"/>
      <c r="E39" s="563" t="s">
        <v>325</v>
      </c>
      <c r="F39" s="193">
        <v>2021</v>
      </c>
      <c r="G39" s="193">
        <v>2022</v>
      </c>
      <c r="H39" s="193">
        <v>2023</v>
      </c>
      <c r="I39" s="280">
        <f>I10</f>
        <v>44227</v>
      </c>
      <c r="J39" s="281">
        <f t="shared" ref="J39:AR39" si="15">IF(I39="","",EOMONTH(I39,1))</f>
        <v>44255</v>
      </c>
      <c r="K39" s="281">
        <f t="shared" si="15"/>
        <v>44286</v>
      </c>
      <c r="L39" s="281">
        <f t="shared" si="15"/>
        <v>44316</v>
      </c>
      <c r="M39" s="281">
        <f t="shared" si="15"/>
        <v>44347</v>
      </c>
      <c r="N39" s="281">
        <f t="shared" si="15"/>
        <v>44377</v>
      </c>
      <c r="O39" s="281">
        <f t="shared" si="15"/>
        <v>44408</v>
      </c>
      <c r="P39" s="281">
        <f t="shared" si="15"/>
        <v>44439</v>
      </c>
      <c r="Q39" s="281">
        <f t="shared" si="15"/>
        <v>44469</v>
      </c>
      <c r="R39" s="281">
        <f t="shared" si="15"/>
        <v>44500</v>
      </c>
      <c r="S39" s="281">
        <f t="shared" si="15"/>
        <v>44530</v>
      </c>
      <c r="T39" s="282">
        <f t="shared" si="15"/>
        <v>44561</v>
      </c>
      <c r="U39" s="282">
        <f t="shared" si="15"/>
        <v>44592</v>
      </c>
      <c r="V39" s="282">
        <f t="shared" si="15"/>
        <v>44620</v>
      </c>
      <c r="W39" s="282">
        <f t="shared" si="15"/>
        <v>44651</v>
      </c>
      <c r="X39" s="282">
        <f t="shared" si="15"/>
        <v>44681</v>
      </c>
      <c r="Y39" s="282">
        <f t="shared" si="15"/>
        <v>44712</v>
      </c>
      <c r="Z39" s="282">
        <f t="shared" si="15"/>
        <v>44742</v>
      </c>
      <c r="AA39" s="282">
        <f t="shared" si="15"/>
        <v>44773</v>
      </c>
      <c r="AB39" s="282">
        <f t="shared" si="15"/>
        <v>44804</v>
      </c>
      <c r="AC39" s="282">
        <f t="shared" si="15"/>
        <v>44834</v>
      </c>
      <c r="AD39" s="282">
        <f t="shared" si="15"/>
        <v>44865</v>
      </c>
      <c r="AE39" s="282">
        <f t="shared" si="15"/>
        <v>44895</v>
      </c>
      <c r="AF39" s="282">
        <f t="shared" si="15"/>
        <v>44926</v>
      </c>
      <c r="AG39" s="282">
        <f t="shared" si="15"/>
        <v>44957</v>
      </c>
      <c r="AH39" s="282">
        <f t="shared" si="15"/>
        <v>44985</v>
      </c>
      <c r="AI39" s="282">
        <f t="shared" si="15"/>
        <v>45016</v>
      </c>
      <c r="AJ39" s="282">
        <f t="shared" si="15"/>
        <v>45046</v>
      </c>
      <c r="AK39" s="282">
        <f t="shared" si="15"/>
        <v>45077</v>
      </c>
      <c r="AL39" s="282">
        <f t="shared" si="15"/>
        <v>45107</v>
      </c>
      <c r="AM39" s="282">
        <f t="shared" si="15"/>
        <v>45138</v>
      </c>
      <c r="AN39" s="282">
        <f t="shared" si="15"/>
        <v>45169</v>
      </c>
      <c r="AO39" s="282">
        <f t="shared" si="15"/>
        <v>45199</v>
      </c>
      <c r="AP39" s="282">
        <f t="shared" si="15"/>
        <v>45230</v>
      </c>
      <c r="AQ39" s="282">
        <f t="shared" si="15"/>
        <v>45260</v>
      </c>
      <c r="AR39" s="282">
        <f t="shared" si="15"/>
        <v>45291</v>
      </c>
    </row>
    <row r="40" spans="1:44" ht="19.5" customHeight="1">
      <c r="A40" s="390" t="s">
        <v>177</v>
      </c>
      <c r="B40" s="233"/>
      <c r="C40" s="202"/>
      <c r="D40" s="525"/>
      <c r="E40" s="564"/>
      <c r="F40" s="540" t="s">
        <v>177</v>
      </c>
      <c r="G40" s="540" t="s">
        <v>177</v>
      </c>
      <c r="H40" s="540" t="s">
        <v>177</v>
      </c>
      <c r="I40" s="221"/>
      <c r="J40" s="222" t="s">
        <v>177</v>
      </c>
      <c r="K40" s="283"/>
      <c r="L40" s="283"/>
      <c r="M40" s="283"/>
      <c r="N40" s="283"/>
      <c r="O40" s="283"/>
      <c r="P40" s="283"/>
      <c r="Q40" s="283"/>
      <c r="R40" s="283"/>
      <c r="S40" s="283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</row>
    <row r="41" spans="1:44" ht="19.5" customHeight="1">
      <c r="A41" s="452" t="s">
        <v>156</v>
      </c>
      <c r="B41" s="284"/>
      <c r="C41" s="284"/>
      <c r="D41" s="533"/>
      <c r="E41" s="564">
        <v>122231</v>
      </c>
      <c r="F41" s="214">
        <f t="shared" ref="F41:F65" si="16">SUM(I41:T41)</f>
        <v>18391.02</v>
      </c>
      <c r="G41" s="214">
        <f t="shared" ref="G41:G65" si="17">SUM(U41:AF41)</f>
        <v>28368</v>
      </c>
      <c r="H41" s="214">
        <f t="shared" ref="H41:H65" si="18">SUM(AG41:AR41)</f>
        <v>28368</v>
      </c>
      <c r="I41" s="637">
        <f>2364-1662.83</f>
        <v>701.17000000000007</v>
      </c>
      <c r="J41" s="637">
        <f t="shared" ref="J41:N41" si="19">2364-1662.83</f>
        <v>701.17000000000007</v>
      </c>
      <c r="K41" s="637">
        <f t="shared" si="19"/>
        <v>701.17000000000007</v>
      </c>
      <c r="L41" s="637">
        <f t="shared" si="19"/>
        <v>701.17000000000007</v>
      </c>
      <c r="M41" s="637">
        <f t="shared" si="19"/>
        <v>701.17000000000007</v>
      </c>
      <c r="N41" s="637">
        <f t="shared" si="19"/>
        <v>701.17000000000007</v>
      </c>
      <c r="O41" s="293">
        <v>2364</v>
      </c>
      <c r="P41" s="293">
        <v>2364</v>
      </c>
      <c r="Q41" s="293">
        <v>2364</v>
      </c>
      <c r="R41" s="293">
        <v>2364</v>
      </c>
      <c r="S41" s="293">
        <v>2364</v>
      </c>
      <c r="T41" s="293">
        <v>2364</v>
      </c>
      <c r="U41" s="293">
        <v>2364</v>
      </c>
      <c r="V41" s="293">
        <v>2364</v>
      </c>
      <c r="W41" s="293">
        <v>2364</v>
      </c>
      <c r="X41" s="293">
        <v>2364</v>
      </c>
      <c r="Y41" s="293">
        <v>2364</v>
      </c>
      <c r="Z41" s="293">
        <v>2364</v>
      </c>
      <c r="AA41" s="293">
        <v>2364</v>
      </c>
      <c r="AB41" s="293">
        <v>2364</v>
      </c>
      <c r="AC41" s="293">
        <v>2364</v>
      </c>
      <c r="AD41" s="293">
        <v>2364</v>
      </c>
      <c r="AE41" s="293">
        <v>2364</v>
      </c>
      <c r="AF41" s="293">
        <v>2364</v>
      </c>
      <c r="AG41" s="293">
        <v>2364</v>
      </c>
      <c r="AH41" s="293">
        <v>2364</v>
      </c>
      <c r="AI41" s="293">
        <v>2364</v>
      </c>
      <c r="AJ41" s="293">
        <v>2364</v>
      </c>
      <c r="AK41" s="293">
        <v>2364</v>
      </c>
      <c r="AL41" s="293">
        <v>2364</v>
      </c>
      <c r="AM41" s="293">
        <v>2364</v>
      </c>
      <c r="AN41" s="293">
        <v>2364</v>
      </c>
      <c r="AO41" s="293">
        <v>2364</v>
      </c>
      <c r="AP41" s="293">
        <v>2364</v>
      </c>
      <c r="AQ41" s="293">
        <v>2364</v>
      </c>
      <c r="AR41" s="293">
        <v>2364</v>
      </c>
    </row>
    <row r="42" spans="1:44" ht="19.5" hidden="1" customHeight="1">
      <c r="A42" s="224" t="s">
        <v>183</v>
      </c>
      <c r="B42" s="284"/>
      <c r="C42" s="284"/>
      <c r="D42" s="536"/>
      <c r="E42" s="565"/>
      <c r="F42" s="214">
        <f t="shared" si="16"/>
        <v>0</v>
      </c>
      <c r="G42" s="214">
        <f t="shared" si="17"/>
        <v>0</v>
      </c>
      <c r="H42" s="214">
        <f t="shared" si="18"/>
        <v>0</v>
      </c>
      <c r="I42" s="215"/>
      <c r="J42" s="206"/>
      <c r="K42" s="285"/>
      <c r="L42" s="285"/>
      <c r="M42" s="285"/>
      <c r="N42" s="285"/>
      <c r="O42" s="285"/>
      <c r="P42" s="285"/>
      <c r="Q42" s="285"/>
      <c r="R42" s="285"/>
      <c r="S42" s="285"/>
      <c r="T42" s="207"/>
      <c r="U42" s="188"/>
      <c r="V42" s="278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463" customFormat="1" ht="19.5" customHeight="1" thickBot="1">
      <c r="A43" s="686" t="s">
        <v>336</v>
      </c>
      <c r="B43" s="524"/>
      <c r="C43" s="524"/>
      <c r="D43" s="687" t="s">
        <v>177</v>
      </c>
      <c r="E43" s="565">
        <v>51243</v>
      </c>
      <c r="F43" s="214"/>
      <c r="G43" s="214"/>
      <c r="H43" s="214"/>
      <c r="I43" s="505"/>
      <c r="J43" s="683"/>
      <c r="K43" s="684"/>
      <c r="L43" s="684"/>
      <c r="M43" s="684"/>
      <c r="N43" s="684"/>
      <c r="O43" s="684"/>
      <c r="P43" s="684"/>
      <c r="Q43" s="684"/>
      <c r="R43" s="684"/>
      <c r="S43" s="684"/>
      <c r="T43" s="685"/>
      <c r="U43" s="188"/>
      <c r="V43" s="278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19.5" customHeight="1" thickBot="1">
      <c r="A44" s="225" t="s">
        <v>160</v>
      </c>
      <c r="B44" s="516" t="s">
        <v>177</v>
      </c>
      <c r="C44" s="227"/>
      <c r="D44" s="535"/>
      <c r="E44" s="566"/>
      <c r="F44" s="214">
        <f t="shared" si="16"/>
        <v>18391.02</v>
      </c>
      <c r="G44" s="214">
        <f t="shared" si="17"/>
        <v>28368</v>
      </c>
      <c r="H44" s="214">
        <f t="shared" si="18"/>
        <v>28368</v>
      </c>
      <c r="I44" s="229">
        <f t="shared" ref="I44:AR44" si="20">SUM(I40:I42)</f>
        <v>701.17000000000007</v>
      </c>
      <c r="J44" s="230">
        <f t="shared" si="20"/>
        <v>701.17000000000007</v>
      </c>
      <c r="K44" s="230">
        <f t="shared" si="20"/>
        <v>701.17000000000007</v>
      </c>
      <c r="L44" s="230">
        <f t="shared" si="20"/>
        <v>701.17000000000007</v>
      </c>
      <c r="M44" s="230">
        <f t="shared" si="20"/>
        <v>701.17000000000007</v>
      </c>
      <c r="N44" s="230">
        <f t="shared" si="20"/>
        <v>701.17000000000007</v>
      </c>
      <c r="O44" s="230">
        <f t="shared" si="20"/>
        <v>2364</v>
      </c>
      <c r="P44" s="230">
        <f t="shared" si="20"/>
        <v>2364</v>
      </c>
      <c r="Q44" s="230">
        <f t="shared" si="20"/>
        <v>2364</v>
      </c>
      <c r="R44" s="230">
        <f t="shared" si="20"/>
        <v>2364</v>
      </c>
      <c r="S44" s="230">
        <f t="shared" si="20"/>
        <v>2364</v>
      </c>
      <c r="T44" s="231">
        <f t="shared" si="20"/>
        <v>2364</v>
      </c>
      <c r="U44" s="231">
        <f t="shared" si="20"/>
        <v>2364</v>
      </c>
      <c r="V44" s="231">
        <f t="shared" si="20"/>
        <v>2364</v>
      </c>
      <c r="W44" s="231">
        <f t="shared" si="20"/>
        <v>2364</v>
      </c>
      <c r="X44" s="231">
        <f t="shared" si="20"/>
        <v>2364</v>
      </c>
      <c r="Y44" s="231">
        <f t="shared" si="20"/>
        <v>2364</v>
      </c>
      <c r="Z44" s="231">
        <f t="shared" si="20"/>
        <v>2364</v>
      </c>
      <c r="AA44" s="231">
        <f t="shared" si="20"/>
        <v>2364</v>
      </c>
      <c r="AB44" s="231">
        <f t="shared" si="20"/>
        <v>2364</v>
      </c>
      <c r="AC44" s="231">
        <f t="shared" si="20"/>
        <v>2364</v>
      </c>
      <c r="AD44" s="231">
        <f t="shared" si="20"/>
        <v>2364</v>
      </c>
      <c r="AE44" s="231">
        <f t="shared" si="20"/>
        <v>2364</v>
      </c>
      <c r="AF44" s="231">
        <f t="shared" si="20"/>
        <v>2364</v>
      </c>
      <c r="AG44" s="231">
        <f t="shared" si="20"/>
        <v>2364</v>
      </c>
      <c r="AH44" s="231">
        <f t="shared" si="20"/>
        <v>2364</v>
      </c>
      <c r="AI44" s="231">
        <f t="shared" si="20"/>
        <v>2364</v>
      </c>
      <c r="AJ44" s="231">
        <f t="shared" si="20"/>
        <v>2364</v>
      </c>
      <c r="AK44" s="231">
        <f t="shared" si="20"/>
        <v>2364</v>
      </c>
      <c r="AL44" s="231">
        <f t="shared" si="20"/>
        <v>2364</v>
      </c>
      <c r="AM44" s="231">
        <f t="shared" si="20"/>
        <v>2364</v>
      </c>
      <c r="AN44" s="231">
        <f t="shared" si="20"/>
        <v>2364</v>
      </c>
      <c r="AO44" s="231">
        <f t="shared" si="20"/>
        <v>2364</v>
      </c>
      <c r="AP44" s="231">
        <f t="shared" si="20"/>
        <v>2364</v>
      </c>
      <c r="AQ44" s="231">
        <f t="shared" si="20"/>
        <v>2364</v>
      </c>
      <c r="AR44" s="231">
        <f t="shared" si="20"/>
        <v>2364</v>
      </c>
    </row>
    <row r="45" spans="1:44" ht="39" customHeight="1">
      <c r="A45" s="766" t="s">
        <v>394</v>
      </c>
      <c r="B45" s="787" t="s">
        <v>398</v>
      </c>
      <c r="C45" s="788"/>
      <c r="D45" s="789"/>
      <c r="E45" s="567"/>
      <c r="F45" s="214">
        <f t="shared" si="16"/>
        <v>0</v>
      </c>
      <c r="G45" s="214">
        <f t="shared" si="17"/>
        <v>6480</v>
      </c>
      <c r="H45" s="214">
        <f t="shared" si="18"/>
        <v>6480</v>
      </c>
      <c r="I45" s="215">
        <f>I23*24%</f>
        <v>0</v>
      </c>
      <c r="J45" s="293">
        <f t="shared" ref="J45:AR45" si="21">J23*24%</f>
        <v>0</v>
      </c>
      <c r="K45" s="293">
        <f t="shared" si="21"/>
        <v>0</v>
      </c>
      <c r="L45" s="293">
        <f t="shared" si="21"/>
        <v>0</v>
      </c>
      <c r="M45" s="293">
        <f t="shared" si="21"/>
        <v>0</v>
      </c>
      <c r="N45" s="293">
        <f t="shared" si="21"/>
        <v>0</v>
      </c>
      <c r="O45" s="293">
        <f t="shared" si="21"/>
        <v>0</v>
      </c>
      <c r="P45" s="293">
        <f t="shared" si="21"/>
        <v>0</v>
      </c>
      <c r="Q45" s="293">
        <f t="shared" si="21"/>
        <v>0</v>
      </c>
      <c r="R45" s="293">
        <f t="shared" si="21"/>
        <v>0</v>
      </c>
      <c r="S45" s="293">
        <f t="shared" si="21"/>
        <v>0</v>
      </c>
      <c r="T45" s="293">
        <f t="shared" si="21"/>
        <v>0</v>
      </c>
      <c r="U45" s="293">
        <f t="shared" si="21"/>
        <v>540</v>
      </c>
      <c r="V45" s="293">
        <f t="shared" si="21"/>
        <v>540</v>
      </c>
      <c r="W45" s="293">
        <f t="shared" si="21"/>
        <v>540</v>
      </c>
      <c r="X45" s="293">
        <f t="shared" si="21"/>
        <v>540</v>
      </c>
      <c r="Y45" s="293">
        <f t="shared" si="21"/>
        <v>540</v>
      </c>
      <c r="Z45" s="293">
        <f t="shared" si="21"/>
        <v>540</v>
      </c>
      <c r="AA45" s="293">
        <f t="shared" si="21"/>
        <v>540</v>
      </c>
      <c r="AB45" s="293">
        <f t="shared" si="21"/>
        <v>540</v>
      </c>
      <c r="AC45" s="293">
        <f t="shared" si="21"/>
        <v>540</v>
      </c>
      <c r="AD45" s="293">
        <f t="shared" si="21"/>
        <v>540</v>
      </c>
      <c r="AE45" s="293">
        <f t="shared" si="21"/>
        <v>540</v>
      </c>
      <c r="AF45" s="293">
        <f t="shared" si="21"/>
        <v>540</v>
      </c>
      <c r="AG45" s="293">
        <f t="shared" si="21"/>
        <v>540</v>
      </c>
      <c r="AH45" s="293">
        <f t="shared" si="21"/>
        <v>540</v>
      </c>
      <c r="AI45" s="293">
        <f t="shared" si="21"/>
        <v>540</v>
      </c>
      <c r="AJ45" s="293">
        <f t="shared" si="21"/>
        <v>540</v>
      </c>
      <c r="AK45" s="293">
        <f t="shared" si="21"/>
        <v>540</v>
      </c>
      <c r="AL45" s="293">
        <f t="shared" si="21"/>
        <v>540</v>
      </c>
      <c r="AM45" s="293">
        <f t="shared" si="21"/>
        <v>540</v>
      </c>
      <c r="AN45" s="293">
        <f t="shared" si="21"/>
        <v>540</v>
      </c>
      <c r="AO45" s="293">
        <f t="shared" si="21"/>
        <v>540</v>
      </c>
      <c r="AP45" s="293">
        <f t="shared" si="21"/>
        <v>540</v>
      </c>
      <c r="AQ45" s="293">
        <f t="shared" si="21"/>
        <v>540</v>
      </c>
      <c r="AR45" s="293">
        <f t="shared" si="21"/>
        <v>540</v>
      </c>
    </row>
    <row r="46" spans="1:44" s="764" customFormat="1" ht="62.25" customHeight="1">
      <c r="A46" s="766" t="s">
        <v>394</v>
      </c>
      <c r="B46" s="787" t="s">
        <v>396</v>
      </c>
      <c r="C46" s="788"/>
      <c r="D46" s="795"/>
      <c r="E46" s="567"/>
      <c r="F46" s="214"/>
      <c r="G46" s="214"/>
      <c r="H46" s="214"/>
      <c r="I46" s="448"/>
      <c r="J46" s="448"/>
      <c r="K46" s="448"/>
      <c r="L46" s="448"/>
      <c r="M46" s="448"/>
      <c r="N46" s="448"/>
      <c r="O46" s="448"/>
      <c r="P46" s="448"/>
      <c r="Q46" s="448"/>
      <c r="R46" s="448"/>
      <c r="S46" s="448"/>
      <c r="T46" s="448"/>
      <c r="U46" s="448"/>
      <c r="V46" s="448"/>
      <c r="W46" s="448"/>
      <c r="X46" s="448"/>
      <c r="Y46" s="448"/>
      <c r="Z46" s="448"/>
      <c r="AA46" s="448"/>
      <c r="AB46" s="448"/>
      <c r="AC46" s="448"/>
      <c r="AD46" s="448"/>
      <c r="AE46" s="448"/>
      <c r="AF46" s="448"/>
      <c r="AG46" s="448"/>
      <c r="AH46" s="448"/>
      <c r="AI46" s="448"/>
      <c r="AJ46" s="448"/>
      <c r="AK46" s="448"/>
      <c r="AL46" s="448"/>
      <c r="AM46" s="448"/>
      <c r="AN46" s="448"/>
      <c r="AO46" s="448"/>
      <c r="AP46" s="448"/>
      <c r="AQ46" s="448"/>
      <c r="AR46" s="448"/>
    </row>
    <row r="47" spans="1:44" ht="39" customHeight="1">
      <c r="A47" s="766" t="s">
        <v>395</v>
      </c>
      <c r="B47" s="787" t="s">
        <v>237</v>
      </c>
      <c r="C47" s="788"/>
      <c r="D47" s="789"/>
      <c r="E47" s="567"/>
      <c r="F47" s="214">
        <f t="shared" si="16"/>
        <v>0</v>
      </c>
      <c r="G47" s="214">
        <f t="shared" si="17"/>
        <v>47380</v>
      </c>
      <c r="H47" s="214">
        <f t="shared" si="18"/>
        <v>51816</v>
      </c>
      <c r="I47" s="293">
        <v>0</v>
      </c>
      <c r="J47" s="294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285">
        <f>Q24*83.33/100</f>
        <v>0</v>
      </c>
      <c r="R47" s="285">
        <f>R24*83.33/100</f>
        <v>0</v>
      </c>
      <c r="S47" s="285">
        <f>S24*83.33/100</f>
        <v>0</v>
      </c>
      <c r="T47" s="285">
        <f>T24*83.33/100</f>
        <v>0</v>
      </c>
      <c r="U47" s="372">
        <v>2100</v>
      </c>
      <c r="V47" s="372">
        <f>U47</f>
        <v>2100</v>
      </c>
      <c r="W47" s="372">
        <v>4318</v>
      </c>
      <c r="X47" s="372">
        <f t="shared" ref="X47:AR47" si="22">W47</f>
        <v>4318</v>
      </c>
      <c r="Y47" s="372">
        <f t="shared" si="22"/>
        <v>4318</v>
      </c>
      <c r="Z47" s="372">
        <f t="shared" si="22"/>
        <v>4318</v>
      </c>
      <c r="AA47" s="372">
        <f t="shared" si="22"/>
        <v>4318</v>
      </c>
      <c r="AB47" s="372">
        <f t="shared" si="22"/>
        <v>4318</v>
      </c>
      <c r="AC47" s="372">
        <f t="shared" si="22"/>
        <v>4318</v>
      </c>
      <c r="AD47" s="372">
        <f t="shared" si="22"/>
        <v>4318</v>
      </c>
      <c r="AE47" s="372">
        <f t="shared" si="22"/>
        <v>4318</v>
      </c>
      <c r="AF47" s="372">
        <f t="shared" si="22"/>
        <v>4318</v>
      </c>
      <c r="AG47" s="372">
        <f t="shared" si="22"/>
        <v>4318</v>
      </c>
      <c r="AH47" s="372">
        <f t="shared" si="22"/>
        <v>4318</v>
      </c>
      <c r="AI47" s="372">
        <f t="shared" si="22"/>
        <v>4318</v>
      </c>
      <c r="AJ47" s="372">
        <f t="shared" si="22"/>
        <v>4318</v>
      </c>
      <c r="AK47" s="372">
        <f t="shared" si="22"/>
        <v>4318</v>
      </c>
      <c r="AL47" s="372">
        <f t="shared" si="22"/>
        <v>4318</v>
      </c>
      <c r="AM47" s="372">
        <f t="shared" si="22"/>
        <v>4318</v>
      </c>
      <c r="AN47" s="372">
        <f t="shared" si="22"/>
        <v>4318</v>
      </c>
      <c r="AO47" s="372">
        <f t="shared" si="22"/>
        <v>4318</v>
      </c>
      <c r="AP47" s="372">
        <f t="shared" si="22"/>
        <v>4318</v>
      </c>
      <c r="AQ47" s="372">
        <f t="shared" si="22"/>
        <v>4318</v>
      </c>
      <c r="AR47" s="372">
        <f t="shared" si="22"/>
        <v>4318</v>
      </c>
    </row>
    <row r="48" spans="1:44" ht="54" customHeight="1">
      <c r="A48" s="295" t="s">
        <v>188</v>
      </c>
      <c r="B48" s="794" t="s">
        <v>339</v>
      </c>
      <c r="C48" s="788"/>
      <c r="D48" s="789"/>
      <c r="E48" s="567"/>
      <c r="F48" s="214">
        <f t="shared" si="16"/>
        <v>15718</v>
      </c>
      <c r="G48" s="214">
        <f t="shared" si="17"/>
        <v>135369.60000000003</v>
      </c>
      <c r="H48" s="214">
        <f t="shared" si="18"/>
        <v>185705.59999999998</v>
      </c>
      <c r="I48" s="215"/>
      <c r="J48" s="206"/>
      <c r="K48" s="285"/>
      <c r="L48" s="285"/>
      <c r="M48" s="285"/>
      <c r="N48" s="285"/>
      <c r="O48" s="285"/>
      <c r="P48" s="285"/>
      <c r="Q48" s="286">
        <f t="shared" ref="Q48:AR48" si="23">Q36*40%</f>
        <v>3930</v>
      </c>
      <c r="R48" s="286">
        <f t="shared" si="23"/>
        <v>3930</v>
      </c>
      <c r="S48" s="286">
        <f t="shared" si="23"/>
        <v>3930</v>
      </c>
      <c r="T48" s="286">
        <f t="shared" si="23"/>
        <v>3928</v>
      </c>
      <c r="U48" s="286">
        <f t="shared" si="23"/>
        <v>8907.6</v>
      </c>
      <c r="V48" s="286">
        <f t="shared" si="23"/>
        <v>8907.6</v>
      </c>
      <c r="W48" s="286">
        <f t="shared" si="23"/>
        <v>10507.6</v>
      </c>
      <c r="X48" s="286">
        <f t="shared" si="23"/>
        <v>8907.6</v>
      </c>
      <c r="Y48" s="286">
        <f t="shared" si="23"/>
        <v>8907.6</v>
      </c>
      <c r="Z48" s="286">
        <f t="shared" si="23"/>
        <v>12907.6</v>
      </c>
      <c r="AA48" s="286">
        <f t="shared" si="23"/>
        <v>11307.6</v>
      </c>
      <c r="AB48" s="286">
        <f t="shared" si="23"/>
        <v>8907.6</v>
      </c>
      <c r="AC48" s="286">
        <f t="shared" si="23"/>
        <v>14827.6</v>
      </c>
      <c r="AD48" s="286">
        <f t="shared" si="23"/>
        <v>13227.6</v>
      </c>
      <c r="AE48" s="286">
        <f t="shared" si="23"/>
        <v>13227.6</v>
      </c>
      <c r="AF48" s="286">
        <f t="shared" si="23"/>
        <v>14826</v>
      </c>
      <c r="AG48" s="286">
        <f t="shared" si="23"/>
        <v>14408.800000000001</v>
      </c>
      <c r="AH48" s="286">
        <f t="shared" si="23"/>
        <v>14408.800000000001</v>
      </c>
      <c r="AI48" s="286">
        <f t="shared" si="23"/>
        <v>18208.8</v>
      </c>
      <c r="AJ48" s="286">
        <f t="shared" si="23"/>
        <v>14408.800000000001</v>
      </c>
      <c r="AK48" s="286">
        <f t="shared" si="23"/>
        <v>14408.800000000001</v>
      </c>
      <c r="AL48" s="286">
        <f t="shared" si="23"/>
        <v>18208.8</v>
      </c>
      <c r="AM48" s="286">
        <f t="shared" si="23"/>
        <v>14408.800000000001</v>
      </c>
      <c r="AN48" s="286">
        <f t="shared" si="23"/>
        <v>12008.800000000001</v>
      </c>
      <c r="AO48" s="286">
        <f t="shared" si="23"/>
        <v>18208.8</v>
      </c>
      <c r="AP48" s="286">
        <f t="shared" si="23"/>
        <v>14408.800000000001</v>
      </c>
      <c r="AQ48" s="286">
        <f t="shared" si="23"/>
        <v>14408.800000000001</v>
      </c>
      <c r="AR48" s="286">
        <f t="shared" si="23"/>
        <v>18208.8</v>
      </c>
    </row>
    <row r="49" spans="1:45" ht="19.5" customHeight="1">
      <c r="A49" s="311" t="s">
        <v>193</v>
      </c>
      <c r="B49" s="438" t="s">
        <v>275</v>
      </c>
      <c r="C49" s="262"/>
      <c r="D49" s="527"/>
      <c r="E49" s="568"/>
      <c r="F49" s="214">
        <f t="shared" si="16"/>
        <v>0</v>
      </c>
      <c r="G49" s="776">
        <f t="shared" si="17"/>
        <v>22500</v>
      </c>
      <c r="H49" s="214">
        <f t="shared" si="18"/>
        <v>27000</v>
      </c>
      <c r="I49" s="313">
        <v>0</v>
      </c>
      <c r="J49" s="314">
        <v>0</v>
      </c>
      <c r="K49" s="314">
        <v>0</v>
      </c>
      <c r="L49" s="374">
        <v>0</v>
      </c>
      <c r="M49" s="314">
        <f t="shared" ref="M49:V49" si="24">L49</f>
        <v>0</v>
      </c>
      <c r="N49" s="314">
        <f t="shared" si="24"/>
        <v>0</v>
      </c>
      <c r="O49" s="314">
        <f t="shared" si="24"/>
        <v>0</v>
      </c>
      <c r="P49" s="314">
        <f t="shared" si="24"/>
        <v>0</v>
      </c>
      <c r="Q49" s="314">
        <f t="shared" si="24"/>
        <v>0</v>
      </c>
      <c r="R49" s="314">
        <f t="shared" si="24"/>
        <v>0</v>
      </c>
      <c r="S49" s="314">
        <f t="shared" si="24"/>
        <v>0</v>
      </c>
      <c r="T49" s="314">
        <f t="shared" si="24"/>
        <v>0</v>
      </c>
      <c r="U49" s="314">
        <f t="shared" si="24"/>
        <v>0</v>
      </c>
      <c r="V49" s="314">
        <f t="shared" si="24"/>
        <v>0</v>
      </c>
      <c r="W49" s="316">
        <v>2250</v>
      </c>
      <c r="X49" s="316">
        <f t="shared" ref="X49:AR49" si="25">W49</f>
        <v>2250</v>
      </c>
      <c r="Y49" s="316">
        <f t="shared" si="25"/>
        <v>2250</v>
      </c>
      <c r="Z49" s="316">
        <f t="shared" si="25"/>
        <v>2250</v>
      </c>
      <c r="AA49" s="316">
        <f t="shared" si="25"/>
        <v>2250</v>
      </c>
      <c r="AB49" s="316">
        <f t="shared" si="25"/>
        <v>2250</v>
      </c>
      <c r="AC49" s="316">
        <f t="shared" si="25"/>
        <v>2250</v>
      </c>
      <c r="AD49" s="316">
        <f t="shared" si="25"/>
        <v>2250</v>
      </c>
      <c r="AE49" s="316">
        <f t="shared" si="25"/>
        <v>2250</v>
      </c>
      <c r="AF49" s="316">
        <f t="shared" si="25"/>
        <v>2250</v>
      </c>
      <c r="AG49" s="316">
        <f t="shared" si="25"/>
        <v>2250</v>
      </c>
      <c r="AH49" s="316">
        <f t="shared" si="25"/>
        <v>2250</v>
      </c>
      <c r="AI49" s="316">
        <f t="shared" si="25"/>
        <v>2250</v>
      </c>
      <c r="AJ49" s="316">
        <f t="shared" si="25"/>
        <v>2250</v>
      </c>
      <c r="AK49" s="316">
        <f t="shared" si="25"/>
        <v>2250</v>
      </c>
      <c r="AL49" s="316">
        <f t="shared" si="25"/>
        <v>2250</v>
      </c>
      <c r="AM49" s="316">
        <f t="shared" si="25"/>
        <v>2250</v>
      </c>
      <c r="AN49" s="316">
        <f t="shared" si="25"/>
        <v>2250</v>
      </c>
      <c r="AO49" s="316">
        <f t="shared" si="25"/>
        <v>2250</v>
      </c>
      <c r="AP49" s="316">
        <f t="shared" si="25"/>
        <v>2250</v>
      </c>
      <c r="AQ49" s="316">
        <f t="shared" si="25"/>
        <v>2250</v>
      </c>
      <c r="AR49" s="316">
        <f t="shared" si="25"/>
        <v>2250</v>
      </c>
    </row>
    <row r="50" spans="1:45" ht="19.5" customHeight="1">
      <c r="A50" s="311" t="s">
        <v>209</v>
      </c>
      <c r="B50" s="438" t="s">
        <v>276</v>
      </c>
      <c r="C50" s="262"/>
      <c r="D50" s="527"/>
      <c r="E50" s="568"/>
      <c r="F50" s="214">
        <f t="shared" si="16"/>
        <v>0</v>
      </c>
      <c r="G50" s="214">
        <f t="shared" si="17"/>
        <v>750</v>
      </c>
      <c r="H50" s="214">
        <f t="shared" si="18"/>
        <v>0</v>
      </c>
      <c r="I50" s="315">
        <f t="shared" ref="I50:V50" si="26">I49*35%</f>
        <v>0</v>
      </c>
      <c r="J50" s="315">
        <f t="shared" si="26"/>
        <v>0</v>
      </c>
      <c r="K50" s="315">
        <f t="shared" si="26"/>
        <v>0</v>
      </c>
      <c r="L50" s="315">
        <f t="shared" si="26"/>
        <v>0</v>
      </c>
      <c r="M50" s="315">
        <f t="shared" si="26"/>
        <v>0</v>
      </c>
      <c r="N50" s="315">
        <f t="shared" si="26"/>
        <v>0</v>
      </c>
      <c r="O50" s="315">
        <f t="shared" si="26"/>
        <v>0</v>
      </c>
      <c r="P50" s="315">
        <f t="shared" si="26"/>
        <v>0</v>
      </c>
      <c r="Q50" s="315">
        <f t="shared" si="26"/>
        <v>0</v>
      </c>
      <c r="R50" s="315">
        <f t="shared" si="26"/>
        <v>0</v>
      </c>
      <c r="S50" s="315">
        <f t="shared" si="26"/>
        <v>0</v>
      </c>
      <c r="T50" s="315">
        <f t="shared" si="26"/>
        <v>0</v>
      </c>
      <c r="U50" s="315">
        <f t="shared" si="26"/>
        <v>0</v>
      </c>
      <c r="V50" s="315">
        <f t="shared" si="26"/>
        <v>0</v>
      </c>
      <c r="W50" s="315">
        <v>750</v>
      </c>
      <c r="X50" s="316">
        <v>0</v>
      </c>
      <c r="Y50" s="316">
        <f t="shared" ref="Y50" si="27">X50</f>
        <v>0</v>
      </c>
      <c r="Z50" s="316">
        <f t="shared" ref="Z50" si="28">Y50</f>
        <v>0</v>
      </c>
      <c r="AA50" s="316">
        <f t="shared" ref="AA50" si="29">Z50</f>
        <v>0</v>
      </c>
      <c r="AB50" s="316">
        <f t="shared" ref="AB50" si="30">AA50</f>
        <v>0</v>
      </c>
      <c r="AC50" s="316">
        <f t="shared" ref="AC50" si="31">AB50</f>
        <v>0</v>
      </c>
      <c r="AD50" s="316">
        <f t="shared" ref="AD50" si="32">AC50</f>
        <v>0</v>
      </c>
      <c r="AE50" s="316">
        <f t="shared" ref="AE50" si="33">AD50</f>
        <v>0</v>
      </c>
      <c r="AF50" s="316">
        <f t="shared" ref="AF50" si="34">AE50</f>
        <v>0</v>
      </c>
      <c r="AG50" s="316">
        <f t="shared" ref="AG50" si="35">AF50</f>
        <v>0</v>
      </c>
      <c r="AH50" s="316">
        <f t="shared" ref="AH50" si="36">AG50</f>
        <v>0</v>
      </c>
      <c r="AI50" s="316">
        <f t="shared" ref="AI50" si="37">AH50</f>
        <v>0</v>
      </c>
      <c r="AJ50" s="316">
        <f t="shared" ref="AJ50" si="38">AI50</f>
        <v>0</v>
      </c>
      <c r="AK50" s="316">
        <f t="shared" ref="AK50" si="39">AJ50</f>
        <v>0</v>
      </c>
      <c r="AL50" s="316">
        <f t="shared" ref="AL50" si="40">AK50</f>
        <v>0</v>
      </c>
      <c r="AM50" s="316">
        <f t="shared" ref="AM50" si="41">AL50</f>
        <v>0</v>
      </c>
      <c r="AN50" s="316">
        <f t="shared" ref="AN50" si="42">AM50</f>
        <v>0</v>
      </c>
      <c r="AO50" s="316">
        <f t="shared" ref="AO50" si="43">AN50</f>
        <v>0</v>
      </c>
      <c r="AP50" s="316">
        <f t="shared" ref="AP50" si="44">AO50</f>
        <v>0</v>
      </c>
      <c r="AQ50" s="316">
        <f t="shared" ref="AQ50" si="45">AP50</f>
        <v>0</v>
      </c>
      <c r="AR50" s="316">
        <f t="shared" ref="AR50" si="46">AQ50</f>
        <v>0</v>
      </c>
    </row>
    <row r="51" spans="1:45" s="375" customFormat="1" ht="19.5" customHeight="1">
      <c r="A51" s="458" t="s">
        <v>0</v>
      </c>
      <c r="B51" s="628" t="s">
        <v>333</v>
      </c>
      <c r="C51" s="384"/>
      <c r="D51" s="451"/>
      <c r="E51" s="569"/>
      <c r="F51" s="386">
        <f>SUM(I51:T51)</f>
        <v>2520</v>
      </c>
      <c r="G51" s="386">
        <f>SUM(U51:AF51)</f>
        <v>2520</v>
      </c>
      <c r="H51" s="386">
        <f>SUM(AG51:AR51)</f>
        <v>2520</v>
      </c>
      <c r="I51" s="387">
        <v>210</v>
      </c>
      <c r="J51" s="387">
        <v>210</v>
      </c>
      <c r="K51" s="387">
        <v>210</v>
      </c>
      <c r="L51" s="387">
        <v>210</v>
      </c>
      <c r="M51" s="387">
        <v>210</v>
      </c>
      <c r="N51" s="387">
        <v>210</v>
      </c>
      <c r="O51" s="387">
        <v>210</v>
      </c>
      <c r="P51" s="387">
        <v>210</v>
      </c>
      <c r="Q51" s="387">
        <v>210</v>
      </c>
      <c r="R51" s="387">
        <v>210</v>
      </c>
      <c r="S51" s="387">
        <v>210</v>
      </c>
      <c r="T51" s="387">
        <v>210</v>
      </c>
      <c r="U51" s="387">
        <v>210</v>
      </c>
      <c r="V51" s="387">
        <v>210</v>
      </c>
      <c r="W51" s="387">
        <v>210</v>
      </c>
      <c r="X51" s="387">
        <v>210</v>
      </c>
      <c r="Y51" s="387">
        <v>210</v>
      </c>
      <c r="Z51" s="387">
        <v>210</v>
      </c>
      <c r="AA51" s="387">
        <v>210</v>
      </c>
      <c r="AB51" s="387">
        <v>210</v>
      </c>
      <c r="AC51" s="387">
        <v>210</v>
      </c>
      <c r="AD51" s="387">
        <v>210</v>
      </c>
      <c r="AE51" s="387">
        <v>210</v>
      </c>
      <c r="AF51" s="387">
        <v>210</v>
      </c>
      <c r="AG51" s="387">
        <v>210</v>
      </c>
      <c r="AH51" s="387">
        <v>210</v>
      </c>
      <c r="AI51" s="387">
        <v>210</v>
      </c>
      <c r="AJ51" s="387">
        <v>210</v>
      </c>
      <c r="AK51" s="387">
        <v>210</v>
      </c>
      <c r="AL51" s="387">
        <v>210</v>
      </c>
      <c r="AM51" s="387">
        <v>210</v>
      </c>
      <c r="AN51" s="387">
        <v>210</v>
      </c>
      <c r="AO51" s="387">
        <v>210</v>
      </c>
      <c r="AP51" s="387">
        <v>210</v>
      </c>
      <c r="AQ51" s="387">
        <v>210</v>
      </c>
      <c r="AR51" s="387">
        <v>210</v>
      </c>
      <c r="AS51" s="389"/>
    </row>
    <row r="52" spans="1:45" s="375" customFormat="1" ht="19.5" customHeight="1">
      <c r="A52" s="458" t="s">
        <v>0</v>
      </c>
      <c r="B52" s="629" t="s">
        <v>285</v>
      </c>
      <c r="C52" s="451"/>
      <c r="D52" s="451"/>
      <c r="E52" s="569"/>
      <c r="F52" s="386">
        <f>SUM(I52:T52)</f>
        <v>9000</v>
      </c>
      <c r="G52" s="386">
        <f>SUM(U52:AF52)</f>
        <v>9000</v>
      </c>
      <c r="H52" s="386">
        <f>SUM(AG52:AR52)</f>
        <v>9000</v>
      </c>
      <c r="I52" s="387">
        <v>750</v>
      </c>
      <c r="J52" s="387">
        <v>750</v>
      </c>
      <c r="K52" s="387">
        <v>750</v>
      </c>
      <c r="L52" s="387">
        <v>750</v>
      </c>
      <c r="M52" s="387">
        <v>750</v>
      </c>
      <c r="N52" s="387">
        <v>750</v>
      </c>
      <c r="O52" s="387">
        <v>750</v>
      </c>
      <c r="P52" s="387">
        <v>750</v>
      </c>
      <c r="Q52" s="387">
        <v>750</v>
      </c>
      <c r="R52" s="387">
        <v>750</v>
      </c>
      <c r="S52" s="387">
        <v>750</v>
      </c>
      <c r="T52" s="387">
        <v>750</v>
      </c>
      <c r="U52" s="387">
        <v>750</v>
      </c>
      <c r="V52" s="387">
        <v>750</v>
      </c>
      <c r="W52" s="387">
        <v>750</v>
      </c>
      <c r="X52" s="387">
        <v>750</v>
      </c>
      <c r="Y52" s="387">
        <v>750</v>
      </c>
      <c r="Z52" s="387">
        <v>750</v>
      </c>
      <c r="AA52" s="387">
        <v>750</v>
      </c>
      <c r="AB52" s="387">
        <v>750</v>
      </c>
      <c r="AC52" s="387">
        <v>750</v>
      </c>
      <c r="AD52" s="387">
        <v>750</v>
      </c>
      <c r="AE52" s="387">
        <v>750</v>
      </c>
      <c r="AF52" s="387">
        <v>750</v>
      </c>
      <c r="AG52" s="387">
        <v>750</v>
      </c>
      <c r="AH52" s="387">
        <v>750</v>
      </c>
      <c r="AI52" s="387">
        <v>750</v>
      </c>
      <c r="AJ52" s="387">
        <v>750</v>
      </c>
      <c r="AK52" s="387">
        <v>750</v>
      </c>
      <c r="AL52" s="387">
        <v>750</v>
      </c>
      <c r="AM52" s="387">
        <v>750</v>
      </c>
      <c r="AN52" s="387">
        <v>750</v>
      </c>
      <c r="AO52" s="387">
        <v>750</v>
      </c>
      <c r="AP52" s="387">
        <v>750</v>
      </c>
      <c r="AQ52" s="387">
        <v>750</v>
      </c>
      <c r="AR52" s="387">
        <v>750</v>
      </c>
      <c r="AS52" s="389"/>
    </row>
    <row r="53" spans="1:45" ht="19.5" customHeight="1">
      <c r="A53" s="224" t="s">
        <v>0</v>
      </c>
      <c r="B53" s="630" t="s">
        <v>334</v>
      </c>
      <c r="C53" s="202"/>
      <c r="D53" s="447"/>
      <c r="E53" s="565"/>
      <c r="F53" s="214">
        <f t="shared" si="16"/>
        <v>2400</v>
      </c>
      <c r="G53" s="214">
        <f t="shared" si="17"/>
        <v>2400</v>
      </c>
      <c r="H53" s="214">
        <f t="shared" si="18"/>
        <v>2400</v>
      </c>
      <c r="I53" s="215">
        <v>200</v>
      </c>
      <c r="J53" s="293">
        <v>200</v>
      </c>
      <c r="K53" s="293">
        <v>200</v>
      </c>
      <c r="L53" s="293">
        <v>200</v>
      </c>
      <c r="M53" s="293">
        <v>200</v>
      </c>
      <c r="N53" s="293">
        <v>200</v>
      </c>
      <c r="O53" s="293">
        <v>200</v>
      </c>
      <c r="P53" s="293">
        <v>200</v>
      </c>
      <c r="Q53" s="293">
        <v>200</v>
      </c>
      <c r="R53" s="293">
        <v>200</v>
      </c>
      <c r="S53" s="293">
        <v>200</v>
      </c>
      <c r="T53" s="293">
        <v>200</v>
      </c>
      <c r="U53" s="293">
        <v>200</v>
      </c>
      <c r="V53" s="293">
        <v>200</v>
      </c>
      <c r="W53" s="293">
        <v>200</v>
      </c>
      <c r="X53" s="293">
        <v>200</v>
      </c>
      <c r="Y53" s="293">
        <v>200</v>
      </c>
      <c r="Z53" s="293">
        <v>200</v>
      </c>
      <c r="AA53" s="293">
        <v>200</v>
      </c>
      <c r="AB53" s="293">
        <v>200</v>
      </c>
      <c r="AC53" s="293">
        <v>200</v>
      </c>
      <c r="AD53" s="293">
        <v>200</v>
      </c>
      <c r="AE53" s="293">
        <v>200</v>
      </c>
      <c r="AF53" s="293">
        <v>200</v>
      </c>
      <c r="AG53" s="293">
        <v>200</v>
      </c>
      <c r="AH53" s="293">
        <v>200</v>
      </c>
      <c r="AI53" s="293">
        <v>200</v>
      </c>
      <c r="AJ53" s="293">
        <v>200</v>
      </c>
      <c r="AK53" s="293">
        <v>200</v>
      </c>
      <c r="AL53" s="293">
        <v>200</v>
      </c>
      <c r="AM53" s="293">
        <v>200</v>
      </c>
      <c r="AN53" s="293">
        <v>200</v>
      </c>
      <c r="AO53" s="293">
        <v>200</v>
      </c>
      <c r="AP53" s="293">
        <v>200</v>
      </c>
      <c r="AQ53" s="293">
        <v>200</v>
      </c>
      <c r="AR53" s="293">
        <v>200</v>
      </c>
    </row>
    <row r="54" spans="1:45" ht="19.5" customHeight="1">
      <c r="A54" s="224" t="s">
        <v>0</v>
      </c>
      <c r="B54" s="630" t="s">
        <v>286</v>
      </c>
      <c r="C54" s="202"/>
      <c r="D54" s="447"/>
      <c r="E54" s="565"/>
      <c r="F54" s="214">
        <f t="shared" si="16"/>
        <v>69999.999599999996</v>
      </c>
      <c r="G54" s="214">
        <f t="shared" si="17"/>
        <v>69999.999599999996</v>
      </c>
      <c r="H54" s="214">
        <f t="shared" si="18"/>
        <v>69999.999599999996</v>
      </c>
      <c r="I54" s="215">
        <v>5833.3333000000002</v>
      </c>
      <c r="J54" s="293">
        <v>5833.3333000000002</v>
      </c>
      <c r="K54" s="293">
        <v>5833.3333000000002</v>
      </c>
      <c r="L54" s="293">
        <v>5833.3333000000002</v>
      </c>
      <c r="M54" s="293">
        <v>5833.3333000000002</v>
      </c>
      <c r="N54" s="293">
        <v>5833.3333000000002</v>
      </c>
      <c r="O54" s="293">
        <v>5833.3333000000002</v>
      </c>
      <c r="P54" s="293">
        <v>5833.3333000000002</v>
      </c>
      <c r="Q54" s="293">
        <v>5833.3333000000002</v>
      </c>
      <c r="R54" s="293">
        <v>5833.3333000000002</v>
      </c>
      <c r="S54" s="293">
        <v>5833.3333000000002</v>
      </c>
      <c r="T54" s="293">
        <v>5833.3333000000002</v>
      </c>
      <c r="U54" s="293">
        <v>5833.3333000000002</v>
      </c>
      <c r="V54" s="293">
        <v>5833.3333000000002</v>
      </c>
      <c r="W54" s="293">
        <v>5833.3333000000002</v>
      </c>
      <c r="X54" s="293">
        <v>5833.3333000000002</v>
      </c>
      <c r="Y54" s="293">
        <v>5833.3333000000002</v>
      </c>
      <c r="Z54" s="293">
        <v>5833.3333000000002</v>
      </c>
      <c r="AA54" s="293">
        <v>5833.3333000000002</v>
      </c>
      <c r="AB54" s="293">
        <v>5833.3333000000002</v>
      </c>
      <c r="AC54" s="293">
        <v>5833.3333000000002</v>
      </c>
      <c r="AD54" s="293">
        <v>5833.3333000000002</v>
      </c>
      <c r="AE54" s="293">
        <v>5833.3333000000002</v>
      </c>
      <c r="AF54" s="293">
        <v>5833.3333000000002</v>
      </c>
      <c r="AG54" s="293">
        <v>5833.3333000000002</v>
      </c>
      <c r="AH54" s="293">
        <v>5833.3333000000002</v>
      </c>
      <c r="AI54" s="293">
        <v>5833.3333000000002</v>
      </c>
      <c r="AJ54" s="293">
        <v>5833.3333000000002</v>
      </c>
      <c r="AK54" s="293">
        <v>5833.3333000000002</v>
      </c>
      <c r="AL54" s="293">
        <v>5833.3333000000002</v>
      </c>
      <c r="AM54" s="293">
        <v>5833.3333000000002</v>
      </c>
      <c r="AN54" s="293">
        <v>5833.3333000000002</v>
      </c>
      <c r="AO54" s="293">
        <v>5833.3333000000002</v>
      </c>
      <c r="AP54" s="293">
        <v>5833.3333000000002</v>
      </c>
      <c r="AQ54" s="293">
        <v>5833.3333000000002</v>
      </c>
      <c r="AR54" s="293">
        <v>5833.3333000000002</v>
      </c>
    </row>
    <row r="55" spans="1:45" ht="19.5" customHeight="1">
      <c r="A55" s="373" t="s">
        <v>0</v>
      </c>
      <c r="B55" s="630" t="s">
        <v>287</v>
      </c>
      <c r="C55" s="202"/>
      <c r="D55" s="447"/>
      <c r="E55" s="565"/>
      <c r="F55" s="214">
        <f t="shared" si="16"/>
        <v>6000</v>
      </c>
      <c r="G55" s="214">
        <f t="shared" si="17"/>
        <v>6000</v>
      </c>
      <c r="H55" s="214">
        <f t="shared" si="18"/>
        <v>6000</v>
      </c>
      <c r="I55" s="293">
        <v>500</v>
      </c>
      <c r="J55" s="293">
        <v>500</v>
      </c>
      <c r="K55" s="293">
        <v>500</v>
      </c>
      <c r="L55" s="293">
        <v>500</v>
      </c>
      <c r="M55" s="293">
        <v>500</v>
      </c>
      <c r="N55" s="293">
        <v>500</v>
      </c>
      <c r="O55" s="293">
        <v>500</v>
      </c>
      <c r="P55" s="293">
        <v>500</v>
      </c>
      <c r="Q55" s="293">
        <v>500</v>
      </c>
      <c r="R55" s="293">
        <v>500</v>
      </c>
      <c r="S55" s="293">
        <v>500</v>
      </c>
      <c r="T55" s="293">
        <v>500</v>
      </c>
      <c r="U55" s="293">
        <v>500</v>
      </c>
      <c r="V55" s="293">
        <v>500</v>
      </c>
      <c r="W55" s="293">
        <v>500</v>
      </c>
      <c r="X55" s="293">
        <v>500</v>
      </c>
      <c r="Y55" s="293">
        <v>500</v>
      </c>
      <c r="Z55" s="293">
        <v>500</v>
      </c>
      <c r="AA55" s="293">
        <v>500</v>
      </c>
      <c r="AB55" s="293">
        <v>500</v>
      </c>
      <c r="AC55" s="293">
        <v>500</v>
      </c>
      <c r="AD55" s="293">
        <v>500</v>
      </c>
      <c r="AE55" s="293">
        <v>500</v>
      </c>
      <c r="AF55" s="293">
        <v>500</v>
      </c>
      <c r="AG55" s="293">
        <v>500</v>
      </c>
      <c r="AH55" s="293">
        <v>500</v>
      </c>
      <c r="AI55" s="293">
        <v>500</v>
      </c>
      <c r="AJ55" s="293">
        <v>500</v>
      </c>
      <c r="AK55" s="293">
        <v>500</v>
      </c>
      <c r="AL55" s="293">
        <v>500</v>
      </c>
      <c r="AM55" s="293">
        <v>500</v>
      </c>
      <c r="AN55" s="293">
        <v>500</v>
      </c>
      <c r="AO55" s="293">
        <v>500</v>
      </c>
      <c r="AP55" s="293">
        <v>500</v>
      </c>
      <c r="AQ55" s="293">
        <v>500</v>
      </c>
      <c r="AR55" s="293">
        <v>500</v>
      </c>
    </row>
    <row r="56" spans="1:45" ht="19.5" customHeight="1">
      <c r="A56" s="373" t="s">
        <v>0</v>
      </c>
      <c r="B56" s="630" t="s">
        <v>288</v>
      </c>
      <c r="C56" s="202"/>
      <c r="D56" s="447"/>
      <c r="E56" s="565"/>
      <c r="F56" s="214">
        <f t="shared" si="16"/>
        <v>3600</v>
      </c>
      <c r="G56" s="214">
        <f t="shared" si="17"/>
        <v>3600</v>
      </c>
      <c r="H56" s="214">
        <f t="shared" si="18"/>
        <v>3600</v>
      </c>
      <c r="I56" s="215">
        <v>300</v>
      </c>
      <c r="J56" s="293">
        <v>300</v>
      </c>
      <c r="K56" s="293">
        <v>300</v>
      </c>
      <c r="L56" s="293">
        <v>300</v>
      </c>
      <c r="M56" s="293">
        <v>300</v>
      </c>
      <c r="N56" s="293">
        <v>300</v>
      </c>
      <c r="O56" s="293">
        <v>300</v>
      </c>
      <c r="P56" s="293">
        <v>300</v>
      </c>
      <c r="Q56" s="293">
        <v>300</v>
      </c>
      <c r="R56" s="293">
        <v>300</v>
      </c>
      <c r="S56" s="293">
        <v>300</v>
      </c>
      <c r="T56" s="293">
        <v>300</v>
      </c>
      <c r="U56" s="293">
        <v>300</v>
      </c>
      <c r="V56" s="293">
        <v>300</v>
      </c>
      <c r="W56" s="293">
        <v>300</v>
      </c>
      <c r="X56" s="293">
        <v>300</v>
      </c>
      <c r="Y56" s="293">
        <v>300</v>
      </c>
      <c r="Z56" s="293">
        <v>300</v>
      </c>
      <c r="AA56" s="293">
        <v>300</v>
      </c>
      <c r="AB56" s="293">
        <v>300</v>
      </c>
      <c r="AC56" s="293">
        <v>300</v>
      </c>
      <c r="AD56" s="293">
        <v>300</v>
      </c>
      <c r="AE56" s="293">
        <v>300</v>
      </c>
      <c r="AF56" s="293">
        <v>300</v>
      </c>
      <c r="AG56" s="293">
        <v>300</v>
      </c>
      <c r="AH56" s="293">
        <v>300</v>
      </c>
      <c r="AI56" s="293">
        <v>300</v>
      </c>
      <c r="AJ56" s="293">
        <v>300</v>
      </c>
      <c r="AK56" s="293">
        <v>300</v>
      </c>
      <c r="AL56" s="293">
        <v>300</v>
      </c>
      <c r="AM56" s="293">
        <v>300</v>
      </c>
      <c r="AN56" s="293">
        <v>300</v>
      </c>
      <c r="AO56" s="293">
        <v>300</v>
      </c>
      <c r="AP56" s="293">
        <v>300</v>
      </c>
      <c r="AQ56" s="293">
        <v>300</v>
      </c>
      <c r="AR56" s="293">
        <v>300</v>
      </c>
    </row>
    <row r="57" spans="1:45" ht="19.5" customHeight="1">
      <c r="A57" s="373" t="s">
        <v>0</v>
      </c>
      <c r="B57" s="459" t="s">
        <v>289</v>
      </c>
      <c r="C57" s="202"/>
      <c r="D57" s="447"/>
      <c r="E57" s="565"/>
      <c r="F57" s="214">
        <f t="shared" si="16"/>
        <v>24000</v>
      </c>
      <c r="G57" s="214">
        <f t="shared" si="17"/>
        <v>24000</v>
      </c>
      <c r="H57" s="214">
        <f t="shared" si="18"/>
        <v>24000</v>
      </c>
      <c r="I57" s="215">
        <v>2000</v>
      </c>
      <c r="J57" s="293">
        <v>2000</v>
      </c>
      <c r="K57" s="293">
        <v>2000</v>
      </c>
      <c r="L57" s="293">
        <v>2000</v>
      </c>
      <c r="M57" s="293">
        <v>2000</v>
      </c>
      <c r="N57" s="293">
        <v>2000</v>
      </c>
      <c r="O57" s="293">
        <v>2000</v>
      </c>
      <c r="P57" s="293">
        <v>2000</v>
      </c>
      <c r="Q57" s="293">
        <v>2000</v>
      </c>
      <c r="R57" s="293">
        <v>2000</v>
      </c>
      <c r="S57" s="293">
        <v>2000</v>
      </c>
      <c r="T57" s="293">
        <v>2000</v>
      </c>
      <c r="U57" s="293">
        <v>2000</v>
      </c>
      <c r="V57" s="293">
        <v>2000</v>
      </c>
      <c r="W57" s="293">
        <v>2000</v>
      </c>
      <c r="X57" s="293">
        <v>2000</v>
      </c>
      <c r="Y57" s="293">
        <v>2000</v>
      </c>
      <c r="Z57" s="293">
        <v>2000</v>
      </c>
      <c r="AA57" s="293">
        <v>2000</v>
      </c>
      <c r="AB57" s="293">
        <v>2000</v>
      </c>
      <c r="AC57" s="293">
        <v>2000</v>
      </c>
      <c r="AD57" s="293">
        <v>2000</v>
      </c>
      <c r="AE57" s="293">
        <v>2000</v>
      </c>
      <c r="AF57" s="293">
        <v>2000</v>
      </c>
      <c r="AG57" s="293">
        <v>2000</v>
      </c>
      <c r="AH57" s="293">
        <v>2000</v>
      </c>
      <c r="AI57" s="293">
        <v>2000</v>
      </c>
      <c r="AJ57" s="293">
        <v>2000</v>
      </c>
      <c r="AK57" s="293">
        <v>2000</v>
      </c>
      <c r="AL57" s="293">
        <v>2000</v>
      </c>
      <c r="AM57" s="293">
        <v>2000</v>
      </c>
      <c r="AN57" s="293">
        <v>2000</v>
      </c>
      <c r="AO57" s="293">
        <v>2000</v>
      </c>
      <c r="AP57" s="293">
        <v>2000</v>
      </c>
      <c r="AQ57" s="293">
        <v>2000</v>
      </c>
      <c r="AR57" s="293">
        <v>2000</v>
      </c>
    </row>
    <row r="58" spans="1:45" ht="19.5" hidden="1" customHeight="1">
      <c r="A58" s="224" t="s">
        <v>212</v>
      </c>
      <c r="B58" s="459"/>
      <c r="C58" s="202"/>
      <c r="D58" s="447"/>
      <c r="E58" s="565"/>
      <c r="F58" s="214">
        <f t="shared" si="16"/>
        <v>0</v>
      </c>
      <c r="G58" s="214">
        <f t="shared" si="17"/>
        <v>0</v>
      </c>
      <c r="H58" s="214">
        <f t="shared" si="18"/>
        <v>0</v>
      </c>
      <c r="I58" s="215"/>
      <c r="J58" s="206"/>
      <c r="K58" s="285"/>
      <c r="L58" s="285"/>
      <c r="M58" s="285"/>
      <c r="N58" s="285"/>
      <c r="O58" s="285"/>
      <c r="P58" s="285"/>
      <c r="Q58" s="285"/>
      <c r="R58" s="285"/>
      <c r="S58" s="285"/>
      <c r="T58" s="286"/>
      <c r="U58" s="188"/>
      <c r="V58" s="1"/>
      <c r="W58" s="2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5" ht="19.5" hidden="1" customHeight="1">
      <c r="A59" s="317" t="s">
        <v>213</v>
      </c>
      <c r="B59" s="459"/>
      <c r="C59" s="202"/>
      <c r="D59" s="447"/>
      <c r="E59" s="565"/>
      <c r="F59" s="214">
        <f t="shared" si="16"/>
        <v>0</v>
      </c>
      <c r="G59" s="214">
        <f t="shared" si="17"/>
        <v>0</v>
      </c>
      <c r="H59" s="214">
        <f t="shared" si="18"/>
        <v>0</v>
      </c>
      <c r="I59" s="215"/>
      <c r="J59" s="206"/>
      <c r="K59" s="285"/>
      <c r="L59" s="285"/>
      <c r="M59" s="285"/>
      <c r="N59" s="285"/>
      <c r="O59" s="285"/>
      <c r="P59" s="285"/>
      <c r="Q59" s="285"/>
      <c r="R59" s="285"/>
      <c r="S59" s="285"/>
      <c r="T59" s="286"/>
      <c r="U59" s="188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5" s="375" customFormat="1" ht="19.5" customHeight="1">
      <c r="A60" s="452" t="s">
        <v>290</v>
      </c>
      <c r="B60" s="460" t="s">
        <v>291</v>
      </c>
      <c r="C60" s="447"/>
      <c r="D60" s="447"/>
      <c r="E60" s="565"/>
      <c r="F60" s="214"/>
      <c r="G60" s="214"/>
      <c r="H60" s="214"/>
      <c r="I60" s="448"/>
      <c r="J60" s="294"/>
      <c r="K60" s="449"/>
      <c r="L60" s="449"/>
      <c r="M60" s="449"/>
      <c r="N60" s="449"/>
      <c r="O60" s="449"/>
      <c r="P60" s="449"/>
      <c r="Q60" s="449"/>
      <c r="R60" s="449"/>
      <c r="S60" s="449"/>
      <c r="T60" s="450"/>
      <c r="U60" s="188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5" s="375" customFormat="1" ht="19.5" customHeight="1">
      <c r="A61" s="452" t="s">
        <v>208</v>
      </c>
      <c r="B61" s="460" t="s">
        <v>335</v>
      </c>
      <c r="C61" s="447"/>
      <c r="D61" s="447"/>
      <c r="E61" s="565"/>
      <c r="F61" s="214">
        <f t="shared" ref="F61" si="47">SUM(I61:T61)</f>
        <v>3000</v>
      </c>
      <c r="G61" s="214">
        <f t="shared" ref="G61" si="48">SUM(U61:AF61)</f>
        <v>3100</v>
      </c>
      <c r="H61" s="214">
        <f t="shared" ref="H61" si="49">SUM(AG61:AR61)</f>
        <v>3200</v>
      </c>
      <c r="I61" s="454"/>
      <c r="J61" s="378"/>
      <c r="K61" s="455"/>
      <c r="L61" s="455"/>
      <c r="M61" s="455"/>
      <c r="N61" s="455"/>
      <c r="O61" s="455"/>
      <c r="P61" s="455"/>
      <c r="Q61" s="455"/>
      <c r="R61" s="455"/>
      <c r="S61" s="455"/>
      <c r="T61" s="456">
        <v>3000</v>
      </c>
      <c r="U61" s="457"/>
      <c r="V61" s="457"/>
      <c r="W61" s="457"/>
      <c r="X61" s="457"/>
      <c r="Y61" s="457"/>
      <c r="Z61" s="457"/>
      <c r="AA61" s="457"/>
      <c r="AB61" s="457"/>
      <c r="AC61" s="457"/>
      <c r="AD61" s="457"/>
      <c r="AE61" s="457"/>
      <c r="AF61" s="457">
        <v>3100</v>
      </c>
      <c r="AG61" s="457"/>
      <c r="AH61" s="457"/>
      <c r="AI61" s="457"/>
      <c r="AJ61" s="457"/>
      <c r="AK61" s="457"/>
      <c r="AL61" s="457"/>
      <c r="AM61" s="457"/>
      <c r="AN61" s="457"/>
      <c r="AO61" s="457"/>
      <c r="AP61" s="457"/>
      <c r="AQ61" s="457"/>
      <c r="AR61" s="457">
        <v>3200</v>
      </c>
    </row>
    <row r="62" spans="1:45" s="375" customFormat="1" ht="19.5" customHeight="1">
      <c r="A62" s="452"/>
      <c r="B62" s="447"/>
      <c r="C62" s="447"/>
      <c r="D62" s="447"/>
      <c r="E62" s="565"/>
      <c r="F62" s="453"/>
      <c r="G62" s="453"/>
      <c r="H62" s="453"/>
      <c r="I62" s="454"/>
      <c r="J62" s="378"/>
      <c r="K62" s="455"/>
      <c r="L62" s="455"/>
      <c r="M62" s="455"/>
      <c r="N62" s="455"/>
      <c r="O62" s="455"/>
      <c r="P62" s="455"/>
      <c r="Q62" s="455"/>
      <c r="R62" s="455"/>
      <c r="S62" s="455"/>
      <c r="T62" s="456"/>
      <c r="U62" s="457"/>
      <c r="V62" s="457"/>
      <c r="W62" s="457"/>
      <c r="X62" s="457"/>
      <c r="Y62" s="457"/>
      <c r="Z62" s="457"/>
      <c r="AA62" s="457"/>
      <c r="AB62" s="457"/>
      <c r="AC62" s="457"/>
      <c r="AD62" s="457"/>
      <c r="AE62" s="457"/>
      <c r="AF62" s="457"/>
      <c r="AG62" s="457"/>
      <c r="AH62" s="457"/>
      <c r="AI62" s="457"/>
      <c r="AJ62" s="457"/>
      <c r="AK62" s="457"/>
      <c r="AL62" s="457"/>
      <c r="AM62" s="457"/>
      <c r="AN62" s="457"/>
      <c r="AO62" s="457"/>
      <c r="AP62" s="457"/>
      <c r="AQ62" s="457"/>
      <c r="AR62" s="457"/>
    </row>
    <row r="63" spans="1:45" ht="19.5" customHeight="1" thickBot="1">
      <c r="A63" s="224" t="s">
        <v>214</v>
      </c>
      <c r="B63" s="318" t="s">
        <v>238</v>
      </c>
      <c r="C63" s="202"/>
      <c r="D63" s="447"/>
      <c r="E63" s="565"/>
      <c r="F63" s="214">
        <f t="shared" si="16"/>
        <v>15720</v>
      </c>
      <c r="G63" s="214">
        <f t="shared" si="17"/>
        <v>0</v>
      </c>
      <c r="H63" s="214">
        <f t="shared" si="18"/>
        <v>0</v>
      </c>
      <c r="I63" s="319">
        <f t="shared" ref="I63:AR63" si="50">I80</f>
        <v>9825</v>
      </c>
      <c r="J63" s="320">
        <f t="shared" si="50"/>
        <v>1965</v>
      </c>
      <c r="K63" s="321">
        <f t="shared" si="50"/>
        <v>1965</v>
      </c>
      <c r="L63" s="321">
        <f t="shared" si="50"/>
        <v>1965</v>
      </c>
      <c r="M63" s="321">
        <f t="shared" si="50"/>
        <v>0</v>
      </c>
      <c r="N63" s="321">
        <f t="shared" si="50"/>
        <v>0</v>
      </c>
      <c r="O63" s="321">
        <f t="shared" si="50"/>
        <v>0</v>
      </c>
      <c r="P63" s="321">
        <f t="shared" si="50"/>
        <v>0</v>
      </c>
      <c r="Q63" s="321">
        <f t="shared" si="50"/>
        <v>0</v>
      </c>
      <c r="R63" s="321">
        <f t="shared" si="50"/>
        <v>0</v>
      </c>
      <c r="S63" s="321">
        <f t="shared" si="50"/>
        <v>0</v>
      </c>
      <c r="T63" s="322">
        <f t="shared" si="50"/>
        <v>0</v>
      </c>
      <c r="U63" s="322">
        <f t="shared" si="50"/>
        <v>0</v>
      </c>
      <c r="V63" s="322">
        <f t="shared" si="50"/>
        <v>0</v>
      </c>
      <c r="W63" s="322">
        <f t="shared" si="50"/>
        <v>0</v>
      </c>
      <c r="X63" s="322">
        <f t="shared" si="50"/>
        <v>0</v>
      </c>
      <c r="Y63" s="322">
        <f t="shared" si="50"/>
        <v>0</v>
      </c>
      <c r="Z63" s="322">
        <f t="shared" si="50"/>
        <v>0</v>
      </c>
      <c r="AA63" s="322">
        <f t="shared" si="50"/>
        <v>0</v>
      </c>
      <c r="AB63" s="322">
        <f t="shared" si="50"/>
        <v>0</v>
      </c>
      <c r="AC63" s="322">
        <f t="shared" si="50"/>
        <v>0</v>
      </c>
      <c r="AD63" s="322">
        <f t="shared" si="50"/>
        <v>0</v>
      </c>
      <c r="AE63" s="322">
        <f t="shared" si="50"/>
        <v>0</v>
      </c>
      <c r="AF63" s="322">
        <f t="shared" si="50"/>
        <v>0</v>
      </c>
      <c r="AG63" s="322">
        <f t="shared" si="50"/>
        <v>0</v>
      </c>
      <c r="AH63" s="322">
        <f t="shared" si="50"/>
        <v>0</v>
      </c>
      <c r="AI63" s="322">
        <f t="shared" si="50"/>
        <v>0</v>
      </c>
      <c r="AJ63" s="322">
        <f t="shared" si="50"/>
        <v>0</v>
      </c>
      <c r="AK63" s="322">
        <f t="shared" si="50"/>
        <v>0</v>
      </c>
      <c r="AL63" s="322">
        <f t="shared" si="50"/>
        <v>0</v>
      </c>
      <c r="AM63" s="322">
        <f t="shared" si="50"/>
        <v>0</v>
      </c>
      <c r="AN63" s="322">
        <f t="shared" si="50"/>
        <v>0</v>
      </c>
      <c r="AO63" s="322">
        <f t="shared" si="50"/>
        <v>0</v>
      </c>
      <c r="AP63" s="322">
        <f t="shared" si="50"/>
        <v>0</v>
      </c>
      <c r="AQ63" s="322">
        <f t="shared" si="50"/>
        <v>0</v>
      </c>
      <c r="AR63" s="322">
        <f t="shared" si="50"/>
        <v>0</v>
      </c>
    </row>
    <row r="64" spans="1:45" ht="19.5" customHeight="1" thickBot="1">
      <c r="A64" s="225" t="s">
        <v>178</v>
      </c>
      <c r="B64" s="516" t="s">
        <v>177</v>
      </c>
      <c r="C64" s="323"/>
      <c r="D64" s="531"/>
      <c r="E64" s="570"/>
      <c r="F64" s="214">
        <f t="shared" si="16"/>
        <v>151957.99959999998</v>
      </c>
      <c r="G64" s="214">
        <f t="shared" si="17"/>
        <v>333099.59959999996</v>
      </c>
      <c r="H64" s="214">
        <f t="shared" si="18"/>
        <v>391721.5995999999</v>
      </c>
      <c r="I64" s="325">
        <f t="shared" ref="I64:AR64" si="51">SUM(I45:I63)</f>
        <v>19618.333299999998</v>
      </c>
      <c r="J64" s="326">
        <f t="shared" si="51"/>
        <v>11758.3333</v>
      </c>
      <c r="K64" s="326">
        <f t="shared" si="51"/>
        <v>11758.3333</v>
      </c>
      <c r="L64" s="326">
        <f t="shared" si="51"/>
        <v>11758.3333</v>
      </c>
      <c r="M64" s="326">
        <f t="shared" si="51"/>
        <v>9793.3333000000002</v>
      </c>
      <c r="N64" s="326">
        <f t="shared" si="51"/>
        <v>9793.3333000000002</v>
      </c>
      <c r="O64" s="326">
        <f t="shared" si="51"/>
        <v>9793.3333000000002</v>
      </c>
      <c r="P64" s="326">
        <f t="shared" si="51"/>
        <v>9793.3333000000002</v>
      </c>
      <c r="Q64" s="326">
        <f t="shared" si="51"/>
        <v>13723.3333</v>
      </c>
      <c r="R64" s="326">
        <f t="shared" si="51"/>
        <v>13723.3333</v>
      </c>
      <c r="S64" s="326">
        <f t="shared" si="51"/>
        <v>13723.3333</v>
      </c>
      <c r="T64" s="327">
        <f t="shared" si="51"/>
        <v>16721.333299999998</v>
      </c>
      <c r="U64" s="327">
        <f t="shared" si="51"/>
        <v>21340.933300000001</v>
      </c>
      <c r="V64" s="327">
        <f t="shared" si="51"/>
        <v>21340.933300000001</v>
      </c>
      <c r="W64" s="327">
        <f t="shared" si="51"/>
        <v>28158.933299999997</v>
      </c>
      <c r="X64" s="327">
        <f t="shared" si="51"/>
        <v>25808.933299999997</v>
      </c>
      <c r="Y64" s="327">
        <f t="shared" si="51"/>
        <v>25808.933299999997</v>
      </c>
      <c r="Z64" s="327">
        <f t="shared" si="51"/>
        <v>29808.933299999997</v>
      </c>
      <c r="AA64" s="327">
        <f t="shared" si="51"/>
        <v>28208.933299999997</v>
      </c>
      <c r="AB64" s="327">
        <f t="shared" si="51"/>
        <v>25808.933299999997</v>
      </c>
      <c r="AC64" s="327">
        <f t="shared" si="51"/>
        <v>31728.933299999997</v>
      </c>
      <c r="AD64" s="327">
        <f t="shared" si="51"/>
        <v>30128.933299999997</v>
      </c>
      <c r="AE64" s="327">
        <f t="shared" si="51"/>
        <v>30128.933299999997</v>
      </c>
      <c r="AF64" s="327">
        <f t="shared" si="51"/>
        <v>34827.333299999998</v>
      </c>
      <c r="AG64" s="327">
        <f t="shared" si="51"/>
        <v>31310.133300000001</v>
      </c>
      <c r="AH64" s="327">
        <f t="shared" si="51"/>
        <v>31310.133300000001</v>
      </c>
      <c r="AI64" s="327">
        <f t="shared" si="51"/>
        <v>35110.133300000001</v>
      </c>
      <c r="AJ64" s="327">
        <f t="shared" si="51"/>
        <v>31310.133300000001</v>
      </c>
      <c r="AK64" s="327">
        <f t="shared" si="51"/>
        <v>31310.133300000001</v>
      </c>
      <c r="AL64" s="327">
        <f t="shared" si="51"/>
        <v>35110.133300000001</v>
      </c>
      <c r="AM64" s="327">
        <f t="shared" si="51"/>
        <v>31310.133300000001</v>
      </c>
      <c r="AN64" s="327">
        <f t="shared" si="51"/>
        <v>28910.133300000001</v>
      </c>
      <c r="AO64" s="327">
        <f t="shared" si="51"/>
        <v>35110.133300000001</v>
      </c>
      <c r="AP64" s="327">
        <f t="shared" si="51"/>
        <v>31310.133300000001</v>
      </c>
      <c r="AQ64" s="327">
        <f t="shared" si="51"/>
        <v>31310.133300000001</v>
      </c>
      <c r="AR64" s="327">
        <f t="shared" si="51"/>
        <v>38310.133300000001</v>
      </c>
    </row>
    <row r="65" spans="1:44" ht="19.5" customHeight="1" thickBot="1">
      <c r="A65" s="270" t="s">
        <v>215</v>
      </c>
      <c r="B65" s="271"/>
      <c r="C65" s="271"/>
      <c r="D65" s="532"/>
      <c r="E65" s="571"/>
      <c r="F65" s="274">
        <f t="shared" si="16"/>
        <v>170349.01959999997</v>
      </c>
      <c r="G65" s="274">
        <f t="shared" si="17"/>
        <v>361467.59959999996</v>
      </c>
      <c r="H65" s="274">
        <f t="shared" si="18"/>
        <v>420089.5995999999</v>
      </c>
      <c r="I65" s="275">
        <f t="shared" ref="I65:AR65" si="52">I44+I64</f>
        <v>20319.503299999997</v>
      </c>
      <c r="J65" s="276">
        <f t="shared" si="52"/>
        <v>12459.5033</v>
      </c>
      <c r="K65" s="276">
        <f t="shared" si="52"/>
        <v>12459.5033</v>
      </c>
      <c r="L65" s="276">
        <f t="shared" si="52"/>
        <v>12459.5033</v>
      </c>
      <c r="M65" s="276">
        <f t="shared" si="52"/>
        <v>10494.5033</v>
      </c>
      <c r="N65" s="276">
        <f t="shared" si="52"/>
        <v>10494.5033</v>
      </c>
      <c r="O65" s="276">
        <f t="shared" si="52"/>
        <v>12157.3333</v>
      </c>
      <c r="P65" s="276">
        <f t="shared" si="52"/>
        <v>12157.3333</v>
      </c>
      <c r="Q65" s="276">
        <f t="shared" si="52"/>
        <v>16087.3333</v>
      </c>
      <c r="R65" s="276">
        <f t="shared" si="52"/>
        <v>16087.3333</v>
      </c>
      <c r="S65" s="276">
        <f t="shared" si="52"/>
        <v>16087.3333</v>
      </c>
      <c r="T65" s="277">
        <f t="shared" si="52"/>
        <v>19085.333299999998</v>
      </c>
      <c r="U65" s="277">
        <f t="shared" si="52"/>
        <v>23704.933300000001</v>
      </c>
      <c r="V65" s="277">
        <f t="shared" si="52"/>
        <v>23704.933300000001</v>
      </c>
      <c r="W65" s="277">
        <f t="shared" si="52"/>
        <v>30522.933299999997</v>
      </c>
      <c r="X65" s="277">
        <f t="shared" si="52"/>
        <v>28172.933299999997</v>
      </c>
      <c r="Y65" s="277">
        <f t="shared" si="52"/>
        <v>28172.933299999997</v>
      </c>
      <c r="Z65" s="277">
        <f t="shared" si="52"/>
        <v>32172.933299999997</v>
      </c>
      <c r="AA65" s="277">
        <f t="shared" si="52"/>
        <v>30572.933299999997</v>
      </c>
      <c r="AB65" s="277">
        <f t="shared" si="52"/>
        <v>28172.933299999997</v>
      </c>
      <c r="AC65" s="277">
        <f t="shared" si="52"/>
        <v>34092.933299999997</v>
      </c>
      <c r="AD65" s="277">
        <f t="shared" si="52"/>
        <v>32492.933299999997</v>
      </c>
      <c r="AE65" s="277">
        <f t="shared" si="52"/>
        <v>32492.933299999997</v>
      </c>
      <c r="AF65" s="277">
        <f t="shared" si="52"/>
        <v>37191.333299999998</v>
      </c>
      <c r="AG65" s="277">
        <f t="shared" si="52"/>
        <v>33674.133300000001</v>
      </c>
      <c r="AH65" s="277">
        <f t="shared" si="52"/>
        <v>33674.133300000001</v>
      </c>
      <c r="AI65" s="277">
        <f t="shared" si="52"/>
        <v>37474.133300000001</v>
      </c>
      <c r="AJ65" s="277">
        <f t="shared" si="52"/>
        <v>33674.133300000001</v>
      </c>
      <c r="AK65" s="277">
        <f t="shared" si="52"/>
        <v>33674.133300000001</v>
      </c>
      <c r="AL65" s="277">
        <f t="shared" si="52"/>
        <v>37474.133300000001</v>
      </c>
      <c r="AM65" s="277">
        <f t="shared" si="52"/>
        <v>33674.133300000001</v>
      </c>
      <c r="AN65" s="277">
        <f t="shared" si="52"/>
        <v>31274.133300000001</v>
      </c>
      <c r="AO65" s="277">
        <f t="shared" si="52"/>
        <v>37474.133300000001</v>
      </c>
      <c r="AP65" s="277">
        <f t="shared" si="52"/>
        <v>33674.133300000001</v>
      </c>
      <c r="AQ65" s="277">
        <f t="shared" si="52"/>
        <v>33674.133300000001</v>
      </c>
      <c r="AR65" s="277">
        <f t="shared" si="52"/>
        <v>40674.133300000001</v>
      </c>
    </row>
    <row r="66" spans="1:44" ht="19.5" customHeight="1" thickBot="1">
      <c r="A66" s="520" t="s">
        <v>323</v>
      </c>
      <c r="B66" s="1"/>
      <c r="C66" s="1"/>
      <c r="D66" s="501"/>
      <c r="E66" s="572"/>
      <c r="F66" s="214">
        <f>F37-F65</f>
        <v>-13154.019599999971</v>
      </c>
      <c r="G66" s="213">
        <f>G37-G65</f>
        <v>-23043.599599999958</v>
      </c>
      <c r="H66" s="213">
        <f>H37-H65</f>
        <v>44174.4004000001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329"/>
      <c r="U66" s="188"/>
      <c r="V66" s="278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ht="19.5" customHeight="1" thickBot="1">
      <c r="A67" s="330" t="s">
        <v>216</v>
      </c>
      <c r="B67" s="330"/>
      <c r="C67" s="330"/>
      <c r="D67" s="330"/>
      <c r="E67" s="573"/>
      <c r="F67" s="214"/>
      <c r="G67" s="214"/>
      <c r="H67" s="214"/>
      <c r="I67" s="331">
        <f t="shared" ref="I67:AR67" si="53">I37-I65</f>
        <v>28805.496700000003</v>
      </c>
      <c r="J67" s="332">
        <f t="shared" si="53"/>
        <v>-2634.5033000000003</v>
      </c>
      <c r="K67" s="332">
        <f t="shared" si="53"/>
        <v>-2634.5033000000003</v>
      </c>
      <c r="L67" s="332">
        <f t="shared" si="53"/>
        <v>-2634.5033000000003</v>
      </c>
      <c r="M67" s="332">
        <f t="shared" si="53"/>
        <v>-669.50330000000031</v>
      </c>
      <c r="N67" s="332">
        <f t="shared" si="53"/>
        <v>-669.50330000000031</v>
      </c>
      <c r="O67" s="332">
        <f t="shared" si="53"/>
        <v>-2332.3333000000002</v>
      </c>
      <c r="P67" s="332">
        <f t="shared" si="53"/>
        <v>-2332.3333000000002</v>
      </c>
      <c r="Q67" s="332">
        <f t="shared" si="53"/>
        <v>-6262.3333000000002</v>
      </c>
      <c r="R67" s="332">
        <f t="shared" si="53"/>
        <v>-6262.3333000000002</v>
      </c>
      <c r="S67" s="332">
        <f t="shared" si="53"/>
        <v>-6262.3333000000002</v>
      </c>
      <c r="T67" s="333">
        <f t="shared" si="53"/>
        <v>-9265.3332999999984</v>
      </c>
      <c r="U67" s="333">
        <f t="shared" si="53"/>
        <v>-1435.9333000000006</v>
      </c>
      <c r="V67" s="333">
        <f t="shared" si="53"/>
        <v>-1435.9333000000006</v>
      </c>
      <c r="W67" s="333">
        <f t="shared" si="53"/>
        <v>-4253.933299999997</v>
      </c>
      <c r="X67" s="333">
        <f t="shared" si="53"/>
        <v>-5903.933299999997</v>
      </c>
      <c r="Y67" s="333">
        <f t="shared" si="53"/>
        <v>-5903.933299999997</v>
      </c>
      <c r="Z67" s="333">
        <f t="shared" si="53"/>
        <v>96.066700000003038</v>
      </c>
      <c r="AA67" s="333">
        <f t="shared" si="53"/>
        <v>-2303.933299999997</v>
      </c>
      <c r="AB67" s="333">
        <f t="shared" si="53"/>
        <v>-5903.933299999997</v>
      </c>
      <c r="AC67" s="333">
        <f t="shared" si="53"/>
        <v>2976.066700000003</v>
      </c>
      <c r="AD67" s="333">
        <f t="shared" si="53"/>
        <v>576.06670000000304</v>
      </c>
      <c r="AE67" s="333">
        <f t="shared" si="53"/>
        <v>576.06670000000304</v>
      </c>
      <c r="AF67" s="333">
        <f t="shared" si="53"/>
        <v>-126.33329999999842</v>
      </c>
      <c r="AG67" s="333">
        <f t="shared" si="53"/>
        <v>2347.8666999999987</v>
      </c>
      <c r="AH67" s="333">
        <f t="shared" si="53"/>
        <v>2347.8666999999987</v>
      </c>
      <c r="AI67" s="333">
        <f t="shared" si="53"/>
        <v>8047.8666999999987</v>
      </c>
      <c r="AJ67" s="333">
        <f t="shared" si="53"/>
        <v>2347.8666999999987</v>
      </c>
      <c r="AK67" s="333">
        <f t="shared" si="53"/>
        <v>2347.8666999999987</v>
      </c>
      <c r="AL67" s="333">
        <f t="shared" si="53"/>
        <v>8047.8666999999987</v>
      </c>
      <c r="AM67" s="333">
        <f t="shared" si="53"/>
        <v>2347.8666999999987</v>
      </c>
      <c r="AN67" s="333">
        <f t="shared" si="53"/>
        <v>-1252.1333000000013</v>
      </c>
      <c r="AO67" s="333">
        <f t="shared" si="53"/>
        <v>8047.8666999999987</v>
      </c>
      <c r="AP67" s="333">
        <f t="shared" si="53"/>
        <v>2347.8666999999987</v>
      </c>
      <c r="AQ67" s="333">
        <f t="shared" si="53"/>
        <v>2347.8666999999987</v>
      </c>
      <c r="AR67" s="333">
        <f t="shared" si="53"/>
        <v>4847.8666999999987</v>
      </c>
    </row>
    <row r="68" spans="1:44" ht="19.5" customHeight="1" thickBot="1">
      <c r="A68" s="334"/>
      <c r="B68" s="334"/>
      <c r="C68" s="334"/>
      <c r="D68" s="502"/>
      <c r="E68" s="574"/>
      <c r="F68" s="214"/>
      <c r="G68" s="214"/>
      <c r="H68" s="214"/>
      <c r="I68" s="336"/>
      <c r="J68" s="337"/>
      <c r="K68" s="337"/>
      <c r="L68" s="337"/>
      <c r="M68" s="337"/>
      <c r="N68" s="337"/>
      <c r="O68" s="337"/>
      <c r="P68" s="337"/>
      <c r="Q68" s="337"/>
      <c r="R68" s="337"/>
      <c r="S68" s="337"/>
      <c r="T68" s="337"/>
      <c r="U68" s="338"/>
      <c r="V68" s="339"/>
      <c r="W68" s="340"/>
      <c r="X68" s="340"/>
      <c r="Y68" s="340"/>
      <c r="Z68" s="340"/>
      <c r="AA68" s="340"/>
      <c r="AB68" s="340"/>
      <c r="AC68" s="340"/>
      <c r="AD68" s="340"/>
      <c r="AE68" s="340"/>
      <c r="AF68" s="340"/>
      <c r="AG68" s="340"/>
      <c r="AH68" s="340"/>
      <c r="AI68" s="340"/>
      <c r="AJ68" s="340"/>
      <c r="AK68" s="340"/>
      <c r="AL68" s="340"/>
      <c r="AM68" s="340"/>
      <c r="AN68" s="340"/>
      <c r="AO68" s="340"/>
      <c r="AP68" s="340"/>
      <c r="AQ68" s="340"/>
      <c r="AR68" s="340"/>
    </row>
    <row r="69" spans="1:44" ht="39.75" customHeight="1" thickBot="1">
      <c r="A69" s="341" t="s">
        <v>239</v>
      </c>
      <c r="B69" s="790" t="s">
        <v>177</v>
      </c>
      <c r="C69" s="791"/>
      <c r="D69" s="587">
        <v>4696</v>
      </c>
      <c r="E69" s="344"/>
      <c r="F69" s="344"/>
      <c r="G69" s="344"/>
      <c r="H69" s="344"/>
      <c r="I69" s="345">
        <f>D69+I67</f>
        <v>33501.496700000003</v>
      </c>
      <c r="J69" s="276">
        <f t="shared" ref="J69:AR69" si="54">I69+J67</f>
        <v>30866.993400000003</v>
      </c>
      <c r="K69" s="276">
        <f t="shared" si="54"/>
        <v>28232.490100000003</v>
      </c>
      <c r="L69" s="276">
        <f t="shared" si="54"/>
        <v>25597.986800000002</v>
      </c>
      <c r="M69" s="276">
        <f t="shared" si="54"/>
        <v>24928.483500000002</v>
      </c>
      <c r="N69" s="276">
        <f t="shared" si="54"/>
        <v>24258.980200000002</v>
      </c>
      <c r="O69" s="276">
        <f t="shared" si="54"/>
        <v>21926.6469</v>
      </c>
      <c r="P69" s="276">
        <f t="shared" si="54"/>
        <v>19594.313600000001</v>
      </c>
      <c r="Q69" s="276">
        <f t="shared" si="54"/>
        <v>13331.980300000001</v>
      </c>
      <c r="R69" s="276">
        <f t="shared" si="54"/>
        <v>7069.6470000000008</v>
      </c>
      <c r="S69" s="277">
        <f t="shared" si="54"/>
        <v>807.31370000000061</v>
      </c>
      <c r="T69" s="346">
        <f t="shared" si="54"/>
        <v>-8458.0195999999978</v>
      </c>
      <c r="U69" s="346">
        <f t="shared" si="54"/>
        <v>-9893.9528999999984</v>
      </c>
      <c r="V69" s="346">
        <f t="shared" si="54"/>
        <v>-11329.886199999999</v>
      </c>
      <c r="W69" s="346">
        <f t="shared" si="54"/>
        <v>-15583.819499999996</v>
      </c>
      <c r="X69" s="346">
        <f t="shared" si="54"/>
        <v>-21487.752799999995</v>
      </c>
      <c r="Y69" s="346">
        <f t="shared" si="54"/>
        <v>-27391.686099999992</v>
      </c>
      <c r="Z69" s="346">
        <f t="shared" si="54"/>
        <v>-27295.619399999989</v>
      </c>
      <c r="AA69" s="346">
        <f t="shared" si="54"/>
        <v>-29599.552699999986</v>
      </c>
      <c r="AB69" s="346">
        <f t="shared" si="54"/>
        <v>-35503.485999999983</v>
      </c>
      <c r="AC69" s="346">
        <f t="shared" si="54"/>
        <v>-32527.41929999998</v>
      </c>
      <c r="AD69" s="346">
        <f t="shared" si="54"/>
        <v>-31951.352599999977</v>
      </c>
      <c r="AE69" s="346">
        <f t="shared" si="54"/>
        <v>-31375.285899999973</v>
      </c>
      <c r="AF69" s="346">
        <f t="shared" si="54"/>
        <v>-31501.619199999972</v>
      </c>
      <c r="AG69" s="346">
        <f t="shared" si="54"/>
        <v>-29153.752499999973</v>
      </c>
      <c r="AH69" s="346">
        <f t="shared" si="54"/>
        <v>-26805.885799999975</v>
      </c>
      <c r="AI69" s="346">
        <f t="shared" si="54"/>
        <v>-18758.019099999976</v>
      </c>
      <c r="AJ69" s="346">
        <f t="shared" si="54"/>
        <v>-16410.152399999977</v>
      </c>
      <c r="AK69" s="346">
        <f t="shared" si="54"/>
        <v>-14062.285699999979</v>
      </c>
      <c r="AL69" s="346">
        <f t="shared" si="54"/>
        <v>-6014.4189999999799</v>
      </c>
      <c r="AM69" s="346">
        <f t="shared" si="54"/>
        <v>-3666.5522999999812</v>
      </c>
      <c r="AN69" s="346">
        <f t="shared" si="54"/>
        <v>-4918.6855999999825</v>
      </c>
      <c r="AO69" s="346">
        <f t="shared" si="54"/>
        <v>3129.1811000000162</v>
      </c>
      <c r="AP69" s="346">
        <f t="shared" si="54"/>
        <v>5477.0478000000148</v>
      </c>
      <c r="AQ69" s="346">
        <f t="shared" si="54"/>
        <v>7824.9145000000135</v>
      </c>
      <c r="AR69" s="346">
        <f t="shared" si="54"/>
        <v>12672.781200000012</v>
      </c>
    </row>
    <row r="70" spans="1:44" ht="21" customHeight="1">
      <c r="A70" s="189"/>
      <c r="B70" s="1"/>
      <c r="C70" s="1"/>
      <c r="D70" s="1"/>
      <c r="E70" s="457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88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19.5" customHeight="1">
      <c r="A71" s="189"/>
      <c r="B71" s="1"/>
      <c r="C71" s="1"/>
      <c r="D71" s="1"/>
      <c r="E71" s="45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88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19.5" customHeight="1" thickBot="1">
      <c r="A72" s="347" t="s">
        <v>218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88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19.5" customHeight="1" thickBot="1">
      <c r="A73" s="191" t="s">
        <v>219</v>
      </c>
      <c r="B73" s="192"/>
      <c r="C73" s="192"/>
      <c r="D73" s="192"/>
      <c r="E73" s="523"/>
      <c r="F73" s="280"/>
      <c r="G73" s="280"/>
      <c r="H73" s="280"/>
      <c r="I73" s="348">
        <f>I10</f>
        <v>44227</v>
      </c>
      <c r="J73" s="281">
        <f t="shared" ref="J73:AR73" si="55">IF(I73="","",EOMONTH(I73,1))</f>
        <v>44255</v>
      </c>
      <c r="K73" s="281">
        <f t="shared" si="55"/>
        <v>44286</v>
      </c>
      <c r="L73" s="281">
        <f t="shared" si="55"/>
        <v>44316</v>
      </c>
      <c r="M73" s="281">
        <f t="shared" si="55"/>
        <v>44347</v>
      </c>
      <c r="N73" s="281">
        <f t="shared" si="55"/>
        <v>44377</v>
      </c>
      <c r="O73" s="281">
        <f t="shared" si="55"/>
        <v>44408</v>
      </c>
      <c r="P73" s="281">
        <f t="shared" si="55"/>
        <v>44439</v>
      </c>
      <c r="Q73" s="281">
        <f t="shared" si="55"/>
        <v>44469</v>
      </c>
      <c r="R73" s="281">
        <f t="shared" si="55"/>
        <v>44500</v>
      </c>
      <c r="S73" s="281">
        <f t="shared" si="55"/>
        <v>44530</v>
      </c>
      <c r="T73" s="282">
        <f t="shared" si="55"/>
        <v>44561</v>
      </c>
      <c r="U73" s="282">
        <f t="shared" si="55"/>
        <v>44592</v>
      </c>
      <c r="V73" s="282">
        <f t="shared" si="55"/>
        <v>44620</v>
      </c>
      <c r="W73" s="282">
        <f t="shared" si="55"/>
        <v>44651</v>
      </c>
      <c r="X73" s="282">
        <f t="shared" si="55"/>
        <v>44681</v>
      </c>
      <c r="Y73" s="282">
        <f t="shared" si="55"/>
        <v>44712</v>
      </c>
      <c r="Z73" s="282">
        <f t="shared" si="55"/>
        <v>44742</v>
      </c>
      <c r="AA73" s="282">
        <f t="shared" si="55"/>
        <v>44773</v>
      </c>
      <c r="AB73" s="282">
        <f t="shared" si="55"/>
        <v>44804</v>
      </c>
      <c r="AC73" s="282">
        <f t="shared" si="55"/>
        <v>44834</v>
      </c>
      <c r="AD73" s="282">
        <f t="shared" si="55"/>
        <v>44865</v>
      </c>
      <c r="AE73" s="282">
        <f t="shared" si="55"/>
        <v>44895</v>
      </c>
      <c r="AF73" s="282">
        <f t="shared" si="55"/>
        <v>44926</v>
      </c>
      <c r="AG73" s="282">
        <f t="shared" si="55"/>
        <v>44957</v>
      </c>
      <c r="AH73" s="282">
        <f t="shared" si="55"/>
        <v>44985</v>
      </c>
      <c r="AI73" s="282">
        <f t="shared" si="55"/>
        <v>45016</v>
      </c>
      <c r="AJ73" s="282">
        <f t="shared" si="55"/>
        <v>45046</v>
      </c>
      <c r="AK73" s="282">
        <f t="shared" si="55"/>
        <v>45077</v>
      </c>
      <c r="AL73" s="282">
        <f t="shared" si="55"/>
        <v>45107</v>
      </c>
      <c r="AM73" s="282">
        <f t="shared" si="55"/>
        <v>45138</v>
      </c>
      <c r="AN73" s="282">
        <f t="shared" si="55"/>
        <v>45169</v>
      </c>
      <c r="AO73" s="282">
        <f t="shared" si="55"/>
        <v>45199</v>
      </c>
      <c r="AP73" s="282">
        <f t="shared" si="55"/>
        <v>45230</v>
      </c>
      <c r="AQ73" s="282">
        <f t="shared" si="55"/>
        <v>45260</v>
      </c>
      <c r="AR73" s="282">
        <f t="shared" si="55"/>
        <v>45291</v>
      </c>
    </row>
    <row r="74" spans="1:44" ht="19.5" customHeight="1">
      <c r="A74" s="349" t="s">
        <v>220</v>
      </c>
      <c r="B74" s="350"/>
      <c r="C74" s="350"/>
      <c r="D74" s="351"/>
      <c r="E74" s="529"/>
      <c r="F74" s="352"/>
      <c r="G74" s="352"/>
      <c r="H74" s="352"/>
      <c r="I74" s="353">
        <f>+I37*0.2</f>
        <v>9825</v>
      </c>
      <c r="J74" s="353">
        <f>+J37*0.2</f>
        <v>1965</v>
      </c>
      <c r="K74" s="353">
        <f>+K37*0.2</f>
        <v>1965</v>
      </c>
      <c r="L74" s="353">
        <f>+L37*0.2</f>
        <v>1965</v>
      </c>
      <c r="M74" s="353">
        <v>0</v>
      </c>
      <c r="N74" s="353">
        <v>0</v>
      </c>
      <c r="O74" s="353">
        <v>0</v>
      </c>
      <c r="P74" s="353">
        <v>0</v>
      </c>
      <c r="Q74" s="353">
        <v>0</v>
      </c>
      <c r="R74" s="353">
        <v>0</v>
      </c>
      <c r="S74" s="353">
        <v>0</v>
      </c>
      <c r="T74" s="353">
        <v>0</v>
      </c>
      <c r="U74" s="353">
        <v>0</v>
      </c>
      <c r="V74" s="353">
        <v>0</v>
      </c>
      <c r="W74" s="353">
        <v>0</v>
      </c>
      <c r="X74" s="353">
        <v>0</v>
      </c>
      <c r="Y74" s="353">
        <v>0</v>
      </c>
      <c r="Z74" s="353">
        <v>0</v>
      </c>
      <c r="AA74" s="353">
        <v>0</v>
      </c>
      <c r="AB74" s="353">
        <v>0</v>
      </c>
      <c r="AC74" s="353">
        <v>0</v>
      </c>
      <c r="AD74" s="353">
        <v>0</v>
      </c>
      <c r="AE74" s="353">
        <v>0</v>
      </c>
      <c r="AF74" s="353">
        <v>0</v>
      </c>
      <c r="AG74" s="353">
        <v>0</v>
      </c>
      <c r="AH74" s="353">
        <v>0</v>
      </c>
      <c r="AI74" s="353">
        <v>0</v>
      </c>
      <c r="AJ74" s="353">
        <v>0</v>
      </c>
      <c r="AK74" s="353">
        <v>0</v>
      </c>
      <c r="AL74" s="353">
        <v>0</v>
      </c>
      <c r="AM74" s="353">
        <v>0</v>
      </c>
      <c r="AN74" s="353">
        <v>0</v>
      </c>
      <c r="AO74" s="353">
        <v>0</v>
      </c>
      <c r="AP74" s="353">
        <v>0</v>
      </c>
      <c r="AQ74" s="353">
        <v>0</v>
      </c>
      <c r="AR74" s="353">
        <v>0</v>
      </c>
    </row>
    <row r="75" spans="1:44" ht="19.5" customHeight="1">
      <c r="A75" s="349" t="s">
        <v>221</v>
      </c>
      <c r="B75" s="350"/>
      <c r="C75" s="350"/>
      <c r="D75" s="351"/>
      <c r="E75" s="529"/>
      <c r="F75" s="352"/>
      <c r="G75" s="352"/>
      <c r="H75" s="352"/>
      <c r="I75" s="353">
        <v>0</v>
      </c>
      <c r="J75" s="354">
        <v>0</v>
      </c>
      <c r="K75" s="354">
        <v>0</v>
      </c>
      <c r="L75" s="354">
        <v>0</v>
      </c>
      <c r="M75" s="354">
        <v>0</v>
      </c>
      <c r="N75" s="354">
        <v>0</v>
      </c>
      <c r="O75" s="354">
        <v>0</v>
      </c>
      <c r="P75" s="354">
        <v>0</v>
      </c>
      <c r="Q75" s="354">
        <v>0</v>
      </c>
      <c r="R75" s="354">
        <v>0</v>
      </c>
      <c r="S75" s="354">
        <v>0</v>
      </c>
      <c r="T75" s="355">
        <v>0</v>
      </c>
      <c r="U75" s="355">
        <v>0</v>
      </c>
      <c r="V75" s="355">
        <v>0</v>
      </c>
      <c r="W75" s="355">
        <v>0</v>
      </c>
      <c r="X75" s="355">
        <v>0</v>
      </c>
      <c r="Y75" s="355">
        <v>0</v>
      </c>
      <c r="Z75" s="355">
        <v>0</v>
      </c>
      <c r="AA75" s="355">
        <v>0</v>
      </c>
      <c r="AB75" s="355">
        <v>0</v>
      </c>
      <c r="AC75" s="355">
        <v>0</v>
      </c>
      <c r="AD75" s="355">
        <v>0</v>
      </c>
      <c r="AE75" s="355">
        <v>0</v>
      </c>
      <c r="AF75" s="355">
        <v>0</v>
      </c>
      <c r="AG75" s="355">
        <v>0</v>
      </c>
      <c r="AH75" s="355">
        <v>0</v>
      </c>
      <c r="AI75" s="355">
        <v>0</v>
      </c>
      <c r="AJ75" s="355">
        <v>0</v>
      </c>
      <c r="AK75" s="355">
        <v>0</v>
      </c>
      <c r="AL75" s="355">
        <v>0</v>
      </c>
      <c r="AM75" s="355">
        <v>0</v>
      </c>
      <c r="AN75" s="355">
        <v>0</v>
      </c>
      <c r="AO75" s="355">
        <v>0</v>
      </c>
      <c r="AP75" s="355">
        <v>0</v>
      </c>
      <c r="AQ75" s="355">
        <v>0</v>
      </c>
      <c r="AR75" s="355">
        <v>0</v>
      </c>
    </row>
    <row r="76" spans="1:44" ht="19.5" customHeight="1">
      <c r="A76" s="356" t="s">
        <v>222</v>
      </c>
      <c r="B76" s="357"/>
      <c r="C76" s="357"/>
      <c r="D76" s="358"/>
      <c r="E76" s="530"/>
      <c r="F76" s="359"/>
      <c r="G76" s="359"/>
      <c r="H76" s="359"/>
      <c r="I76" s="353">
        <v>0</v>
      </c>
      <c r="J76" s="354">
        <v>0</v>
      </c>
      <c r="K76" s="320">
        <v>0</v>
      </c>
      <c r="L76" s="320">
        <v>0</v>
      </c>
      <c r="M76" s="320">
        <v>0</v>
      </c>
      <c r="N76" s="320">
        <v>0</v>
      </c>
      <c r="O76" s="320">
        <v>0</v>
      </c>
      <c r="P76" s="320">
        <v>0</v>
      </c>
      <c r="Q76" s="320">
        <v>0</v>
      </c>
      <c r="R76" s="320">
        <v>0</v>
      </c>
      <c r="S76" s="354">
        <v>0</v>
      </c>
      <c r="T76" s="360">
        <v>0</v>
      </c>
      <c r="U76" s="360">
        <v>0</v>
      </c>
      <c r="V76" s="360">
        <v>0</v>
      </c>
      <c r="W76" s="360">
        <v>0</v>
      </c>
      <c r="X76" s="360">
        <v>0</v>
      </c>
      <c r="Y76" s="360">
        <v>0</v>
      </c>
      <c r="Z76" s="360">
        <v>0</v>
      </c>
      <c r="AA76" s="360">
        <v>0</v>
      </c>
      <c r="AB76" s="360">
        <v>0</v>
      </c>
      <c r="AC76" s="360">
        <v>0</v>
      </c>
      <c r="AD76" s="360">
        <v>0</v>
      </c>
      <c r="AE76" s="360">
        <v>0</v>
      </c>
      <c r="AF76" s="360">
        <v>0</v>
      </c>
      <c r="AG76" s="360">
        <v>0</v>
      </c>
      <c r="AH76" s="360">
        <v>0</v>
      </c>
      <c r="AI76" s="360">
        <v>0</v>
      </c>
      <c r="AJ76" s="360">
        <v>0</v>
      </c>
      <c r="AK76" s="360">
        <v>0</v>
      </c>
      <c r="AL76" s="360">
        <v>0</v>
      </c>
      <c r="AM76" s="360">
        <v>0</v>
      </c>
      <c r="AN76" s="360">
        <v>0</v>
      </c>
      <c r="AO76" s="360">
        <v>0</v>
      </c>
      <c r="AP76" s="360">
        <v>0</v>
      </c>
      <c r="AQ76" s="360">
        <v>0</v>
      </c>
      <c r="AR76" s="360">
        <v>0</v>
      </c>
    </row>
    <row r="77" spans="1:44" ht="19.5" customHeight="1">
      <c r="A77" s="356" t="s">
        <v>223</v>
      </c>
      <c r="B77" s="357"/>
      <c r="C77" s="357"/>
      <c r="D77" s="358"/>
      <c r="E77" s="530"/>
      <c r="F77" s="359"/>
      <c r="G77" s="359"/>
      <c r="H77" s="359"/>
      <c r="I77" s="353">
        <v>0</v>
      </c>
      <c r="J77" s="320">
        <v>0</v>
      </c>
      <c r="K77" s="354">
        <v>0</v>
      </c>
      <c r="L77" s="354">
        <v>0</v>
      </c>
      <c r="M77" s="354">
        <v>0</v>
      </c>
      <c r="N77" s="354">
        <v>0</v>
      </c>
      <c r="O77" s="354">
        <v>0</v>
      </c>
      <c r="P77" s="354">
        <v>0</v>
      </c>
      <c r="Q77" s="354">
        <v>0</v>
      </c>
      <c r="R77" s="354">
        <v>0</v>
      </c>
      <c r="S77" s="354">
        <v>0</v>
      </c>
      <c r="T77" s="355">
        <v>0</v>
      </c>
      <c r="U77" s="355">
        <v>0</v>
      </c>
      <c r="V77" s="355">
        <v>0</v>
      </c>
      <c r="W77" s="355">
        <v>0</v>
      </c>
      <c r="X77" s="355">
        <v>0</v>
      </c>
      <c r="Y77" s="355">
        <v>0</v>
      </c>
      <c r="Z77" s="355">
        <v>0</v>
      </c>
      <c r="AA77" s="355">
        <v>0</v>
      </c>
      <c r="AB77" s="355">
        <v>0</v>
      </c>
      <c r="AC77" s="355">
        <v>0</v>
      </c>
      <c r="AD77" s="355">
        <v>0</v>
      </c>
      <c r="AE77" s="355">
        <v>0</v>
      </c>
      <c r="AF77" s="355">
        <v>0</v>
      </c>
      <c r="AG77" s="355">
        <v>0</v>
      </c>
      <c r="AH77" s="355">
        <v>0</v>
      </c>
      <c r="AI77" s="355">
        <v>0</v>
      </c>
      <c r="AJ77" s="355">
        <v>0</v>
      </c>
      <c r="AK77" s="355">
        <v>0</v>
      </c>
      <c r="AL77" s="355">
        <v>0</v>
      </c>
      <c r="AM77" s="355">
        <v>0</v>
      </c>
      <c r="AN77" s="355">
        <v>0</v>
      </c>
      <c r="AO77" s="355">
        <v>0</v>
      </c>
      <c r="AP77" s="355">
        <v>0</v>
      </c>
      <c r="AQ77" s="355">
        <v>0</v>
      </c>
      <c r="AR77" s="355">
        <v>0</v>
      </c>
    </row>
    <row r="78" spans="1:44" ht="19.5" customHeight="1">
      <c r="A78" s="361" t="s">
        <v>224</v>
      </c>
      <c r="B78" s="323"/>
      <c r="C78" s="323"/>
      <c r="D78" s="362"/>
      <c r="E78" s="531"/>
      <c r="F78" s="363"/>
      <c r="G78" s="363"/>
      <c r="H78" s="363"/>
      <c r="I78" s="364">
        <f t="shared" ref="I78:AR78" si="56">I74+I75-I76-I77</f>
        <v>9825</v>
      </c>
      <c r="J78" s="364">
        <f t="shared" si="56"/>
        <v>1965</v>
      </c>
      <c r="K78" s="364">
        <f t="shared" si="56"/>
        <v>1965</v>
      </c>
      <c r="L78" s="364">
        <f t="shared" si="56"/>
        <v>1965</v>
      </c>
      <c r="M78" s="364">
        <f t="shared" si="56"/>
        <v>0</v>
      </c>
      <c r="N78" s="364">
        <f t="shared" si="56"/>
        <v>0</v>
      </c>
      <c r="O78" s="364">
        <f t="shared" si="56"/>
        <v>0</v>
      </c>
      <c r="P78" s="364">
        <f t="shared" si="56"/>
        <v>0</v>
      </c>
      <c r="Q78" s="364">
        <f t="shared" si="56"/>
        <v>0</v>
      </c>
      <c r="R78" s="364">
        <f t="shared" si="56"/>
        <v>0</v>
      </c>
      <c r="S78" s="364">
        <f t="shared" si="56"/>
        <v>0</v>
      </c>
      <c r="T78" s="364">
        <f t="shared" si="56"/>
        <v>0</v>
      </c>
      <c r="U78" s="364">
        <f t="shared" si="56"/>
        <v>0</v>
      </c>
      <c r="V78" s="364">
        <f t="shared" si="56"/>
        <v>0</v>
      </c>
      <c r="W78" s="364">
        <f t="shared" si="56"/>
        <v>0</v>
      </c>
      <c r="X78" s="364">
        <f t="shared" si="56"/>
        <v>0</v>
      </c>
      <c r="Y78" s="364">
        <f t="shared" si="56"/>
        <v>0</v>
      </c>
      <c r="Z78" s="364">
        <f t="shared" si="56"/>
        <v>0</v>
      </c>
      <c r="AA78" s="364">
        <f t="shared" si="56"/>
        <v>0</v>
      </c>
      <c r="AB78" s="364">
        <f t="shared" si="56"/>
        <v>0</v>
      </c>
      <c r="AC78" s="364">
        <f t="shared" si="56"/>
        <v>0</v>
      </c>
      <c r="AD78" s="364">
        <f t="shared" si="56"/>
        <v>0</v>
      </c>
      <c r="AE78" s="364">
        <f t="shared" si="56"/>
        <v>0</v>
      </c>
      <c r="AF78" s="364">
        <f t="shared" si="56"/>
        <v>0</v>
      </c>
      <c r="AG78" s="364">
        <f t="shared" si="56"/>
        <v>0</v>
      </c>
      <c r="AH78" s="364">
        <f t="shared" si="56"/>
        <v>0</v>
      </c>
      <c r="AI78" s="364">
        <f t="shared" si="56"/>
        <v>0</v>
      </c>
      <c r="AJ78" s="364">
        <f t="shared" si="56"/>
        <v>0</v>
      </c>
      <c r="AK78" s="364">
        <f t="shared" si="56"/>
        <v>0</v>
      </c>
      <c r="AL78" s="364">
        <f t="shared" si="56"/>
        <v>0</v>
      </c>
      <c r="AM78" s="364">
        <f t="shared" si="56"/>
        <v>0</v>
      </c>
      <c r="AN78" s="364">
        <f t="shared" si="56"/>
        <v>0</v>
      </c>
      <c r="AO78" s="364">
        <f t="shared" si="56"/>
        <v>0</v>
      </c>
      <c r="AP78" s="364">
        <f t="shared" si="56"/>
        <v>0</v>
      </c>
      <c r="AQ78" s="364">
        <f t="shared" si="56"/>
        <v>0</v>
      </c>
      <c r="AR78" s="364">
        <f t="shared" si="56"/>
        <v>0</v>
      </c>
    </row>
    <row r="79" spans="1:44" ht="19.5" customHeight="1">
      <c r="A79" s="361" t="s">
        <v>225</v>
      </c>
      <c r="B79" s="323"/>
      <c r="C79" s="323"/>
      <c r="D79" s="362"/>
      <c r="E79" s="531"/>
      <c r="F79" s="363"/>
      <c r="G79" s="363"/>
      <c r="H79" s="363"/>
      <c r="I79" s="364">
        <f>IF(I74+I75-I76-I77&lt;0,-(I74+I75-I76-I77),0)</f>
        <v>0</v>
      </c>
      <c r="J79" s="365">
        <v>0</v>
      </c>
      <c r="K79" s="365">
        <v>0</v>
      </c>
      <c r="L79" s="365">
        <v>0</v>
      </c>
      <c r="M79" s="365">
        <v>0</v>
      </c>
      <c r="N79" s="365">
        <v>0</v>
      </c>
      <c r="O79" s="365">
        <v>0</v>
      </c>
      <c r="P79" s="365">
        <v>0</v>
      </c>
      <c r="Q79" s="365">
        <v>0</v>
      </c>
      <c r="R79" s="365">
        <v>0</v>
      </c>
      <c r="S79" s="365">
        <v>0</v>
      </c>
      <c r="T79" s="366">
        <v>0</v>
      </c>
      <c r="U79" s="366">
        <v>0</v>
      </c>
      <c r="V79" s="366">
        <v>0</v>
      </c>
      <c r="W79" s="366">
        <v>0</v>
      </c>
      <c r="X79" s="366">
        <v>0</v>
      </c>
      <c r="Y79" s="366">
        <v>0</v>
      </c>
      <c r="Z79" s="366">
        <v>0</v>
      </c>
      <c r="AA79" s="366">
        <v>0</v>
      </c>
      <c r="AB79" s="366">
        <v>0</v>
      </c>
      <c r="AC79" s="366">
        <v>0</v>
      </c>
      <c r="AD79" s="366">
        <v>0</v>
      </c>
      <c r="AE79" s="366">
        <v>0</v>
      </c>
      <c r="AF79" s="366">
        <v>0</v>
      </c>
      <c r="AG79" s="366">
        <v>0</v>
      </c>
      <c r="AH79" s="366">
        <v>0</v>
      </c>
      <c r="AI79" s="366">
        <v>0</v>
      </c>
      <c r="AJ79" s="366">
        <v>0</v>
      </c>
      <c r="AK79" s="366">
        <v>0</v>
      </c>
      <c r="AL79" s="366">
        <v>0</v>
      </c>
      <c r="AM79" s="366">
        <v>0</v>
      </c>
      <c r="AN79" s="366">
        <v>0</v>
      </c>
      <c r="AO79" s="366">
        <v>0</v>
      </c>
      <c r="AP79" s="366">
        <v>0</v>
      </c>
      <c r="AQ79" s="366">
        <v>0</v>
      </c>
      <c r="AR79" s="366">
        <v>0</v>
      </c>
    </row>
    <row r="80" spans="1:44" ht="19.5" customHeight="1">
      <c r="A80" s="191" t="s">
        <v>226</v>
      </c>
      <c r="B80" s="271"/>
      <c r="C80" s="271"/>
      <c r="D80" s="367"/>
      <c r="E80" s="532"/>
      <c r="F80" s="368"/>
      <c r="G80" s="368"/>
      <c r="H80" s="368"/>
      <c r="I80" s="346">
        <f t="shared" ref="I80:AR80" si="57">I78</f>
        <v>9825</v>
      </c>
      <c r="J80" s="346">
        <f t="shared" si="57"/>
        <v>1965</v>
      </c>
      <c r="K80" s="346">
        <f t="shared" si="57"/>
        <v>1965</v>
      </c>
      <c r="L80" s="346">
        <f t="shared" si="57"/>
        <v>1965</v>
      </c>
      <c r="M80" s="346">
        <f t="shared" si="57"/>
        <v>0</v>
      </c>
      <c r="N80" s="346">
        <f t="shared" si="57"/>
        <v>0</v>
      </c>
      <c r="O80" s="346">
        <f t="shared" si="57"/>
        <v>0</v>
      </c>
      <c r="P80" s="346">
        <f t="shared" si="57"/>
        <v>0</v>
      </c>
      <c r="Q80" s="346">
        <f t="shared" si="57"/>
        <v>0</v>
      </c>
      <c r="R80" s="346">
        <f t="shared" si="57"/>
        <v>0</v>
      </c>
      <c r="S80" s="346">
        <f t="shared" si="57"/>
        <v>0</v>
      </c>
      <c r="T80" s="346">
        <f t="shared" si="57"/>
        <v>0</v>
      </c>
      <c r="U80" s="346">
        <f t="shared" si="57"/>
        <v>0</v>
      </c>
      <c r="V80" s="346">
        <f t="shared" si="57"/>
        <v>0</v>
      </c>
      <c r="W80" s="346">
        <f t="shared" si="57"/>
        <v>0</v>
      </c>
      <c r="X80" s="346">
        <f t="shared" si="57"/>
        <v>0</v>
      </c>
      <c r="Y80" s="346">
        <f t="shared" si="57"/>
        <v>0</v>
      </c>
      <c r="Z80" s="346">
        <f t="shared" si="57"/>
        <v>0</v>
      </c>
      <c r="AA80" s="346">
        <f t="shared" si="57"/>
        <v>0</v>
      </c>
      <c r="AB80" s="346">
        <f t="shared" si="57"/>
        <v>0</v>
      </c>
      <c r="AC80" s="346">
        <f t="shared" si="57"/>
        <v>0</v>
      </c>
      <c r="AD80" s="346">
        <f t="shared" si="57"/>
        <v>0</v>
      </c>
      <c r="AE80" s="346">
        <f t="shared" si="57"/>
        <v>0</v>
      </c>
      <c r="AF80" s="346">
        <f t="shared" si="57"/>
        <v>0</v>
      </c>
      <c r="AG80" s="346">
        <f t="shared" si="57"/>
        <v>0</v>
      </c>
      <c r="AH80" s="346">
        <f t="shared" si="57"/>
        <v>0</v>
      </c>
      <c r="AI80" s="346">
        <f t="shared" si="57"/>
        <v>0</v>
      </c>
      <c r="AJ80" s="346">
        <f t="shared" si="57"/>
        <v>0</v>
      </c>
      <c r="AK80" s="346">
        <f t="shared" si="57"/>
        <v>0</v>
      </c>
      <c r="AL80" s="346">
        <f t="shared" si="57"/>
        <v>0</v>
      </c>
      <c r="AM80" s="346">
        <f t="shared" si="57"/>
        <v>0</v>
      </c>
      <c r="AN80" s="346">
        <f t="shared" si="57"/>
        <v>0</v>
      </c>
      <c r="AO80" s="346">
        <f t="shared" si="57"/>
        <v>0</v>
      </c>
      <c r="AP80" s="346">
        <f t="shared" si="57"/>
        <v>0</v>
      </c>
      <c r="AQ80" s="346">
        <f t="shared" si="57"/>
        <v>0</v>
      </c>
      <c r="AR80" s="346">
        <f t="shared" si="57"/>
        <v>0</v>
      </c>
    </row>
    <row r="81" spans="1:44" ht="19.5" customHeight="1">
      <c r="A81" s="18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88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19.5" customHeight="1">
      <c r="A82" s="18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88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9.5" customHeight="1">
      <c r="A83" s="18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88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19.5" customHeight="1">
      <c r="A84" s="18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88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19.5" customHeight="1">
      <c r="A85" s="18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88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9.5" customHeight="1">
      <c r="A86" s="18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88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19.5" customHeight="1">
      <c r="A87" s="18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88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9.5" customHeight="1">
      <c r="A88" s="18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88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9.5" customHeight="1">
      <c r="A89" s="18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88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9.5" customHeight="1">
      <c r="A90" s="18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88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9.5" customHeight="1">
      <c r="A91" s="18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88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9.5" customHeight="1">
      <c r="A92" s="18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88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9.5" customHeight="1">
      <c r="A93" s="18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88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9.5" customHeight="1">
      <c r="A94" s="18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88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9.5" customHeight="1">
      <c r="A95" s="18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88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9.5" customHeight="1">
      <c r="A96" s="18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88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9.5" customHeight="1">
      <c r="A97" s="18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88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9.5" customHeight="1">
      <c r="A98" s="18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88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9.5" customHeight="1">
      <c r="A99" s="18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88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9.5" customHeight="1">
      <c r="A100" s="18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88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9.5" customHeight="1">
      <c r="A101" s="18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88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9.5" customHeight="1">
      <c r="A102" s="18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88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9.5" customHeight="1">
      <c r="A103" s="18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88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9.5" customHeight="1">
      <c r="A104" s="18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88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9.5" customHeight="1">
      <c r="A105" s="18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88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9.5" customHeight="1">
      <c r="A106" s="18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88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9.5" customHeight="1">
      <c r="A107" s="18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88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9.5" customHeight="1">
      <c r="A108" s="18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88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9.5" customHeight="1">
      <c r="A109" s="18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88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9.5" customHeight="1">
      <c r="A110" s="18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88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9.5" customHeight="1">
      <c r="A111" s="18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88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9.5" customHeight="1">
      <c r="A112" s="18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88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9.5" customHeight="1">
      <c r="A113" s="18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88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9.5" customHeight="1">
      <c r="A114" s="18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88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9.5" customHeight="1">
      <c r="A115" s="18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88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9.5" customHeight="1">
      <c r="A116" s="18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88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9.5" customHeight="1">
      <c r="A117" s="18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88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9.5" customHeight="1">
      <c r="A118" s="18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88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9.5" customHeight="1">
      <c r="A119" s="18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88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9.5" customHeight="1">
      <c r="A120" s="18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88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9.5" customHeight="1">
      <c r="A121" s="18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88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9.5" customHeight="1">
      <c r="A122" s="18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88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9.5" customHeight="1">
      <c r="A123" s="18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88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9.5" customHeight="1">
      <c r="A124" s="18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88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9.5" customHeight="1">
      <c r="A125" s="18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88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9.5" customHeight="1">
      <c r="A126" s="18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88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9.5" customHeight="1">
      <c r="A127" s="18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88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9.5" customHeight="1">
      <c r="A128" s="18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88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9.5" customHeight="1">
      <c r="A129" s="18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88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9.5" customHeight="1">
      <c r="A130" s="18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88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9.5" customHeight="1">
      <c r="A131" s="18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88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9.5" customHeight="1">
      <c r="A132" s="18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88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9.5" customHeight="1">
      <c r="A133" s="18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88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9.5" customHeight="1">
      <c r="A134" s="18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88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9.5" customHeight="1">
      <c r="A135" s="18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88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9.5" customHeight="1">
      <c r="A136" s="18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88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9.5" customHeight="1">
      <c r="A137" s="18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88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9.5" customHeight="1">
      <c r="A138" s="18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88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9.5" customHeight="1">
      <c r="A139" s="18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88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9.5" customHeight="1">
      <c r="A140" s="18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88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9.5" customHeight="1">
      <c r="A141" s="18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88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9.5" customHeight="1">
      <c r="A142" s="18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88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9.5" customHeight="1">
      <c r="A143" s="18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88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9.5" customHeight="1">
      <c r="A144" s="18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88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9.5" customHeight="1">
      <c r="A145" s="18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88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9.5" customHeight="1">
      <c r="A146" s="18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88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9.5" customHeight="1">
      <c r="A147" s="18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88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9.5" customHeight="1">
      <c r="A148" s="18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88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9.5" customHeight="1">
      <c r="A149" s="18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88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9.5" customHeight="1">
      <c r="A150" s="18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88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9.5" customHeight="1">
      <c r="A151" s="18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88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9.5" customHeight="1">
      <c r="A152" s="18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88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9.5" customHeight="1">
      <c r="A153" s="18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88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9.5" customHeight="1">
      <c r="A154" s="18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88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9.5" customHeight="1">
      <c r="A155" s="18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88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9.5" customHeight="1">
      <c r="A156" s="18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88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9.5" customHeight="1">
      <c r="A157" s="18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88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9.5" customHeight="1">
      <c r="A158" s="18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88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9.5" customHeight="1">
      <c r="A159" s="18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88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9.5" customHeight="1">
      <c r="A160" s="18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88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9.5" customHeight="1">
      <c r="A161" s="18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88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9.5" customHeight="1">
      <c r="A162" s="18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88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9.5" customHeight="1">
      <c r="A163" s="18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88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9.5" customHeight="1">
      <c r="A164" s="18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88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9.5" customHeight="1">
      <c r="A165" s="18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88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9.5" customHeight="1">
      <c r="A166" s="18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88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9.5" customHeight="1">
      <c r="A167" s="18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88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9.5" customHeight="1">
      <c r="A168" s="18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88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9.5" customHeight="1">
      <c r="A169" s="18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88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9.5" customHeight="1">
      <c r="A170" s="18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88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9.5" customHeight="1">
      <c r="A171" s="18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88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9.5" customHeight="1">
      <c r="A172" s="18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88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9.5" customHeight="1">
      <c r="A173" s="18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88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9.5" customHeight="1">
      <c r="A174" s="18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88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9.5" customHeight="1">
      <c r="A175" s="18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88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9.5" customHeight="1">
      <c r="A176" s="18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88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9.5" customHeight="1">
      <c r="A177" s="18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88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9.5" customHeight="1">
      <c r="A178" s="18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88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9.5" customHeight="1">
      <c r="A179" s="18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88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9.5" customHeight="1">
      <c r="A180" s="18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88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9.5" customHeight="1">
      <c r="A181" s="18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88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9.5" customHeight="1">
      <c r="A182" s="18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88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9.5" customHeight="1">
      <c r="A183" s="18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88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9.5" customHeight="1">
      <c r="A184" s="18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88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9.5" customHeight="1">
      <c r="A185" s="18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88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9.5" customHeight="1">
      <c r="A186" s="18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88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9.5" customHeight="1">
      <c r="A187" s="18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88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9.5" customHeight="1">
      <c r="A188" s="18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88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9.5" customHeight="1">
      <c r="A189" s="18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88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9.5" customHeight="1">
      <c r="A190" s="18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88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9.5" customHeight="1">
      <c r="A191" s="18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88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9.5" customHeight="1">
      <c r="A192" s="18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88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9.5" customHeight="1">
      <c r="A193" s="18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88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9.5" customHeight="1">
      <c r="A194" s="18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88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9.5" customHeight="1">
      <c r="A195" s="18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88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9.5" customHeight="1">
      <c r="A196" s="18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88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9.5" customHeight="1">
      <c r="A197" s="18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88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9.5" customHeight="1">
      <c r="A198" s="18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88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9.5" customHeight="1">
      <c r="A199" s="18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88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9.5" customHeight="1">
      <c r="A200" s="18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88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9.5" customHeight="1">
      <c r="A201" s="18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88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9.5" customHeight="1">
      <c r="A202" s="18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88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9.5" customHeight="1">
      <c r="A203" s="18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88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9.5" customHeight="1">
      <c r="A204" s="18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88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9.5" customHeight="1">
      <c r="A205" s="18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88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9.5" customHeight="1">
      <c r="A206" s="18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88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9.5" customHeight="1">
      <c r="A207" s="18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88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9.5" customHeight="1">
      <c r="A208" s="18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88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9.5" customHeight="1">
      <c r="A209" s="18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88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9.5" customHeight="1">
      <c r="A210" s="18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88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9.5" customHeight="1">
      <c r="A211" s="18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88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9.5" customHeight="1">
      <c r="A212" s="18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88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9.5" customHeight="1">
      <c r="A213" s="18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88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9.5" customHeight="1">
      <c r="A214" s="18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88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9.5" customHeight="1">
      <c r="A215" s="18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88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9.5" customHeight="1">
      <c r="A216" s="18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88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9.5" customHeight="1">
      <c r="A217" s="18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88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9.5" customHeight="1">
      <c r="A218" s="18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88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9.5" customHeight="1">
      <c r="A219" s="18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88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9.5" customHeight="1">
      <c r="A220" s="18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88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9.5" customHeight="1">
      <c r="A221" s="18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88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9.5" customHeight="1">
      <c r="A222" s="18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88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9.5" customHeight="1">
      <c r="A223" s="18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88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9.5" customHeight="1">
      <c r="A224" s="18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88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9.5" customHeight="1">
      <c r="A225" s="18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88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9.5" customHeight="1">
      <c r="A226" s="18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88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9.5" customHeight="1">
      <c r="A227" s="18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88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9.5" customHeight="1">
      <c r="A228" s="18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88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9.5" customHeight="1">
      <c r="A229" s="18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88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9.5" customHeight="1">
      <c r="A230" s="18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88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9.5" customHeight="1">
      <c r="A231" s="18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88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9.5" customHeight="1">
      <c r="A232" s="18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88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9.5" customHeight="1">
      <c r="A233" s="18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88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9.5" customHeight="1">
      <c r="A234" s="18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88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9.5" customHeight="1">
      <c r="A235" s="18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88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9.5" customHeight="1">
      <c r="A236" s="18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88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9.5" customHeight="1">
      <c r="A237" s="18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88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9.5" customHeight="1">
      <c r="A238" s="18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88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9.5" customHeight="1">
      <c r="A239" s="18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88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9.5" customHeight="1">
      <c r="A240" s="18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88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9.5" customHeight="1">
      <c r="A241" s="18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88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9.5" customHeight="1">
      <c r="A242" s="18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88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9.5" customHeight="1">
      <c r="A243" s="18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88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9.5" customHeight="1">
      <c r="A244" s="18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88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9.5" customHeight="1">
      <c r="A245" s="18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88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9.5" customHeight="1">
      <c r="A246" s="18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88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9.5" customHeight="1">
      <c r="A247" s="18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88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9.5" customHeight="1">
      <c r="A248" s="18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88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9.5" customHeight="1">
      <c r="A249" s="18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88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9.5" customHeight="1">
      <c r="A250" s="18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88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9.5" customHeight="1">
      <c r="A251" s="18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88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9.5" customHeight="1">
      <c r="A252" s="18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88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9.5" customHeight="1">
      <c r="A253" s="18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88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9.5" customHeight="1">
      <c r="A254" s="18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88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9.5" customHeight="1">
      <c r="A255" s="18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88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9.5" customHeight="1">
      <c r="A256" s="18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88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9.5" customHeight="1">
      <c r="A257" s="18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88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9.5" customHeight="1">
      <c r="A258" s="18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88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9.5" customHeight="1">
      <c r="A259" s="18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88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9.5" customHeight="1">
      <c r="A260" s="18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88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9.5" customHeight="1">
      <c r="A261" s="18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88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9.5" customHeight="1">
      <c r="A262" s="18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88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9.5" customHeight="1">
      <c r="A263" s="18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88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9.5" customHeight="1">
      <c r="A264" s="18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88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9.5" customHeight="1">
      <c r="A265" s="18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88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9.5" customHeight="1">
      <c r="A266" s="18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88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9.5" customHeight="1">
      <c r="A267" s="18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88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9.5" customHeight="1">
      <c r="A268" s="18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88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9.5" customHeight="1">
      <c r="A269" s="18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88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9.5" customHeight="1">
      <c r="A270" s="18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88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9.5" customHeight="1">
      <c r="A271" s="18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88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9.5" customHeight="1">
      <c r="A272" s="18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88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9.5" customHeight="1">
      <c r="A273" s="18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88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9.5" customHeight="1">
      <c r="A274" s="18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88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9.5" customHeight="1">
      <c r="A275" s="18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88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9.5" customHeight="1">
      <c r="A276" s="18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88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9.5" customHeight="1">
      <c r="A277" s="18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88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9.5" customHeight="1">
      <c r="A278" s="18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88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9.5" customHeight="1">
      <c r="A279" s="18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88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9.5" customHeight="1">
      <c r="A280" s="18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88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9.5" customHeight="1">
      <c r="A281" s="18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88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9.5" customHeight="1">
      <c r="A282" s="18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88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9.5" customHeight="1">
      <c r="A283" s="189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88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9.5" customHeight="1">
      <c r="A284" s="189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88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9.5" customHeight="1">
      <c r="A285" s="189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88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9.5" customHeight="1">
      <c r="A286" s="189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88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9.5" customHeight="1">
      <c r="A287" s="189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88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9.5" customHeight="1">
      <c r="A288" s="189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88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9.5" customHeight="1">
      <c r="A289" s="189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88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9.5" customHeight="1">
      <c r="A290" s="189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88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9.5" customHeight="1">
      <c r="A291" s="189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88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9.5" customHeight="1">
      <c r="A292" s="189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88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9.5" customHeight="1">
      <c r="A293" s="189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88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9.5" customHeight="1">
      <c r="A294" s="189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88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9.5" customHeight="1">
      <c r="A295" s="189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88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9.5" customHeight="1">
      <c r="A296" s="189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88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9.5" customHeight="1">
      <c r="A297" s="189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88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9.5" customHeight="1">
      <c r="A298" s="189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88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9.5" customHeight="1">
      <c r="A299" s="189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88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9.5" customHeight="1">
      <c r="A300" s="189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88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9.5" customHeight="1">
      <c r="A301" s="189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88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9.5" customHeight="1">
      <c r="A302" s="189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88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9.5" customHeight="1">
      <c r="A303" s="189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88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9.5" customHeight="1">
      <c r="A304" s="189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88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9.5" customHeight="1">
      <c r="A305" s="189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88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9.5" customHeight="1">
      <c r="A306" s="189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88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9.5" customHeight="1">
      <c r="A307" s="189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88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9.5" customHeight="1">
      <c r="A308" s="189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88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9.5" customHeight="1">
      <c r="A309" s="189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88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9.5" customHeight="1">
      <c r="A310" s="189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88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9.5" customHeight="1">
      <c r="A311" s="189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88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9.5" customHeight="1">
      <c r="A312" s="189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88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9.5" customHeight="1">
      <c r="A313" s="189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88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9.5" customHeight="1">
      <c r="A314" s="189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88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9.5" customHeight="1">
      <c r="A315" s="189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88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9.5" customHeight="1">
      <c r="A316" s="189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88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9.5" customHeight="1">
      <c r="A317" s="189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88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9.5" customHeight="1">
      <c r="A318" s="189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88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9.5" customHeight="1">
      <c r="A319" s="189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88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9.5" customHeight="1">
      <c r="A320" s="189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88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9.5" customHeight="1">
      <c r="A321" s="189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88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9.5" customHeight="1">
      <c r="A322" s="189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88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9.5" customHeight="1">
      <c r="A323" s="189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88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9.5" customHeight="1">
      <c r="A324" s="189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88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9.5" customHeight="1">
      <c r="A325" s="189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88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9.5" customHeight="1">
      <c r="A326" s="189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88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9.5" customHeight="1">
      <c r="A327" s="189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88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9.5" customHeight="1">
      <c r="A328" s="189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88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9.5" customHeight="1">
      <c r="A329" s="189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88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9.5" customHeight="1">
      <c r="A330" s="189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88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9.5" customHeight="1">
      <c r="A331" s="189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88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9.5" customHeight="1">
      <c r="A332" s="189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88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9.5" customHeight="1">
      <c r="A333" s="189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88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9.5" customHeight="1">
      <c r="A334" s="189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88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9.5" customHeight="1">
      <c r="A335" s="189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88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9.5" customHeight="1">
      <c r="A336" s="189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88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9.5" customHeight="1">
      <c r="A337" s="189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88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9.5" customHeight="1">
      <c r="A338" s="189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88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9.5" customHeight="1">
      <c r="A339" s="189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88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9.5" customHeight="1">
      <c r="A340" s="189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88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9.5" customHeight="1">
      <c r="A341" s="189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88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9.5" customHeight="1">
      <c r="A342" s="189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88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9.5" customHeight="1">
      <c r="A343" s="189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88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9.5" customHeight="1">
      <c r="A344" s="189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88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9.5" customHeight="1">
      <c r="A345" s="189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88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9.5" customHeight="1">
      <c r="A346" s="189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88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9.5" customHeight="1">
      <c r="A347" s="189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88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9.5" customHeight="1">
      <c r="A348" s="189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88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9.5" customHeight="1">
      <c r="A349" s="189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88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9.5" customHeight="1">
      <c r="A350" s="189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88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9.5" customHeight="1">
      <c r="A351" s="189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88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9.5" customHeight="1">
      <c r="A352" s="189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88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9.5" customHeight="1">
      <c r="A353" s="189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88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9.5" customHeight="1">
      <c r="A354" s="189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88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9.5" customHeight="1">
      <c r="A355" s="189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88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9.5" customHeight="1">
      <c r="A356" s="189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88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9.5" customHeight="1">
      <c r="A357" s="189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88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9.5" customHeight="1">
      <c r="A358" s="189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88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9.5" customHeight="1">
      <c r="A359" s="189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88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9.5" customHeight="1">
      <c r="A360" s="189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88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9.5" customHeight="1">
      <c r="A361" s="189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88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9.5" customHeight="1">
      <c r="A362" s="189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88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9.5" customHeight="1">
      <c r="A363" s="189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88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9.5" customHeight="1">
      <c r="A364" s="189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88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9.5" customHeight="1">
      <c r="A365" s="189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88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9.5" customHeight="1">
      <c r="A366" s="189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88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9.5" customHeight="1">
      <c r="A367" s="189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88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9.5" customHeight="1">
      <c r="A368" s="189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88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9.5" customHeight="1">
      <c r="A369" s="189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88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9.5" customHeight="1">
      <c r="A370" s="189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88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9.5" customHeight="1">
      <c r="A371" s="189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88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9.5" customHeight="1">
      <c r="A372" s="189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88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9.5" customHeight="1">
      <c r="A373" s="189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88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9.5" customHeight="1">
      <c r="A374" s="189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88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9.5" customHeight="1">
      <c r="A375" s="189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88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9.5" customHeight="1">
      <c r="A376" s="189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88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9.5" customHeight="1">
      <c r="A377" s="189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88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9.5" customHeight="1">
      <c r="A378" s="189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88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9.5" customHeight="1">
      <c r="A379" s="189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88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9.5" customHeight="1">
      <c r="A380" s="189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88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9.5" customHeight="1">
      <c r="A381" s="189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88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9.5" customHeight="1">
      <c r="A382" s="189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88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9.5" customHeight="1">
      <c r="A383" s="189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88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9.5" customHeight="1">
      <c r="A384" s="189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88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9.5" customHeight="1">
      <c r="A385" s="189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88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9.5" customHeight="1">
      <c r="A386" s="189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88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9.5" customHeight="1">
      <c r="A387" s="189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88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9.5" customHeight="1">
      <c r="A388" s="189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88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9.5" customHeight="1">
      <c r="A389" s="189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88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9.5" customHeight="1">
      <c r="A390" s="189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88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9.5" customHeight="1">
      <c r="A391" s="189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88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9.5" customHeight="1">
      <c r="A392" s="189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88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9.5" customHeight="1">
      <c r="A393" s="189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88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9.5" customHeight="1">
      <c r="A394" s="189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88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9.5" customHeight="1">
      <c r="A395" s="189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88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9.5" customHeight="1">
      <c r="A396" s="189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88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9.5" customHeight="1">
      <c r="A397" s="189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88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9.5" customHeight="1">
      <c r="A398" s="189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88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9.5" customHeight="1">
      <c r="A399" s="189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88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9.5" customHeight="1">
      <c r="A400" s="189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88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9.5" customHeight="1">
      <c r="A401" s="189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88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9.5" customHeight="1">
      <c r="A402" s="189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88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9.5" customHeight="1">
      <c r="A403" s="189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88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9.5" customHeight="1">
      <c r="A404" s="189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88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9.5" customHeight="1">
      <c r="A405" s="189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88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9.5" customHeight="1">
      <c r="A406" s="189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88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9.5" customHeight="1">
      <c r="A407" s="189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88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9.5" customHeight="1">
      <c r="A408" s="189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88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9.5" customHeight="1">
      <c r="A409" s="189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88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9.5" customHeight="1">
      <c r="A410" s="189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88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9.5" customHeight="1">
      <c r="A411" s="189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88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9.5" customHeight="1">
      <c r="A412" s="189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88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9.5" customHeight="1">
      <c r="A413" s="189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88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9.5" customHeight="1">
      <c r="A414" s="189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88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9.5" customHeight="1">
      <c r="A415" s="189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88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9.5" customHeight="1">
      <c r="A416" s="189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88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9.5" customHeight="1">
      <c r="A417" s="189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88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9.5" customHeight="1">
      <c r="A418" s="189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88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9.5" customHeight="1">
      <c r="A419" s="189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88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9.5" customHeight="1">
      <c r="A420" s="189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88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9.5" customHeight="1">
      <c r="A421" s="189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88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9.5" customHeight="1">
      <c r="A422" s="189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88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9.5" customHeight="1">
      <c r="A423" s="189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88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9.5" customHeight="1">
      <c r="A424" s="189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88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9.5" customHeight="1">
      <c r="A425" s="189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88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9.5" customHeight="1">
      <c r="A426" s="189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88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9.5" customHeight="1">
      <c r="A427" s="189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88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9.5" customHeight="1">
      <c r="A428" s="189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88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9.5" customHeight="1">
      <c r="A429" s="189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88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9.5" customHeight="1">
      <c r="A430" s="189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88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9.5" customHeight="1">
      <c r="A431" s="189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88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9.5" customHeight="1">
      <c r="A432" s="189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88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9.5" customHeight="1">
      <c r="A433" s="189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88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9.5" customHeight="1">
      <c r="A434" s="189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88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9.5" customHeight="1">
      <c r="A435" s="189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88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9.5" customHeight="1">
      <c r="A436" s="189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88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9.5" customHeight="1">
      <c r="A437" s="189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88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9.5" customHeight="1">
      <c r="A438" s="189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88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9.5" customHeight="1">
      <c r="A439" s="189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88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9.5" customHeight="1">
      <c r="A440" s="189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88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9.5" customHeight="1">
      <c r="A441" s="189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88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9.5" customHeight="1">
      <c r="A442" s="189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88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9.5" customHeight="1">
      <c r="A443" s="189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88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9.5" customHeight="1">
      <c r="A444" s="189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88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9.5" customHeight="1">
      <c r="A445" s="189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88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9.5" customHeight="1">
      <c r="A446" s="189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88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9.5" customHeight="1">
      <c r="A447" s="189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88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9.5" customHeight="1">
      <c r="A448" s="189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88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9.5" customHeight="1">
      <c r="A449" s="189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88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9.5" customHeight="1">
      <c r="A450" s="189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88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9.5" customHeight="1">
      <c r="A451" s="189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88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9.5" customHeight="1">
      <c r="A452" s="189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88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9.5" customHeight="1">
      <c r="A453" s="189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88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9.5" customHeight="1">
      <c r="A454" s="189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88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9.5" customHeight="1">
      <c r="A455" s="189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88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9.5" customHeight="1">
      <c r="A456" s="189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88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9.5" customHeight="1">
      <c r="A457" s="189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88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9.5" customHeight="1">
      <c r="A458" s="189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88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9.5" customHeight="1">
      <c r="A459" s="189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88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9.5" customHeight="1">
      <c r="A460" s="189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88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9.5" customHeight="1">
      <c r="A461" s="189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88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9.5" customHeight="1">
      <c r="A462" s="189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88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9.5" customHeight="1">
      <c r="A463" s="189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88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9.5" customHeight="1">
      <c r="A464" s="189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88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9.5" customHeight="1">
      <c r="A465" s="189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88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9.5" customHeight="1">
      <c r="A466" s="189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88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9.5" customHeight="1">
      <c r="A467" s="189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88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9.5" customHeight="1">
      <c r="A468" s="189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88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9.5" customHeight="1">
      <c r="A469" s="189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88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9.5" customHeight="1">
      <c r="A470" s="189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88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9.5" customHeight="1">
      <c r="A471" s="189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88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9.5" customHeight="1">
      <c r="A472" s="189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88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9.5" customHeight="1">
      <c r="A473" s="189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88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9.5" customHeight="1">
      <c r="A474" s="189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88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9.5" customHeight="1">
      <c r="A475" s="189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88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9.5" customHeight="1">
      <c r="A476" s="189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88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9.5" customHeight="1">
      <c r="A477" s="189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88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9.5" customHeight="1">
      <c r="A478" s="189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88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9.5" customHeight="1">
      <c r="A479" s="189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88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9.5" customHeight="1">
      <c r="A480" s="189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88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9.5" customHeight="1">
      <c r="A481" s="189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88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9.5" customHeight="1">
      <c r="A482" s="189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88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9.5" customHeight="1">
      <c r="A483" s="189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88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9.5" customHeight="1">
      <c r="A484" s="189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88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9.5" customHeight="1">
      <c r="A485" s="189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88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9.5" customHeight="1">
      <c r="A486" s="189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88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9.5" customHeight="1">
      <c r="A487" s="189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88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9.5" customHeight="1">
      <c r="A488" s="189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88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9.5" customHeight="1">
      <c r="A489" s="189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88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9.5" customHeight="1">
      <c r="A490" s="189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88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9.5" customHeight="1">
      <c r="A491" s="189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88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9.5" customHeight="1">
      <c r="A492" s="189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88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9.5" customHeight="1">
      <c r="A493" s="189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88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9.5" customHeight="1">
      <c r="A494" s="189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88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9.5" customHeight="1">
      <c r="A495" s="189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88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9.5" customHeight="1">
      <c r="A496" s="189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88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9.5" customHeight="1">
      <c r="A497" s="189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88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9.5" customHeight="1">
      <c r="A498" s="189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88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9.5" customHeight="1">
      <c r="A499" s="189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88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9.5" customHeight="1">
      <c r="A500" s="189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88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9.5" customHeight="1">
      <c r="A501" s="189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88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9.5" customHeight="1">
      <c r="A502" s="189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88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9.5" customHeight="1">
      <c r="A503" s="189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88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9.5" customHeight="1">
      <c r="A504" s="189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88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9.5" customHeight="1">
      <c r="A505" s="189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88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9.5" customHeight="1">
      <c r="A506" s="189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88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9.5" customHeight="1">
      <c r="A507" s="189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88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9.5" customHeight="1">
      <c r="A508" s="189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88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9.5" customHeight="1">
      <c r="A509" s="189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88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9.5" customHeight="1">
      <c r="A510" s="189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88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9.5" customHeight="1">
      <c r="A511" s="189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88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9.5" customHeight="1">
      <c r="A512" s="189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88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9.5" customHeight="1">
      <c r="A513" s="189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88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9.5" customHeight="1">
      <c r="A514" s="189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88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9.5" customHeight="1">
      <c r="A515" s="189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88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9.5" customHeight="1">
      <c r="A516" s="189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88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9.5" customHeight="1">
      <c r="A517" s="189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88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9.5" customHeight="1">
      <c r="A518" s="189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88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9.5" customHeight="1">
      <c r="A519" s="189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88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9.5" customHeight="1">
      <c r="A520" s="189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88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9.5" customHeight="1">
      <c r="A521" s="189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88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9.5" customHeight="1">
      <c r="A522" s="189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88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9.5" customHeight="1">
      <c r="A523" s="189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88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9.5" customHeight="1">
      <c r="A524" s="189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88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9.5" customHeight="1">
      <c r="A525" s="189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88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9.5" customHeight="1">
      <c r="A526" s="189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88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9.5" customHeight="1">
      <c r="A527" s="189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88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9.5" customHeight="1">
      <c r="A528" s="189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88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9.5" customHeight="1">
      <c r="A529" s="189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88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9.5" customHeight="1">
      <c r="A530" s="189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88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9.5" customHeight="1">
      <c r="A531" s="189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88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9.5" customHeight="1">
      <c r="A532" s="189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88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9.5" customHeight="1">
      <c r="A533" s="189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88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9.5" customHeight="1">
      <c r="A534" s="189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88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9.5" customHeight="1">
      <c r="A535" s="189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88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9.5" customHeight="1">
      <c r="A536" s="189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88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9.5" customHeight="1">
      <c r="A537" s="189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88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9.5" customHeight="1">
      <c r="A538" s="189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88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9.5" customHeight="1">
      <c r="A539" s="189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88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9.5" customHeight="1">
      <c r="A540" s="189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88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9.5" customHeight="1">
      <c r="A541" s="189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88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9.5" customHeight="1">
      <c r="A542" s="189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88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9.5" customHeight="1">
      <c r="A543" s="189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88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9.5" customHeight="1">
      <c r="A544" s="189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88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9.5" customHeight="1">
      <c r="A545" s="189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88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9.5" customHeight="1">
      <c r="A546" s="189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88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9.5" customHeight="1">
      <c r="A547" s="189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88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9.5" customHeight="1">
      <c r="A548" s="189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88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9.5" customHeight="1">
      <c r="A549" s="189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88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9.5" customHeight="1">
      <c r="A550" s="189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88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9.5" customHeight="1">
      <c r="A551" s="189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88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9.5" customHeight="1">
      <c r="A552" s="189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88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9.5" customHeight="1">
      <c r="A553" s="189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88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9.5" customHeight="1">
      <c r="A554" s="189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88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9.5" customHeight="1">
      <c r="A555" s="189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88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9.5" customHeight="1">
      <c r="A556" s="189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88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9.5" customHeight="1">
      <c r="A557" s="189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88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9.5" customHeight="1">
      <c r="A558" s="189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88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9.5" customHeight="1">
      <c r="A559" s="189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88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9.5" customHeight="1">
      <c r="A560" s="189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88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9.5" customHeight="1">
      <c r="A561" s="189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88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9.5" customHeight="1">
      <c r="A562" s="189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88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9.5" customHeight="1">
      <c r="A563" s="189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88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9.5" customHeight="1">
      <c r="A564" s="189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88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9.5" customHeight="1">
      <c r="A565" s="189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88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9.5" customHeight="1">
      <c r="A566" s="189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88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9.5" customHeight="1">
      <c r="A567" s="189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88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9.5" customHeight="1">
      <c r="A568" s="189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88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9.5" customHeight="1">
      <c r="A569" s="189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88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9.5" customHeight="1">
      <c r="A570" s="189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88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9.5" customHeight="1">
      <c r="A571" s="189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88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9.5" customHeight="1">
      <c r="A572" s="189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88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9.5" customHeight="1">
      <c r="A573" s="189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88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9.5" customHeight="1">
      <c r="A574" s="189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88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9.5" customHeight="1">
      <c r="A575" s="189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88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9.5" customHeight="1">
      <c r="A576" s="189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88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9.5" customHeight="1">
      <c r="A577" s="189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88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9.5" customHeight="1">
      <c r="A578" s="189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88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9.5" customHeight="1">
      <c r="A579" s="189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88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9.5" customHeight="1">
      <c r="A580" s="189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88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9.5" customHeight="1">
      <c r="A581" s="189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88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9.5" customHeight="1">
      <c r="A582" s="189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88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9.5" customHeight="1">
      <c r="A583" s="189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88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9.5" customHeight="1">
      <c r="A584" s="189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88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9.5" customHeight="1">
      <c r="A585" s="189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88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9.5" customHeight="1">
      <c r="A586" s="189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88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9.5" customHeight="1">
      <c r="A587" s="189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88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9.5" customHeight="1">
      <c r="A588" s="189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88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9.5" customHeight="1">
      <c r="A589" s="189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88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9.5" customHeight="1">
      <c r="A590" s="189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88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9.5" customHeight="1">
      <c r="A591" s="189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88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9.5" customHeight="1">
      <c r="A592" s="189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88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9.5" customHeight="1">
      <c r="A593" s="189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88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9.5" customHeight="1">
      <c r="A594" s="189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88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9.5" customHeight="1">
      <c r="A595" s="189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88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9.5" customHeight="1">
      <c r="A596" s="189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88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9.5" customHeight="1">
      <c r="A597" s="189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88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9.5" customHeight="1">
      <c r="A598" s="189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88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9.5" customHeight="1">
      <c r="A599" s="189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88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9.5" customHeight="1">
      <c r="A600" s="189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88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9.5" customHeight="1">
      <c r="A601" s="189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88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9.5" customHeight="1">
      <c r="A602" s="189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88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9.5" customHeight="1">
      <c r="A603" s="189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88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9.5" customHeight="1">
      <c r="A604" s="189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88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9.5" customHeight="1">
      <c r="A605" s="189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88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9.5" customHeight="1">
      <c r="A606" s="189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88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9.5" customHeight="1">
      <c r="A607" s="189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88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9.5" customHeight="1">
      <c r="A608" s="189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88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9.5" customHeight="1">
      <c r="A609" s="189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88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9.5" customHeight="1">
      <c r="A610" s="189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88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9.5" customHeight="1">
      <c r="A611" s="189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88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9.5" customHeight="1">
      <c r="A612" s="189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88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9.5" customHeight="1">
      <c r="A613" s="189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88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9.5" customHeight="1">
      <c r="A614" s="189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88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9.5" customHeight="1">
      <c r="A615" s="189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88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9.5" customHeight="1">
      <c r="A616" s="189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88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9.5" customHeight="1">
      <c r="A617" s="189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88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9.5" customHeight="1">
      <c r="A618" s="189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88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9.5" customHeight="1">
      <c r="A619" s="189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88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9.5" customHeight="1">
      <c r="A620" s="189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88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9.5" customHeight="1">
      <c r="A621" s="189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88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9.5" customHeight="1">
      <c r="A622" s="189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88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9.5" customHeight="1">
      <c r="A623" s="189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88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9.5" customHeight="1">
      <c r="A624" s="189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88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9.5" customHeight="1">
      <c r="A625" s="189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88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9.5" customHeight="1">
      <c r="A626" s="189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88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9.5" customHeight="1">
      <c r="A627" s="189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88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9.5" customHeight="1">
      <c r="A628" s="189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88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9.5" customHeight="1">
      <c r="A629" s="189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88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9.5" customHeight="1">
      <c r="A630" s="189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88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9.5" customHeight="1">
      <c r="A631" s="189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88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9.5" customHeight="1">
      <c r="A632" s="189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88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9.5" customHeight="1">
      <c r="A633" s="189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88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9.5" customHeight="1">
      <c r="A634" s="189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88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9.5" customHeight="1">
      <c r="A635" s="189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88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9.5" customHeight="1">
      <c r="A636" s="189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88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9.5" customHeight="1">
      <c r="A637" s="189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88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9.5" customHeight="1">
      <c r="A638" s="189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88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9.5" customHeight="1">
      <c r="A639" s="189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88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9.5" customHeight="1">
      <c r="A640" s="189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88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9.5" customHeight="1">
      <c r="A641" s="189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88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9.5" customHeight="1">
      <c r="A642" s="189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88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9.5" customHeight="1">
      <c r="A643" s="189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88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9.5" customHeight="1">
      <c r="A644" s="189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88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9.5" customHeight="1">
      <c r="A645" s="189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88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9.5" customHeight="1">
      <c r="A646" s="189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88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9.5" customHeight="1">
      <c r="A647" s="189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88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9.5" customHeight="1">
      <c r="A648" s="189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88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9.5" customHeight="1">
      <c r="A649" s="189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88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9.5" customHeight="1">
      <c r="A650" s="189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88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9.5" customHeight="1">
      <c r="A651" s="189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88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9.5" customHeight="1">
      <c r="A652" s="189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88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9.5" customHeight="1">
      <c r="A653" s="189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88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9.5" customHeight="1">
      <c r="A654" s="189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88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9.5" customHeight="1">
      <c r="A655" s="189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88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9.5" customHeight="1">
      <c r="A656" s="189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88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9.5" customHeight="1">
      <c r="A657" s="189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88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9.5" customHeight="1">
      <c r="A658" s="189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88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9.5" customHeight="1">
      <c r="A659" s="189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88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9.5" customHeight="1">
      <c r="A660" s="189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88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9.5" customHeight="1">
      <c r="A661" s="189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88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9.5" customHeight="1">
      <c r="A662" s="189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88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9.5" customHeight="1">
      <c r="A663" s="189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88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9.5" customHeight="1">
      <c r="A664" s="189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88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9.5" customHeight="1">
      <c r="A665" s="189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88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9.5" customHeight="1">
      <c r="A666" s="189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88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9.5" customHeight="1">
      <c r="A667" s="189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88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9.5" customHeight="1">
      <c r="A668" s="189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88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9.5" customHeight="1">
      <c r="A669" s="189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88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9.5" customHeight="1">
      <c r="A670" s="189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88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9.5" customHeight="1">
      <c r="A671" s="189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88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9.5" customHeight="1">
      <c r="A672" s="189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88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9.5" customHeight="1">
      <c r="A673" s="189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88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9.5" customHeight="1">
      <c r="A674" s="189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88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9.5" customHeight="1">
      <c r="A675" s="189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88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9.5" customHeight="1">
      <c r="A676" s="189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88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9.5" customHeight="1">
      <c r="A677" s="189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88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9.5" customHeight="1">
      <c r="A678" s="189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88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9.5" customHeight="1">
      <c r="A679" s="189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88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9.5" customHeight="1">
      <c r="A680" s="189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88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9.5" customHeight="1">
      <c r="A681" s="189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88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9.5" customHeight="1">
      <c r="A682" s="189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88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9.5" customHeight="1">
      <c r="A683" s="189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88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9.5" customHeight="1">
      <c r="A684" s="189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88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9.5" customHeight="1">
      <c r="A685" s="189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88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9.5" customHeight="1">
      <c r="A686" s="189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88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9.5" customHeight="1">
      <c r="A687" s="189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88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9.5" customHeight="1">
      <c r="A688" s="189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88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9.5" customHeight="1">
      <c r="A689" s="189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88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9.5" customHeight="1">
      <c r="A690" s="189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88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9.5" customHeight="1">
      <c r="A691" s="189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88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9.5" customHeight="1">
      <c r="A692" s="189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88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9.5" customHeight="1">
      <c r="A693" s="189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88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9.5" customHeight="1">
      <c r="A694" s="189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88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9.5" customHeight="1">
      <c r="A695" s="189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88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9.5" customHeight="1">
      <c r="A696" s="189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88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9.5" customHeight="1">
      <c r="A697" s="189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88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9.5" customHeight="1">
      <c r="A698" s="189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88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9.5" customHeight="1">
      <c r="A699" s="189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88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9.5" customHeight="1">
      <c r="A700" s="189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88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9.5" customHeight="1">
      <c r="A701" s="189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88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9.5" customHeight="1">
      <c r="A702" s="189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88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9.5" customHeight="1">
      <c r="A703" s="189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88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9.5" customHeight="1">
      <c r="A704" s="189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88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9.5" customHeight="1">
      <c r="A705" s="189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88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9.5" customHeight="1">
      <c r="A706" s="189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88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9.5" customHeight="1">
      <c r="A707" s="189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88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9.5" customHeight="1">
      <c r="A708" s="189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88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9.5" customHeight="1">
      <c r="A709" s="189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88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9.5" customHeight="1">
      <c r="A710" s="189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88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9.5" customHeight="1">
      <c r="A711" s="189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88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9.5" customHeight="1">
      <c r="A712" s="189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88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9.5" customHeight="1">
      <c r="A713" s="189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88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9.5" customHeight="1">
      <c r="A714" s="189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88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9.5" customHeight="1">
      <c r="A715" s="189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88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9.5" customHeight="1">
      <c r="A716" s="189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88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9.5" customHeight="1">
      <c r="A717" s="189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88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9.5" customHeight="1">
      <c r="A718" s="189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88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9.5" customHeight="1">
      <c r="A719" s="189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88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9.5" customHeight="1">
      <c r="A720" s="189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88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9.5" customHeight="1">
      <c r="A721" s="189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88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9.5" customHeight="1">
      <c r="A722" s="189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88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9.5" customHeight="1">
      <c r="A723" s="189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88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9.5" customHeight="1">
      <c r="A724" s="189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88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9.5" customHeight="1">
      <c r="A725" s="189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88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9.5" customHeight="1">
      <c r="A726" s="189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88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9.5" customHeight="1">
      <c r="A727" s="189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88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9.5" customHeight="1">
      <c r="A728" s="189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88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9.5" customHeight="1">
      <c r="A729" s="189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88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9.5" customHeight="1">
      <c r="A730" s="189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88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9.5" customHeight="1">
      <c r="A731" s="189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88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9.5" customHeight="1">
      <c r="A732" s="189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88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9.5" customHeight="1">
      <c r="A733" s="189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88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9.5" customHeight="1">
      <c r="A734" s="189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88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9.5" customHeight="1">
      <c r="A735" s="189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88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9.5" customHeight="1">
      <c r="A736" s="189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88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9.5" customHeight="1">
      <c r="A737" s="189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88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9.5" customHeight="1">
      <c r="A738" s="189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88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9.5" customHeight="1">
      <c r="A739" s="189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88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9.5" customHeight="1">
      <c r="A740" s="189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88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9.5" customHeight="1">
      <c r="A741" s="189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88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9.5" customHeight="1">
      <c r="A742" s="189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88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9.5" customHeight="1">
      <c r="A743" s="189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88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9.5" customHeight="1">
      <c r="A744" s="189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88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9.5" customHeight="1">
      <c r="A745" s="189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88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9.5" customHeight="1">
      <c r="A746" s="189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88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9.5" customHeight="1">
      <c r="A747" s="189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88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9.5" customHeight="1">
      <c r="A748" s="189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88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9.5" customHeight="1">
      <c r="A749" s="189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88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9.5" customHeight="1">
      <c r="A750" s="189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88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9.5" customHeight="1">
      <c r="A751" s="189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88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9.5" customHeight="1">
      <c r="A752" s="189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88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9.5" customHeight="1">
      <c r="A753" s="189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88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9.5" customHeight="1">
      <c r="A754" s="189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88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9.5" customHeight="1">
      <c r="A755" s="189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88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9.5" customHeight="1">
      <c r="A756" s="189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88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9.5" customHeight="1">
      <c r="A757" s="189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88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9.5" customHeight="1">
      <c r="A758" s="189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88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9.5" customHeight="1">
      <c r="A759" s="189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88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9.5" customHeight="1">
      <c r="A760" s="189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88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9.5" customHeight="1">
      <c r="A761" s="189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88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9.5" customHeight="1">
      <c r="A762" s="189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88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9.5" customHeight="1">
      <c r="A763" s="189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88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9.5" customHeight="1">
      <c r="A764" s="189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88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9.5" customHeight="1">
      <c r="A765" s="189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88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9.5" customHeight="1">
      <c r="A766" s="189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88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9.5" customHeight="1">
      <c r="A767" s="189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88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9.5" customHeight="1">
      <c r="A768" s="189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88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9.5" customHeight="1">
      <c r="A769" s="189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88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9.5" customHeight="1">
      <c r="A770" s="189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88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9.5" customHeight="1">
      <c r="A771" s="189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88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9.5" customHeight="1">
      <c r="A772" s="189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88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9.5" customHeight="1">
      <c r="A773" s="189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88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9.5" customHeight="1">
      <c r="A774" s="189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88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9.5" customHeight="1">
      <c r="A775" s="189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88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9.5" customHeight="1">
      <c r="A776" s="189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88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9.5" customHeight="1">
      <c r="A777" s="189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88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9.5" customHeight="1">
      <c r="A778" s="189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88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9.5" customHeight="1">
      <c r="A779" s="189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88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9.5" customHeight="1">
      <c r="A780" s="189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88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9.5" customHeight="1">
      <c r="A781" s="189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88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9.5" customHeight="1">
      <c r="A782" s="189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88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9.5" customHeight="1">
      <c r="A783" s="189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88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9.5" customHeight="1">
      <c r="A784" s="189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88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9.5" customHeight="1">
      <c r="A785" s="189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88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9.5" customHeight="1">
      <c r="A786" s="189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88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9.5" customHeight="1">
      <c r="A787" s="189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88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9.5" customHeight="1">
      <c r="A788" s="189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88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9.5" customHeight="1">
      <c r="A789" s="189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88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9.5" customHeight="1">
      <c r="A790" s="189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88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9.5" customHeight="1">
      <c r="A791" s="189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88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9.5" customHeight="1">
      <c r="A792" s="189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88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9.5" customHeight="1">
      <c r="A793" s="189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88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9.5" customHeight="1">
      <c r="A794" s="189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88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9.5" customHeight="1">
      <c r="A795" s="189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88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9.5" customHeight="1">
      <c r="A796" s="189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88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9.5" customHeight="1">
      <c r="A797" s="189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88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9.5" customHeight="1">
      <c r="A798" s="189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88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9.5" customHeight="1">
      <c r="A799" s="189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88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9.5" customHeight="1">
      <c r="A800" s="189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88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9.5" customHeight="1">
      <c r="A801" s="189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88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9.5" customHeight="1">
      <c r="A802" s="189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88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9.5" customHeight="1">
      <c r="A803" s="189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88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9.5" customHeight="1">
      <c r="A804" s="189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88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9.5" customHeight="1">
      <c r="A805" s="189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88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9.5" customHeight="1">
      <c r="A806" s="189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88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9.5" customHeight="1">
      <c r="A807" s="189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88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9.5" customHeight="1">
      <c r="A808" s="189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88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9.5" customHeight="1">
      <c r="A809" s="189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88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9.5" customHeight="1">
      <c r="A810" s="189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88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9.5" customHeight="1">
      <c r="A811" s="189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88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9.5" customHeight="1">
      <c r="A812" s="189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88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9.5" customHeight="1">
      <c r="A813" s="189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88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9.5" customHeight="1">
      <c r="A814" s="189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88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9.5" customHeight="1">
      <c r="A815" s="189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88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9.5" customHeight="1">
      <c r="A816" s="189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88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9.5" customHeight="1">
      <c r="A817" s="189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88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9.5" customHeight="1">
      <c r="A818" s="189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88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9.5" customHeight="1">
      <c r="A819" s="189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88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9.5" customHeight="1">
      <c r="A820" s="189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88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9.5" customHeight="1">
      <c r="A821" s="189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88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9.5" customHeight="1">
      <c r="A822" s="189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88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9.5" customHeight="1">
      <c r="A823" s="189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88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9.5" customHeight="1">
      <c r="A824" s="189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88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9.5" customHeight="1">
      <c r="A825" s="189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88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9.5" customHeight="1">
      <c r="A826" s="189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88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9.5" customHeight="1">
      <c r="A827" s="189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88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9.5" customHeight="1">
      <c r="A828" s="189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88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9.5" customHeight="1">
      <c r="A829" s="189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88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9.5" customHeight="1">
      <c r="A830" s="189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88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9.5" customHeight="1">
      <c r="A831" s="189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88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9.5" customHeight="1">
      <c r="A832" s="189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88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9.5" customHeight="1">
      <c r="A833" s="189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88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9.5" customHeight="1">
      <c r="A834" s="189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88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9.5" customHeight="1">
      <c r="A835" s="189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88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9.5" customHeight="1">
      <c r="A836" s="189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88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9.5" customHeight="1">
      <c r="A837" s="189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88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9.5" customHeight="1">
      <c r="A838" s="189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88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9.5" customHeight="1">
      <c r="A839" s="189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88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9.5" customHeight="1">
      <c r="A840" s="189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88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9.5" customHeight="1">
      <c r="A841" s="189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88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9.5" customHeight="1">
      <c r="A842" s="189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88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9.5" customHeight="1">
      <c r="A843" s="189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88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9.5" customHeight="1">
      <c r="A844" s="189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88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9.5" customHeight="1">
      <c r="A845" s="189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88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9.5" customHeight="1">
      <c r="A846" s="189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88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9.5" customHeight="1">
      <c r="A847" s="189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88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9.5" customHeight="1">
      <c r="A848" s="189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88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9.5" customHeight="1">
      <c r="A849" s="189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88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9.5" customHeight="1">
      <c r="A850" s="189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88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9.5" customHeight="1">
      <c r="A851" s="189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88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9.5" customHeight="1">
      <c r="A852" s="189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88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9.5" customHeight="1">
      <c r="A853" s="189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88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9.5" customHeight="1">
      <c r="A854" s="189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88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9.5" customHeight="1">
      <c r="A855" s="189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88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9.5" customHeight="1">
      <c r="A856" s="189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88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9.5" customHeight="1">
      <c r="A857" s="189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88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9.5" customHeight="1">
      <c r="A858" s="189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88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9.5" customHeight="1">
      <c r="A859" s="189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88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9.5" customHeight="1">
      <c r="A860" s="189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88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9.5" customHeight="1">
      <c r="A861" s="189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88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9.5" customHeight="1">
      <c r="A862" s="189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88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9.5" customHeight="1">
      <c r="A863" s="189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88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9.5" customHeight="1">
      <c r="A864" s="189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88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9.5" customHeight="1">
      <c r="A865" s="189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88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9.5" customHeight="1">
      <c r="A866" s="189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88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9.5" customHeight="1">
      <c r="A867" s="189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88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9.5" customHeight="1">
      <c r="A868" s="189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88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9.5" customHeight="1">
      <c r="A869" s="189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88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9.5" customHeight="1">
      <c r="A870" s="189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88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9.5" customHeight="1">
      <c r="A871" s="189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88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9.5" customHeight="1">
      <c r="A872" s="189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88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9.5" customHeight="1">
      <c r="A873" s="189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88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9.5" customHeight="1">
      <c r="A874" s="189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88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9.5" customHeight="1">
      <c r="A875" s="189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88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9.5" customHeight="1">
      <c r="A876" s="189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88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9.5" customHeight="1">
      <c r="A877" s="189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88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9.5" customHeight="1">
      <c r="A878" s="189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88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9.5" customHeight="1">
      <c r="A879" s="189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88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9.5" customHeight="1">
      <c r="A880" s="189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88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9.5" customHeight="1">
      <c r="A881" s="189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88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9.5" customHeight="1">
      <c r="A882" s="189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88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9.5" customHeight="1">
      <c r="A883" s="189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88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9.5" customHeight="1">
      <c r="A884" s="189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88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9.5" customHeight="1">
      <c r="A885" s="189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88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9.5" customHeight="1">
      <c r="A886" s="189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88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9.5" customHeight="1">
      <c r="A887" s="189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88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9.5" customHeight="1">
      <c r="A888" s="189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88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9.5" customHeight="1">
      <c r="A889" s="189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88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9.5" customHeight="1">
      <c r="A890" s="189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88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9.5" customHeight="1">
      <c r="A891" s="189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88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9.5" customHeight="1">
      <c r="A892" s="189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88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9.5" customHeight="1">
      <c r="A893" s="189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88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9.5" customHeight="1">
      <c r="A894" s="189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88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9.5" customHeight="1">
      <c r="A895" s="189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88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9.5" customHeight="1">
      <c r="A896" s="189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88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9.5" customHeight="1">
      <c r="A897" s="189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88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9.5" customHeight="1">
      <c r="A898" s="189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88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9.5" customHeight="1">
      <c r="A899" s="189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88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9.5" customHeight="1">
      <c r="A900" s="189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88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9.5" customHeight="1">
      <c r="A901" s="189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88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9.5" customHeight="1">
      <c r="A902" s="189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88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9.5" customHeight="1">
      <c r="A903" s="189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88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9.5" customHeight="1">
      <c r="A904" s="189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88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9.5" customHeight="1">
      <c r="A905" s="189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88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9.5" customHeight="1">
      <c r="A906" s="189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88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9.5" customHeight="1">
      <c r="A907" s="189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88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9.5" customHeight="1">
      <c r="A908" s="189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88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9.5" customHeight="1">
      <c r="A909" s="189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88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9.5" customHeight="1">
      <c r="A910" s="189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88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9.5" customHeight="1">
      <c r="A911" s="189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88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9.5" customHeight="1">
      <c r="A912" s="189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88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9.5" customHeight="1">
      <c r="A913" s="189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88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9.5" customHeight="1">
      <c r="A914" s="189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88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9.5" customHeight="1">
      <c r="A915" s="189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88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9.5" customHeight="1">
      <c r="A916" s="189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88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9.5" customHeight="1">
      <c r="A917" s="189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88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9.5" customHeight="1">
      <c r="A918" s="189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88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9.5" customHeight="1">
      <c r="A919" s="189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88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9.5" customHeight="1">
      <c r="A920" s="189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88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9.5" customHeight="1">
      <c r="A921" s="189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88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9.5" customHeight="1">
      <c r="A922" s="189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88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9.5" customHeight="1">
      <c r="A923" s="189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88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9.5" customHeight="1">
      <c r="A924" s="189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88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9.5" customHeight="1">
      <c r="A925" s="189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88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9.5" customHeight="1">
      <c r="A926" s="189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88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9.5" customHeight="1">
      <c r="A927" s="189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88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9.5" customHeight="1">
      <c r="A928" s="189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88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9.5" customHeight="1">
      <c r="A929" s="189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88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9.5" customHeight="1">
      <c r="A930" s="189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88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9.5" customHeight="1">
      <c r="A931" s="189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88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9.5" customHeight="1">
      <c r="A932" s="189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88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9.5" customHeight="1">
      <c r="A933" s="189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88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9.5" customHeight="1">
      <c r="A934" s="189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88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9.5" customHeight="1">
      <c r="A935" s="189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88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9.5" customHeight="1">
      <c r="A936" s="189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88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9.5" customHeight="1">
      <c r="A937" s="189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88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9.5" customHeight="1">
      <c r="A938" s="189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88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9.5" customHeight="1">
      <c r="A939" s="189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88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9.5" customHeight="1">
      <c r="A940" s="189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88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9.5" customHeight="1">
      <c r="A941" s="189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88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9.5" customHeight="1">
      <c r="A942" s="189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88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9.5" customHeight="1">
      <c r="A943" s="189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88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9.5" customHeight="1">
      <c r="A944" s="189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88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9.5" customHeight="1">
      <c r="A945" s="189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88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9.5" customHeight="1">
      <c r="A946" s="189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88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9.5" customHeight="1">
      <c r="A947" s="189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88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9.5" customHeight="1">
      <c r="A948" s="189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88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9.5" customHeight="1">
      <c r="A949" s="189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88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9.5" customHeight="1">
      <c r="A950" s="189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88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9.5" customHeight="1">
      <c r="A951" s="189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88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9.5" customHeight="1">
      <c r="A952" s="189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88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9.5" customHeight="1">
      <c r="A953" s="189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88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9.5" customHeight="1">
      <c r="A954" s="189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88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9.5" customHeight="1">
      <c r="A955" s="189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88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9.5" customHeight="1">
      <c r="A956" s="189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88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19.5" customHeight="1">
      <c r="A957" s="189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88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19.5" customHeight="1">
      <c r="A958" s="189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88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19.5" customHeight="1">
      <c r="A959" s="189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88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19.5" customHeight="1">
      <c r="A960" s="189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88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19.5" customHeight="1">
      <c r="A961" s="189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88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19.5" customHeight="1">
      <c r="A962" s="189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88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19.5" customHeight="1">
      <c r="A963" s="189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88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19.5" customHeight="1">
      <c r="A964" s="189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88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19.5" customHeight="1">
      <c r="A965" s="189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88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19.5" customHeight="1">
      <c r="A966" s="189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88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19.5" customHeight="1">
      <c r="A967" s="189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88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19.5" customHeight="1">
      <c r="A968" s="189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88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19.5" customHeight="1">
      <c r="A969" s="189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88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19.5" customHeight="1">
      <c r="A970" s="189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88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19.5" customHeight="1">
      <c r="A971" s="189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88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19.5" customHeight="1">
      <c r="A972" s="189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88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19.5" customHeight="1">
      <c r="A973" s="189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88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19.5" customHeight="1">
      <c r="A974" s="189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88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19.5" customHeight="1">
      <c r="A975" s="189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88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19.5" customHeight="1">
      <c r="A976" s="189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88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ht="19.5" customHeight="1">
      <c r="A977" s="189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88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ht="19.5" customHeight="1">
      <c r="A978" s="189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88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 ht="19.5" customHeight="1">
      <c r="A979" s="189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88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 ht="19.5" customHeight="1">
      <c r="A980" s="189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88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 ht="19.5" customHeight="1">
      <c r="A981" s="189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88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 ht="19.5" customHeight="1">
      <c r="A982" s="189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88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spans="1:44" ht="19.5" customHeight="1">
      <c r="A983" s="189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88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</sheetData>
  <mergeCells count="6">
    <mergeCell ref="A6:T7"/>
    <mergeCell ref="B45:D45"/>
    <mergeCell ref="B47:D47"/>
    <mergeCell ref="B48:D48"/>
    <mergeCell ref="B69:C69"/>
    <mergeCell ref="B46:D46"/>
  </mergeCells>
  <pageMargins left="0.70866141732283472" right="0.70866141732283472" top="0.74803149606299213" bottom="0.74803149606299213" header="0" footer="0"/>
  <pageSetup paperSize="9" scale="60" orientation="landscape" r:id="rId1"/>
  <ignoredErrors>
    <ignoredError sqref="F19:H21 F23:H23 F53:H56 F51:H51 F52:H52 F57:H57 G61:H61 F41 G41:H41 H22 G24:H24" formulaRange="1"/>
    <ignoredError sqref="AE48:AR48 T48:AD48 F18 G1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A58D"/>
  </sheetPr>
  <dimension ref="A1:AS974"/>
  <sheetViews>
    <sheetView showGridLines="0" topLeftCell="A7" zoomScale="90" zoomScaleNormal="90" workbookViewId="0">
      <pane xSplit="4" ySplit="3" topLeftCell="E10" activePane="bottomRight" state="frozen"/>
      <selection activeCell="A7" sqref="A7"/>
      <selection pane="topRight" activeCell="E7" sqref="E7"/>
      <selection pane="bottomLeft" activeCell="A10" sqref="A10"/>
      <selection pane="bottomRight" activeCell="A18" sqref="A18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19.375" customWidth="1"/>
    <col min="5" max="19" width="11.125" customWidth="1"/>
    <col min="20" max="20" width="8.375" customWidth="1"/>
    <col min="21" max="43" width="10" customWidth="1"/>
  </cols>
  <sheetData>
    <row r="1" spans="1:43" ht="19.5" customHeight="1">
      <c r="L1" s="1"/>
      <c r="M1" s="1"/>
      <c r="N1" s="1"/>
      <c r="O1" s="1"/>
      <c r="P1" s="1"/>
      <c r="Q1" s="1"/>
      <c r="R1" s="1"/>
      <c r="S1" s="1"/>
      <c r="T1" s="188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9.5" customHeight="1">
      <c r="A2" s="18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88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19.5" customHeight="1">
      <c r="A3" s="519" t="s">
        <v>318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88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19.5" customHeight="1">
      <c r="A4" s="18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88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19.5" customHeight="1">
      <c r="A5" s="18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88"/>
      <c r="U5" s="1"/>
      <c r="V5" s="1"/>
      <c r="W5" s="1"/>
      <c r="X5" s="1"/>
      <c r="Y5" s="1"/>
      <c r="Z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19.5" customHeight="1">
      <c r="A6" s="780" t="s">
        <v>144</v>
      </c>
      <c r="B6" s="781"/>
      <c r="C6" s="781"/>
      <c r="D6" s="781"/>
      <c r="E6" s="781"/>
      <c r="F6" s="781"/>
      <c r="G6" s="781"/>
      <c r="H6" s="781"/>
      <c r="I6" s="781"/>
      <c r="J6" s="781"/>
      <c r="K6" s="781"/>
      <c r="L6" s="781"/>
      <c r="M6" s="781"/>
      <c r="N6" s="781"/>
      <c r="O6" s="781"/>
      <c r="P6" s="781"/>
      <c r="Q6" s="781"/>
      <c r="R6" s="781"/>
      <c r="S6" s="782"/>
      <c r="T6" s="188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3.25" customHeight="1">
      <c r="A7" s="783"/>
      <c r="B7" s="784"/>
      <c r="C7" s="784"/>
      <c r="D7" s="784"/>
      <c r="E7" s="784"/>
      <c r="F7" s="784"/>
      <c r="G7" s="784"/>
      <c r="H7" s="784"/>
      <c r="I7" s="784"/>
      <c r="J7" s="784"/>
      <c r="K7" s="784"/>
      <c r="L7" s="784"/>
      <c r="M7" s="784"/>
      <c r="N7" s="784"/>
      <c r="O7" s="784"/>
      <c r="P7" s="784"/>
      <c r="Q7" s="784"/>
      <c r="R7" s="784"/>
      <c r="S7" s="786"/>
      <c r="T7" s="188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ht="23.25" customHeight="1">
      <c r="A8" s="189"/>
      <c r="B8" s="1"/>
      <c r="C8" s="1"/>
      <c r="D8" s="1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88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ht="23.25" customHeight="1">
      <c r="A9" s="191" t="s">
        <v>145</v>
      </c>
      <c r="B9" s="192"/>
      <c r="C9" s="192"/>
      <c r="D9" s="192"/>
      <c r="E9" s="193">
        <v>2021</v>
      </c>
      <c r="F9" s="193">
        <v>2022</v>
      </c>
      <c r="G9" s="193">
        <v>2023</v>
      </c>
      <c r="H9" s="194">
        <v>44227</v>
      </c>
      <c r="I9" s="195">
        <v>44248</v>
      </c>
      <c r="J9" s="196">
        <v>44276</v>
      </c>
      <c r="K9" s="196">
        <v>44307</v>
      </c>
      <c r="L9" s="196">
        <v>44337</v>
      </c>
      <c r="M9" s="196">
        <v>44368</v>
      </c>
      <c r="N9" s="196">
        <v>44398</v>
      </c>
      <c r="O9" s="196">
        <v>44429</v>
      </c>
      <c r="P9" s="196">
        <v>44460</v>
      </c>
      <c r="Q9" s="196">
        <v>44490</v>
      </c>
      <c r="R9" s="195">
        <v>44530</v>
      </c>
      <c r="S9" s="197" t="s">
        <v>146</v>
      </c>
      <c r="T9" s="198">
        <v>44218</v>
      </c>
      <c r="U9" s="198">
        <v>44249</v>
      </c>
      <c r="V9" s="199">
        <v>44277</v>
      </c>
      <c r="W9" s="199">
        <v>44308</v>
      </c>
      <c r="X9" s="199">
        <v>44338</v>
      </c>
      <c r="Y9" s="199">
        <v>44369</v>
      </c>
      <c r="Z9" s="198">
        <v>44399</v>
      </c>
      <c r="AA9" s="197" t="s">
        <v>147</v>
      </c>
      <c r="AB9" s="198">
        <v>44461</v>
      </c>
      <c r="AC9" s="198">
        <v>44491</v>
      </c>
      <c r="AD9" s="198">
        <v>44522</v>
      </c>
      <c r="AE9" s="197" t="s">
        <v>148</v>
      </c>
      <c r="AF9" s="200">
        <v>44219</v>
      </c>
      <c r="AG9" s="197" t="s">
        <v>149</v>
      </c>
      <c r="AH9" s="199">
        <v>44278</v>
      </c>
      <c r="AI9" s="199">
        <v>44309</v>
      </c>
      <c r="AJ9" s="199">
        <v>44339</v>
      </c>
      <c r="AK9" s="199">
        <v>44370</v>
      </c>
      <c r="AL9" s="198">
        <v>44400</v>
      </c>
      <c r="AM9" s="197" t="s">
        <v>150</v>
      </c>
      <c r="AN9" s="198">
        <v>44462</v>
      </c>
      <c r="AO9" s="198">
        <v>44492</v>
      </c>
      <c r="AP9" s="198">
        <v>44523</v>
      </c>
      <c r="AQ9" s="197" t="s">
        <v>151</v>
      </c>
    </row>
    <row r="10" spans="1:43" ht="23.25" customHeight="1">
      <c r="A10" s="201" t="s">
        <v>152</v>
      </c>
      <c r="B10" s="202"/>
      <c r="C10" s="202"/>
      <c r="D10" s="203"/>
      <c r="E10" s="204"/>
      <c r="F10" s="204"/>
      <c r="G10" s="204"/>
      <c r="H10" s="377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9"/>
      <c r="T10" s="380"/>
      <c r="U10" s="380"/>
      <c r="V10" s="380"/>
      <c r="W10" s="380"/>
      <c r="X10" s="380"/>
      <c r="Y10" s="380"/>
      <c r="Z10" s="380"/>
      <c r="AA10" s="380"/>
      <c r="AB10" s="380"/>
      <c r="AC10" s="380"/>
      <c r="AD10" s="380"/>
      <c r="AE10" s="380"/>
      <c r="AF10" s="380"/>
      <c r="AG10" s="380"/>
      <c r="AH10" s="380"/>
      <c r="AI10" s="380"/>
      <c r="AJ10" s="380"/>
      <c r="AK10" s="380"/>
      <c r="AL10" s="380"/>
      <c r="AM10" s="380"/>
      <c r="AN10" s="380"/>
      <c r="AO10" s="380"/>
      <c r="AP10" s="380"/>
      <c r="AQ10" s="380"/>
    </row>
    <row r="11" spans="1:43" ht="23.25" customHeight="1">
      <c r="A11" s="210" t="s">
        <v>153</v>
      </c>
      <c r="B11" s="211"/>
      <c r="C11" s="211"/>
      <c r="D11" s="212"/>
      <c r="E11" s="213">
        <f t="shared" ref="E11:E24" si="0">SUM(H11:S11)</f>
        <v>0</v>
      </c>
      <c r="F11" s="214">
        <f t="shared" ref="F11:F15" si="1">SUM(T11:AE11)</f>
        <v>0</v>
      </c>
      <c r="G11" s="214">
        <f t="shared" ref="G11:G24" si="2">SUM(AF11:AQ11)</f>
        <v>0</v>
      </c>
      <c r="H11" s="215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</row>
    <row r="12" spans="1:43" ht="19.5" customHeight="1">
      <c r="A12" s="201" t="s">
        <v>154</v>
      </c>
      <c r="B12" s="216" t="s">
        <v>155</v>
      </c>
      <c r="C12" s="211"/>
      <c r="D12" s="212"/>
      <c r="E12" s="213">
        <f t="shared" si="0"/>
        <v>0</v>
      </c>
      <c r="F12" s="214">
        <f t="shared" si="1"/>
        <v>0</v>
      </c>
      <c r="G12" s="214">
        <f t="shared" si="2"/>
        <v>0</v>
      </c>
      <c r="H12" s="215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</row>
    <row r="13" spans="1:43" ht="19.5" customHeight="1">
      <c r="A13" s="210" t="s">
        <v>156</v>
      </c>
      <c r="B13" s="211"/>
      <c r="C13" s="211"/>
      <c r="D13" s="212"/>
      <c r="E13" s="213">
        <f t="shared" si="0"/>
        <v>0</v>
      </c>
      <c r="F13" s="214">
        <f t="shared" si="1"/>
        <v>0</v>
      </c>
      <c r="G13" s="214">
        <f t="shared" si="2"/>
        <v>0</v>
      </c>
      <c r="H13" s="215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</row>
    <row r="14" spans="1:43" ht="19.5" customHeight="1">
      <c r="A14" s="217" t="s">
        <v>157</v>
      </c>
      <c r="B14" s="218" t="s">
        <v>158</v>
      </c>
      <c r="C14" s="219"/>
      <c r="D14" s="220"/>
      <c r="E14" s="213">
        <f t="shared" si="0"/>
        <v>0</v>
      </c>
      <c r="F14" s="214">
        <f t="shared" si="1"/>
        <v>0</v>
      </c>
      <c r="G14" s="214">
        <f t="shared" si="2"/>
        <v>0</v>
      </c>
      <c r="H14" s="221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</row>
    <row r="15" spans="1:43" ht="19.5" customHeight="1">
      <c r="A15" s="224" t="s">
        <v>159</v>
      </c>
      <c r="B15" s="219"/>
      <c r="C15" s="219"/>
      <c r="D15" s="220"/>
      <c r="E15" s="213">
        <f t="shared" si="0"/>
        <v>0</v>
      </c>
      <c r="F15" s="214">
        <f t="shared" si="1"/>
        <v>0</v>
      </c>
      <c r="G15" s="214">
        <f t="shared" si="2"/>
        <v>0</v>
      </c>
      <c r="H15" s="221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3"/>
      <c r="T15" s="208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</row>
    <row r="16" spans="1:43" ht="19.5" customHeight="1">
      <c r="A16" s="225" t="s">
        <v>160</v>
      </c>
      <c r="B16" s="516" t="s">
        <v>177</v>
      </c>
      <c r="C16" s="227"/>
      <c r="D16" s="228"/>
      <c r="E16" s="213">
        <f t="shared" si="0"/>
        <v>0</v>
      </c>
      <c r="F16" s="214">
        <f>SUM(F11:F14)</f>
        <v>0</v>
      </c>
      <c r="G16" s="214">
        <f t="shared" si="2"/>
        <v>0</v>
      </c>
      <c r="H16" s="229">
        <f t="shared" ref="H16:AQ16" si="3">SUM(H10:H15)</f>
        <v>0</v>
      </c>
      <c r="I16" s="230">
        <f t="shared" si="3"/>
        <v>0</v>
      </c>
      <c r="J16" s="230">
        <f t="shared" si="3"/>
        <v>0</v>
      </c>
      <c r="K16" s="230">
        <f t="shared" si="3"/>
        <v>0</v>
      </c>
      <c r="L16" s="230">
        <f t="shared" si="3"/>
        <v>0</v>
      </c>
      <c r="M16" s="230">
        <f t="shared" si="3"/>
        <v>0</v>
      </c>
      <c r="N16" s="230">
        <f t="shared" si="3"/>
        <v>0</v>
      </c>
      <c r="O16" s="230">
        <f t="shared" si="3"/>
        <v>0</v>
      </c>
      <c r="P16" s="230">
        <f t="shared" si="3"/>
        <v>0</v>
      </c>
      <c r="Q16" s="230">
        <f t="shared" si="3"/>
        <v>0</v>
      </c>
      <c r="R16" s="230">
        <f t="shared" si="3"/>
        <v>0</v>
      </c>
      <c r="S16" s="231">
        <f t="shared" si="3"/>
        <v>0</v>
      </c>
      <c r="T16" s="231">
        <f t="shared" si="3"/>
        <v>0</v>
      </c>
      <c r="U16" s="231">
        <f t="shared" si="3"/>
        <v>0</v>
      </c>
      <c r="V16" s="231">
        <f t="shared" si="3"/>
        <v>0</v>
      </c>
      <c r="W16" s="231">
        <f t="shared" si="3"/>
        <v>0</v>
      </c>
      <c r="X16" s="231">
        <f t="shared" si="3"/>
        <v>0</v>
      </c>
      <c r="Y16" s="231">
        <f t="shared" si="3"/>
        <v>0</v>
      </c>
      <c r="Z16" s="231">
        <f t="shared" si="3"/>
        <v>0</v>
      </c>
      <c r="AA16" s="231">
        <f t="shared" si="3"/>
        <v>0</v>
      </c>
      <c r="AB16" s="231">
        <f t="shared" si="3"/>
        <v>0</v>
      </c>
      <c r="AC16" s="231">
        <f t="shared" si="3"/>
        <v>0</v>
      </c>
      <c r="AD16" s="231">
        <f t="shared" si="3"/>
        <v>0</v>
      </c>
      <c r="AE16" s="231">
        <f t="shared" si="3"/>
        <v>0</v>
      </c>
      <c r="AF16" s="231">
        <f t="shared" si="3"/>
        <v>0</v>
      </c>
      <c r="AG16" s="231">
        <f t="shared" si="3"/>
        <v>0</v>
      </c>
      <c r="AH16" s="231">
        <f t="shared" si="3"/>
        <v>0</v>
      </c>
      <c r="AI16" s="231">
        <f t="shared" si="3"/>
        <v>0</v>
      </c>
      <c r="AJ16" s="231">
        <f t="shared" si="3"/>
        <v>0</v>
      </c>
      <c r="AK16" s="231">
        <f t="shared" si="3"/>
        <v>0</v>
      </c>
      <c r="AL16" s="231">
        <f t="shared" si="3"/>
        <v>0</v>
      </c>
      <c r="AM16" s="231">
        <f t="shared" si="3"/>
        <v>0</v>
      </c>
      <c r="AN16" s="231">
        <f t="shared" si="3"/>
        <v>0</v>
      </c>
      <c r="AO16" s="231">
        <f t="shared" si="3"/>
        <v>0</v>
      </c>
      <c r="AP16" s="231">
        <f t="shared" si="3"/>
        <v>0</v>
      </c>
      <c r="AQ16" s="231">
        <f t="shared" si="3"/>
        <v>0</v>
      </c>
    </row>
    <row r="17" spans="1:43" ht="19.5" customHeight="1">
      <c r="A17" s="232" t="s">
        <v>162</v>
      </c>
      <c r="B17" s="382" t="s">
        <v>177</v>
      </c>
      <c r="C17" s="202"/>
      <c r="D17" s="202"/>
      <c r="E17" s="213">
        <f t="shared" si="0"/>
        <v>0</v>
      </c>
      <c r="F17" s="214">
        <f t="shared" ref="F17:F24" si="4">SUM(T17:AE17)</f>
        <v>0</v>
      </c>
      <c r="G17" s="214">
        <f t="shared" si="2"/>
        <v>0</v>
      </c>
      <c r="H17" s="234"/>
      <c r="I17" s="235"/>
      <c r="J17" s="236"/>
      <c r="K17" s="236"/>
      <c r="L17" s="236"/>
      <c r="M17" s="236"/>
      <c r="N17" s="236"/>
      <c r="O17" s="236"/>
      <c r="P17" s="236"/>
      <c r="Q17" s="236"/>
      <c r="R17" s="236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</row>
    <row r="18" spans="1:43" ht="19.5" customHeight="1">
      <c r="A18" s="397" t="s">
        <v>391</v>
      </c>
      <c r="B18" s="754" t="s">
        <v>387</v>
      </c>
      <c r="C18" s="755"/>
      <c r="D18" s="756"/>
      <c r="E18" s="213">
        <f t="shared" si="0"/>
        <v>0</v>
      </c>
      <c r="F18" s="214">
        <f t="shared" si="4"/>
        <v>13000</v>
      </c>
      <c r="G18" s="214">
        <f t="shared" si="2"/>
        <v>26000</v>
      </c>
      <c r="H18" s="221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3"/>
      <c r="T18" s="223"/>
      <c r="U18" s="223"/>
      <c r="V18" s="223"/>
      <c r="W18" s="223"/>
      <c r="X18" s="223"/>
      <c r="Y18" s="223"/>
      <c r="Z18" s="223"/>
      <c r="AA18" s="223"/>
      <c r="AB18" s="238">
        <v>6500</v>
      </c>
      <c r="AC18" s="238"/>
      <c r="AD18" s="223"/>
      <c r="AE18" s="238">
        <v>6500</v>
      </c>
      <c r="AF18" s="238"/>
      <c r="AG18" s="223"/>
      <c r="AH18" s="238">
        <v>6500</v>
      </c>
      <c r="AI18" s="238"/>
      <c r="AJ18" s="223"/>
      <c r="AK18" s="238">
        <v>6500</v>
      </c>
      <c r="AL18" s="223"/>
      <c r="AM18" s="238"/>
      <c r="AN18" s="238">
        <v>6500</v>
      </c>
      <c r="AO18" s="238"/>
      <c r="AP18" s="223"/>
      <c r="AQ18" s="238">
        <v>6500</v>
      </c>
    </row>
    <row r="19" spans="1:43" s="753" customFormat="1" ht="19.5" customHeight="1">
      <c r="A19" s="397" t="s">
        <v>391</v>
      </c>
      <c r="B19" s="754" t="s">
        <v>392</v>
      </c>
      <c r="C19" s="759"/>
      <c r="D19" s="759"/>
      <c r="E19" s="213"/>
      <c r="F19" s="214"/>
      <c r="G19" s="214"/>
      <c r="H19" s="760"/>
      <c r="I19" s="761"/>
      <c r="J19" s="761"/>
      <c r="K19" s="761"/>
      <c r="L19" s="761"/>
      <c r="M19" s="761"/>
      <c r="N19" s="761"/>
      <c r="O19" s="761"/>
      <c r="P19" s="761"/>
      <c r="Q19" s="761"/>
      <c r="R19" s="761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</row>
    <row r="20" spans="1:43" s="753" customFormat="1" ht="19.5" customHeight="1">
      <c r="A20" s="397" t="s">
        <v>393</v>
      </c>
      <c r="B20" s="762" t="s">
        <v>388</v>
      </c>
      <c r="C20" s="763"/>
      <c r="D20" s="763"/>
      <c r="E20" s="213"/>
      <c r="F20" s="214"/>
      <c r="G20" s="214"/>
      <c r="H20" s="760"/>
      <c r="I20" s="761"/>
      <c r="J20" s="761"/>
      <c r="K20" s="761"/>
      <c r="L20" s="761"/>
      <c r="M20" s="761"/>
      <c r="N20" s="761"/>
      <c r="O20" s="761"/>
      <c r="P20" s="761"/>
      <c r="Q20" s="761"/>
      <c r="R20" s="761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</row>
    <row r="21" spans="1:43" s="753" customFormat="1" ht="19.5" customHeight="1">
      <c r="A21" s="757"/>
      <c r="B21" s="758"/>
      <c r="C21" s="759"/>
      <c r="D21" s="759"/>
      <c r="E21" s="213"/>
      <c r="F21" s="214"/>
      <c r="G21" s="214"/>
      <c r="H21" s="760"/>
      <c r="I21" s="761"/>
      <c r="J21" s="761"/>
      <c r="K21" s="761"/>
      <c r="L21" s="761"/>
      <c r="M21" s="761"/>
      <c r="N21" s="761"/>
      <c r="O21" s="761"/>
      <c r="P21" s="761"/>
      <c r="Q21" s="761"/>
      <c r="R21" s="761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</row>
    <row r="22" spans="1:43" ht="19.5" customHeight="1">
      <c r="A22" s="369"/>
      <c r="B22" s="758"/>
      <c r="C22" s="755"/>
      <c r="D22" s="756"/>
      <c r="E22" s="213">
        <f t="shared" si="0"/>
        <v>0</v>
      </c>
      <c r="F22" s="214">
        <f t="shared" si="4"/>
        <v>500</v>
      </c>
      <c r="G22" s="214">
        <f t="shared" si="2"/>
        <v>17000</v>
      </c>
      <c r="H22" s="221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38">
        <v>500</v>
      </c>
      <c r="AF22" s="238">
        <v>500</v>
      </c>
      <c r="AG22" s="238">
        <v>500</v>
      </c>
      <c r="AH22" s="238">
        <v>1000</v>
      </c>
      <c r="AI22" s="238">
        <v>1000</v>
      </c>
      <c r="AJ22" s="238">
        <v>1000</v>
      </c>
      <c r="AK22" s="238">
        <v>1500</v>
      </c>
      <c r="AL22" s="238">
        <v>1500</v>
      </c>
      <c r="AM22" s="238">
        <v>1500</v>
      </c>
      <c r="AN22" s="238">
        <v>2000</v>
      </c>
      <c r="AO22" s="238">
        <v>2000</v>
      </c>
      <c r="AP22" s="238">
        <v>2000</v>
      </c>
      <c r="AQ22" s="238">
        <v>2500</v>
      </c>
    </row>
    <row r="23" spans="1:43" ht="19.5" customHeight="1">
      <c r="A23" s="369"/>
      <c r="B23" s="754"/>
      <c r="C23" s="755"/>
      <c r="D23" s="756"/>
      <c r="E23" s="213">
        <f t="shared" si="0"/>
        <v>0</v>
      </c>
      <c r="F23" s="214">
        <f t="shared" si="4"/>
        <v>200</v>
      </c>
      <c r="G23" s="214">
        <f t="shared" si="2"/>
        <v>6800</v>
      </c>
      <c r="H23" s="221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>
        <v>200</v>
      </c>
      <c r="AF23" s="240">
        <v>200</v>
      </c>
      <c r="AG23" s="240">
        <v>200</v>
      </c>
      <c r="AH23" s="240">
        <v>400</v>
      </c>
      <c r="AI23" s="240">
        <v>400</v>
      </c>
      <c r="AJ23" s="240">
        <v>400</v>
      </c>
      <c r="AK23" s="240">
        <v>600</v>
      </c>
      <c r="AL23" s="240">
        <v>600</v>
      </c>
      <c r="AM23" s="240">
        <v>600</v>
      </c>
      <c r="AN23" s="240">
        <v>800</v>
      </c>
      <c r="AO23" s="240">
        <v>800</v>
      </c>
      <c r="AP23" s="240">
        <v>800</v>
      </c>
      <c r="AQ23" s="240">
        <v>1000</v>
      </c>
    </row>
    <row r="24" spans="1:43" ht="22.5" customHeight="1">
      <c r="A24" s="369"/>
      <c r="B24" s="796"/>
      <c r="C24" s="796"/>
      <c r="D24" s="797"/>
      <c r="E24" s="213">
        <f t="shared" si="0"/>
        <v>0</v>
      </c>
      <c r="F24" s="214">
        <f t="shared" si="4"/>
        <v>0</v>
      </c>
      <c r="G24" s="214">
        <f t="shared" si="2"/>
        <v>8250</v>
      </c>
      <c r="H24" s="221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38"/>
      <c r="AF24" s="238" t="s">
        <v>177</v>
      </c>
      <c r="AG24" s="223" t="s">
        <v>177</v>
      </c>
      <c r="AH24" s="223">
        <v>375</v>
      </c>
      <c r="AI24" s="223">
        <f>+AH24</f>
        <v>375</v>
      </c>
      <c r="AJ24" s="238">
        <f t="shared" ref="AJ24:AM24" si="5">+AI24</f>
        <v>375</v>
      </c>
      <c r="AK24" s="238">
        <f>+AJ24+375</f>
        <v>750</v>
      </c>
      <c r="AL24" s="238">
        <f t="shared" si="5"/>
        <v>750</v>
      </c>
      <c r="AM24" s="238">
        <f t="shared" si="5"/>
        <v>750</v>
      </c>
      <c r="AN24" s="238">
        <f>+AM24+375</f>
        <v>1125</v>
      </c>
      <c r="AO24" s="238">
        <f>+AN24</f>
        <v>1125</v>
      </c>
      <c r="AP24" s="238">
        <f t="shared" ref="AP24" si="6">+AO24</f>
        <v>1125</v>
      </c>
      <c r="AQ24" s="238">
        <f>+AP24+375</f>
        <v>1500</v>
      </c>
    </row>
    <row r="25" spans="1:43" ht="19.5" customHeight="1">
      <c r="A25" s="225" t="s">
        <v>178</v>
      </c>
      <c r="B25" s="516" t="s">
        <v>177</v>
      </c>
      <c r="C25" s="227"/>
      <c r="D25" s="269"/>
      <c r="E25" s="213">
        <f t="shared" ref="E25:E27" si="7">SUM(H25:S25)</f>
        <v>0</v>
      </c>
      <c r="F25" s="214">
        <f t="shared" ref="F25:F27" si="8">SUM(T25:AE25)</f>
        <v>13700</v>
      </c>
      <c r="G25" s="214">
        <f t="shared" ref="G25:G27" si="9">SUM(AF25:AQ25)</f>
        <v>58050</v>
      </c>
      <c r="H25" s="229">
        <f t="shared" ref="H25:AQ25" si="10">SUM(H17:H24)</f>
        <v>0</v>
      </c>
      <c r="I25" s="230">
        <f t="shared" si="10"/>
        <v>0</v>
      </c>
      <c r="J25" s="230">
        <f t="shared" si="10"/>
        <v>0</v>
      </c>
      <c r="K25" s="230">
        <f t="shared" si="10"/>
        <v>0</v>
      </c>
      <c r="L25" s="230">
        <f t="shared" si="10"/>
        <v>0</v>
      </c>
      <c r="M25" s="230">
        <f t="shared" si="10"/>
        <v>0</v>
      </c>
      <c r="N25" s="230">
        <f t="shared" si="10"/>
        <v>0</v>
      </c>
      <c r="O25" s="230">
        <f t="shared" si="10"/>
        <v>0</v>
      </c>
      <c r="P25" s="230">
        <f t="shared" si="10"/>
        <v>0</v>
      </c>
      <c r="Q25" s="230">
        <f t="shared" si="10"/>
        <v>0</v>
      </c>
      <c r="R25" s="230">
        <f t="shared" si="10"/>
        <v>0</v>
      </c>
      <c r="S25" s="231">
        <f t="shared" si="10"/>
        <v>0</v>
      </c>
      <c r="T25" s="231">
        <f t="shared" si="10"/>
        <v>0</v>
      </c>
      <c r="U25" s="231">
        <f t="shared" si="10"/>
        <v>0</v>
      </c>
      <c r="V25" s="231">
        <f t="shared" si="10"/>
        <v>0</v>
      </c>
      <c r="W25" s="231">
        <f t="shared" si="10"/>
        <v>0</v>
      </c>
      <c r="X25" s="231">
        <f t="shared" si="10"/>
        <v>0</v>
      </c>
      <c r="Y25" s="231">
        <f t="shared" si="10"/>
        <v>0</v>
      </c>
      <c r="Z25" s="231">
        <f t="shared" si="10"/>
        <v>0</v>
      </c>
      <c r="AA25" s="231">
        <f t="shared" si="10"/>
        <v>0</v>
      </c>
      <c r="AB25" s="231">
        <f t="shared" si="10"/>
        <v>6500</v>
      </c>
      <c r="AC25" s="231">
        <f t="shared" si="10"/>
        <v>0</v>
      </c>
      <c r="AD25" s="231">
        <f t="shared" si="10"/>
        <v>0</v>
      </c>
      <c r="AE25" s="231">
        <f t="shared" si="10"/>
        <v>7200</v>
      </c>
      <c r="AF25" s="231">
        <f t="shared" si="10"/>
        <v>700</v>
      </c>
      <c r="AG25" s="231">
        <f t="shared" si="10"/>
        <v>700</v>
      </c>
      <c r="AH25" s="231">
        <f t="shared" si="10"/>
        <v>8275</v>
      </c>
      <c r="AI25" s="231">
        <f t="shared" si="10"/>
        <v>1775</v>
      </c>
      <c r="AJ25" s="231">
        <f t="shared" si="10"/>
        <v>1775</v>
      </c>
      <c r="AK25" s="231">
        <f t="shared" si="10"/>
        <v>9350</v>
      </c>
      <c r="AL25" s="231">
        <f t="shared" si="10"/>
        <v>2850</v>
      </c>
      <c r="AM25" s="231">
        <f t="shared" si="10"/>
        <v>2850</v>
      </c>
      <c r="AN25" s="231">
        <f t="shared" si="10"/>
        <v>10425</v>
      </c>
      <c r="AO25" s="231">
        <f t="shared" si="10"/>
        <v>3925</v>
      </c>
      <c r="AP25" s="231">
        <f t="shared" si="10"/>
        <v>3925</v>
      </c>
      <c r="AQ25" s="231">
        <f t="shared" si="10"/>
        <v>11500</v>
      </c>
    </row>
    <row r="26" spans="1:43" ht="19.5" customHeight="1">
      <c r="A26" s="270" t="s">
        <v>179</v>
      </c>
      <c r="B26" s="517" t="s">
        <v>177</v>
      </c>
      <c r="C26" s="537" t="s">
        <v>177</v>
      </c>
      <c r="D26" s="272"/>
      <c r="E26" s="273">
        <f t="shared" si="7"/>
        <v>0</v>
      </c>
      <c r="F26" s="274">
        <f t="shared" si="8"/>
        <v>13700</v>
      </c>
      <c r="G26" s="274">
        <f t="shared" si="9"/>
        <v>58050</v>
      </c>
      <c r="H26" s="275">
        <f t="shared" ref="H26:AQ26" si="11">H16+H25</f>
        <v>0</v>
      </c>
      <c r="I26" s="276">
        <f t="shared" si="11"/>
        <v>0</v>
      </c>
      <c r="J26" s="276">
        <f t="shared" si="11"/>
        <v>0</v>
      </c>
      <c r="K26" s="276">
        <f t="shared" si="11"/>
        <v>0</v>
      </c>
      <c r="L26" s="276">
        <f t="shared" si="11"/>
        <v>0</v>
      </c>
      <c r="M26" s="276">
        <f t="shared" si="11"/>
        <v>0</v>
      </c>
      <c r="N26" s="276">
        <f t="shared" si="11"/>
        <v>0</v>
      </c>
      <c r="O26" s="276">
        <f t="shared" si="11"/>
        <v>0</v>
      </c>
      <c r="P26" s="276">
        <f t="shared" si="11"/>
        <v>0</v>
      </c>
      <c r="Q26" s="276">
        <f t="shared" si="11"/>
        <v>0</v>
      </c>
      <c r="R26" s="276">
        <f t="shared" si="11"/>
        <v>0</v>
      </c>
      <c r="S26" s="277">
        <f t="shared" si="11"/>
        <v>0</v>
      </c>
      <c r="T26" s="277">
        <f t="shared" si="11"/>
        <v>0</v>
      </c>
      <c r="U26" s="277">
        <f t="shared" si="11"/>
        <v>0</v>
      </c>
      <c r="V26" s="277">
        <f t="shared" si="11"/>
        <v>0</v>
      </c>
      <c r="W26" s="277">
        <f t="shared" si="11"/>
        <v>0</v>
      </c>
      <c r="X26" s="277">
        <f t="shared" si="11"/>
        <v>0</v>
      </c>
      <c r="Y26" s="277">
        <f t="shared" si="11"/>
        <v>0</v>
      </c>
      <c r="Z26" s="277">
        <f t="shared" si="11"/>
        <v>0</v>
      </c>
      <c r="AA26" s="277">
        <f t="shared" si="11"/>
        <v>0</v>
      </c>
      <c r="AB26" s="277">
        <f t="shared" si="11"/>
        <v>6500</v>
      </c>
      <c r="AC26" s="277">
        <f t="shared" si="11"/>
        <v>0</v>
      </c>
      <c r="AD26" s="277">
        <f t="shared" si="11"/>
        <v>0</v>
      </c>
      <c r="AE26" s="277">
        <f t="shared" si="11"/>
        <v>7200</v>
      </c>
      <c r="AF26" s="277">
        <f t="shared" si="11"/>
        <v>700</v>
      </c>
      <c r="AG26" s="277">
        <f t="shared" si="11"/>
        <v>700</v>
      </c>
      <c r="AH26" s="277">
        <f t="shared" si="11"/>
        <v>8275</v>
      </c>
      <c r="AI26" s="277">
        <f t="shared" si="11"/>
        <v>1775</v>
      </c>
      <c r="AJ26" s="277">
        <f t="shared" si="11"/>
        <v>1775</v>
      </c>
      <c r="AK26" s="277">
        <f t="shared" si="11"/>
        <v>9350</v>
      </c>
      <c r="AL26" s="277">
        <f t="shared" si="11"/>
        <v>2850</v>
      </c>
      <c r="AM26" s="277">
        <f t="shared" si="11"/>
        <v>2850</v>
      </c>
      <c r="AN26" s="277">
        <f t="shared" si="11"/>
        <v>10425</v>
      </c>
      <c r="AO26" s="277">
        <f t="shared" si="11"/>
        <v>3925</v>
      </c>
      <c r="AP26" s="277">
        <f t="shared" si="11"/>
        <v>3925</v>
      </c>
      <c r="AQ26" s="277">
        <f t="shared" si="11"/>
        <v>11500</v>
      </c>
    </row>
    <row r="27" spans="1:43" ht="12" customHeight="1">
      <c r="A27" s="189"/>
      <c r="B27" s="1"/>
      <c r="C27" s="1"/>
      <c r="D27" s="1"/>
      <c r="E27" s="213">
        <f t="shared" si="7"/>
        <v>0</v>
      </c>
      <c r="F27" s="214">
        <f t="shared" si="8"/>
        <v>0</v>
      </c>
      <c r="G27" s="214">
        <f t="shared" si="9"/>
        <v>0</v>
      </c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88"/>
      <c r="U27" s="278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ht="19.5" customHeight="1">
      <c r="A28" s="191" t="s">
        <v>180</v>
      </c>
      <c r="B28" s="192"/>
      <c r="C28" s="192"/>
      <c r="D28" s="279"/>
      <c r="E28" s="213"/>
      <c r="F28" s="214"/>
      <c r="G28" s="214"/>
      <c r="H28" s="280">
        <f>H9</f>
        <v>44227</v>
      </c>
      <c r="I28" s="281">
        <f t="shared" ref="I28:AQ28" si="12">IF(H28="","",EOMONTH(H28,1))</f>
        <v>44255</v>
      </c>
      <c r="J28" s="281">
        <f t="shared" si="12"/>
        <v>44286</v>
      </c>
      <c r="K28" s="281">
        <f t="shared" si="12"/>
        <v>44316</v>
      </c>
      <c r="L28" s="281">
        <f t="shared" si="12"/>
        <v>44347</v>
      </c>
      <c r="M28" s="281">
        <f t="shared" si="12"/>
        <v>44377</v>
      </c>
      <c r="N28" s="281">
        <f t="shared" si="12"/>
        <v>44408</v>
      </c>
      <c r="O28" s="281">
        <f t="shared" si="12"/>
        <v>44439</v>
      </c>
      <c r="P28" s="281">
        <f t="shared" si="12"/>
        <v>44469</v>
      </c>
      <c r="Q28" s="281">
        <f t="shared" si="12"/>
        <v>44500</v>
      </c>
      <c r="R28" s="281">
        <f t="shared" si="12"/>
        <v>44530</v>
      </c>
      <c r="S28" s="282">
        <f t="shared" si="12"/>
        <v>44561</v>
      </c>
      <c r="T28" s="282">
        <f t="shared" si="12"/>
        <v>44592</v>
      </c>
      <c r="U28" s="282">
        <f t="shared" si="12"/>
        <v>44620</v>
      </c>
      <c r="V28" s="282">
        <f t="shared" si="12"/>
        <v>44651</v>
      </c>
      <c r="W28" s="282">
        <f t="shared" si="12"/>
        <v>44681</v>
      </c>
      <c r="X28" s="282">
        <f t="shared" si="12"/>
        <v>44712</v>
      </c>
      <c r="Y28" s="282">
        <f t="shared" si="12"/>
        <v>44742</v>
      </c>
      <c r="Z28" s="282">
        <f t="shared" si="12"/>
        <v>44773</v>
      </c>
      <c r="AA28" s="282">
        <f t="shared" si="12"/>
        <v>44804</v>
      </c>
      <c r="AB28" s="282">
        <f t="shared" si="12"/>
        <v>44834</v>
      </c>
      <c r="AC28" s="282">
        <f t="shared" si="12"/>
        <v>44865</v>
      </c>
      <c r="AD28" s="282">
        <f t="shared" si="12"/>
        <v>44895</v>
      </c>
      <c r="AE28" s="282">
        <f t="shared" si="12"/>
        <v>44926</v>
      </c>
      <c r="AF28" s="282">
        <f t="shared" si="12"/>
        <v>44957</v>
      </c>
      <c r="AG28" s="282">
        <f t="shared" si="12"/>
        <v>44985</v>
      </c>
      <c r="AH28" s="282">
        <f t="shared" si="12"/>
        <v>45016</v>
      </c>
      <c r="AI28" s="282">
        <f t="shared" si="12"/>
        <v>45046</v>
      </c>
      <c r="AJ28" s="282">
        <f t="shared" si="12"/>
        <v>45077</v>
      </c>
      <c r="AK28" s="282">
        <f t="shared" si="12"/>
        <v>45107</v>
      </c>
      <c r="AL28" s="282">
        <f t="shared" si="12"/>
        <v>45138</v>
      </c>
      <c r="AM28" s="282">
        <f t="shared" si="12"/>
        <v>45169</v>
      </c>
      <c r="AN28" s="282">
        <f t="shared" si="12"/>
        <v>45199</v>
      </c>
      <c r="AO28" s="282">
        <f t="shared" si="12"/>
        <v>45230</v>
      </c>
      <c r="AP28" s="282">
        <f t="shared" si="12"/>
        <v>45260</v>
      </c>
      <c r="AQ28" s="282">
        <f t="shared" si="12"/>
        <v>45291</v>
      </c>
    </row>
    <row r="29" spans="1:43" ht="19.5" customHeight="1">
      <c r="A29" s="201" t="s">
        <v>181</v>
      </c>
      <c r="B29" s="233"/>
      <c r="C29" s="202"/>
      <c r="D29" s="220"/>
      <c r="E29" s="213">
        <f t="shared" ref="E29:E35" si="13">SUM(H29:S29)</f>
        <v>0</v>
      </c>
      <c r="F29" s="214">
        <f t="shared" ref="F29:F35" si="14">SUM(T29:AE29)</f>
        <v>0</v>
      </c>
      <c r="G29" s="214">
        <f t="shared" ref="G29:G35" si="15">SUM(AF29:AQ29)</f>
        <v>0</v>
      </c>
      <c r="H29" s="221"/>
      <c r="I29" s="222" t="s">
        <v>177</v>
      </c>
      <c r="J29" s="283"/>
      <c r="K29" s="283"/>
      <c r="L29" s="283"/>
      <c r="M29" s="283"/>
      <c r="N29" s="283"/>
      <c r="O29" s="283"/>
      <c r="P29" s="283"/>
      <c r="Q29" s="283"/>
      <c r="R29" s="283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</row>
    <row r="30" spans="1:43" ht="19.5" customHeight="1">
      <c r="A30" s="224" t="s">
        <v>182</v>
      </c>
      <c r="B30" s="284"/>
      <c r="C30" s="284"/>
      <c r="D30" s="212"/>
      <c r="E30" s="213">
        <f t="shared" si="13"/>
        <v>0</v>
      </c>
      <c r="F30" s="214">
        <f t="shared" si="14"/>
        <v>0</v>
      </c>
      <c r="G30" s="214">
        <f t="shared" si="15"/>
        <v>0</v>
      </c>
      <c r="H30" s="215"/>
      <c r="I30" s="206"/>
      <c r="J30" s="285"/>
      <c r="K30" s="285"/>
      <c r="L30" s="285"/>
      <c r="M30" s="285"/>
      <c r="N30" s="285"/>
      <c r="O30" s="285"/>
      <c r="P30" s="285"/>
      <c r="Q30" s="285"/>
      <c r="R30" s="285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</row>
    <row r="31" spans="1:43" ht="19.5" hidden="1" customHeight="1">
      <c r="A31" s="224" t="s">
        <v>183</v>
      </c>
      <c r="B31" s="284"/>
      <c r="C31" s="284"/>
      <c r="D31" s="284"/>
      <c r="E31" s="213">
        <f t="shared" si="13"/>
        <v>0</v>
      </c>
      <c r="F31" s="214">
        <f t="shared" si="14"/>
        <v>0</v>
      </c>
      <c r="G31" s="214">
        <f t="shared" si="15"/>
        <v>0</v>
      </c>
      <c r="H31" s="215"/>
      <c r="I31" s="206"/>
      <c r="J31" s="285"/>
      <c r="K31" s="285"/>
      <c r="L31" s="285"/>
      <c r="M31" s="285"/>
      <c r="N31" s="285"/>
      <c r="O31" s="285"/>
      <c r="P31" s="285"/>
      <c r="Q31" s="285"/>
      <c r="R31" s="285"/>
      <c r="S31" s="207"/>
      <c r="T31" s="188"/>
      <c r="U31" s="278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19.5" customHeight="1">
      <c r="A32" s="225" t="s">
        <v>160</v>
      </c>
      <c r="B32" s="516" t="s">
        <v>177</v>
      </c>
      <c r="C32" s="227"/>
      <c r="D32" s="269"/>
      <c r="E32" s="213">
        <f t="shared" si="13"/>
        <v>0</v>
      </c>
      <c r="F32" s="214">
        <f t="shared" si="14"/>
        <v>0</v>
      </c>
      <c r="G32" s="214">
        <f t="shared" si="15"/>
        <v>0</v>
      </c>
      <c r="H32" s="229">
        <f t="shared" ref="H32:AQ32" si="16">SUM(H29:H31)</f>
        <v>0</v>
      </c>
      <c r="I32" s="230">
        <f t="shared" si="16"/>
        <v>0</v>
      </c>
      <c r="J32" s="230">
        <f t="shared" si="16"/>
        <v>0</v>
      </c>
      <c r="K32" s="230">
        <f t="shared" si="16"/>
        <v>0</v>
      </c>
      <c r="L32" s="230">
        <f t="shared" si="16"/>
        <v>0</v>
      </c>
      <c r="M32" s="230">
        <f t="shared" si="16"/>
        <v>0</v>
      </c>
      <c r="N32" s="230">
        <f t="shared" si="16"/>
        <v>0</v>
      </c>
      <c r="O32" s="230">
        <f t="shared" si="16"/>
        <v>0</v>
      </c>
      <c r="P32" s="230">
        <f t="shared" si="16"/>
        <v>0</v>
      </c>
      <c r="Q32" s="230">
        <f t="shared" si="16"/>
        <v>0</v>
      </c>
      <c r="R32" s="230">
        <f t="shared" si="16"/>
        <v>0</v>
      </c>
      <c r="S32" s="231">
        <f t="shared" si="16"/>
        <v>0</v>
      </c>
      <c r="T32" s="231">
        <f t="shared" si="16"/>
        <v>0</v>
      </c>
      <c r="U32" s="231">
        <f t="shared" si="16"/>
        <v>0</v>
      </c>
      <c r="V32" s="231">
        <f t="shared" si="16"/>
        <v>0</v>
      </c>
      <c r="W32" s="231">
        <f t="shared" si="16"/>
        <v>0</v>
      </c>
      <c r="X32" s="231">
        <f t="shared" si="16"/>
        <v>0</v>
      </c>
      <c r="Y32" s="231">
        <f t="shared" si="16"/>
        <v>0</v>
      </c>
      <c r="Z32" s="231">
        <f t="shared" si="16"/>
        <v>0</v>
      </c>
      <c r="AA32" s="231">
        <f t="shared" si="16"/>
        <v>0</v>
      </c>
      <c r="AB32" s="231">
        <f t="shared" si="16"/>
        <v>0</v>
      </c>
      <c r="AC32" s="231">
        <f t="shared" si="16"/>
        <v>0</v>
      </c>
      <c r="AD32" s="231">
        <f t="shared" si="16"/>
        <v>0</v>
      </c>
      <c r="AE32" s="231">
        <f t="shared" si="16"/>
        <v>0</v>
      </c>
      <c r="AF32" s="231">
        <f t="shared" si="16"/>
        <v>0</v>
      </c>
      <c r="AG32" s="231">
        <f t="shared" si="16"/>
        <v>0</v>
      </c>
      <c r="AH32" s="231">
        <f t="shared" si="16"/>
        <v>0</v>
      </c>
      <c r="AI32" s="231">
        <f t="shared" si="16"/>
        <v>0</v>
      </c>
      <c r="AJ32" s="231">
        <f t="shared" si="16"/>
        <v>0</v>
      </c>
      <c r="AK32" s="231">
        <f t="shared" si="16"/>
        <v>0</v>
      </c>
      <c r="AL32" s="231">
        <f t="shared" si="16"/>
        <v>0</v>
      </c>
      <c r="AM32" s="231">
        <f t="shared" si="16"/>
        <v>0</v>
      </c>
      <c r="AN32" s="231">
        <f t="shared" si="16"/>
        <v>0</v>
      </c>
      <c r="AO32" s="231">
        <f t="shared" si="16"/>
        <v>0</v>
      </c>
      <c r="AP32" s="231">
        <f t="shared" si="16"/>
        <v>0</v>
      </c>
      <c r="AQ32" s="231">
        <f t="shared" si="16"/>
        <v>0</v>
      </c>
    </row>
    <row r="33" spans="1:45" ht="19.5" customHeight="1">
      <c r="A33" s="224" t="s">
        <v>184</v>
      </c>
      <c r="B33" s="233" t="s">
        <v>163</v>
      </c>
      <c r="C33" s="202"/>
      <c r="D33" s="202"/>
      <c r="E33" s="213">
        <f t="shared" si="13"/>
        <v>0</v>
      </c>
      <c r="F33" s="214">
        <f t="shared" si="14"/>
        <v>0</v>
      </c>
      <c r="G33" s="214">
        <f t="shared" si="15"/>
        <v>0</v>
      </c>
      <c r="H33" s="215"/>
      <c r="I33" s="206"/>
      <c r="J33" s="285"/>
      <c r="K33" s="285"/>
      <c r="L33" s="285"/>
      <c r="M33" s="285"/>
      <c r="N33" s="285"/>
      <c r="O33" s="285"/>
      <c r="P33" s="285"/>
      <c r="Q33" s="285"/>
      <c r="R33" s="285"/>
      <c r="S33" s="286"/>
      <c r="T33" s="208"/>
      <c r="U33" s="278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5" s="375" customFormat="1" ht="19.5" customHeight="1">
      <c r="A34" s="452" t="s">
        <v>292</v>
      </c>
      <c r="B34" s="798" t="s">
        <v>293</v>
      </c>
      <c r="C34" s="799"/>
      <c r="D34" s="800"/>
      <c r="E34" s="213">
        <f t="shared" ref="E34" si="17">SUM(H34:S34)</f>
        <v>10000</v>
      </c>
      <c r="F34" s="214">
        <f t="shared" ref="F34" si="18">SUM(T34:AE34)</f>
        <v>30000</v>
      </c>
      <c r="G34" s="214">
        <f t="shared" ref="G34" si="19">SUM(AF34:AQ34)</f>
        <v>0</v>
      </c>
      <c r="H34" s="448"/>
      <c r="I34" s="294"/>
      <c r="J34" s="449"/>
      <c r="K34" s="449"/>
      <c r="L34" s="449"/>
      <c r="M34" s="449"/>
      <c r="N34" s="449"/>
      <c r="O34" s="449"/>
      <c r="P34" s="455"/>
      <c r="Q34" s="455">
        <v>10000</v>
      </c>
      <c r="R34" s="455"/>
      <c r="S34" s="461"/>
      <c r="T34" s="380">
        <v>10000</v>
      </c>
      <c r="U34" s="380"/>
      <c r="V34" s="457"/>
      <c r="W34" s="457">
        <v>10000</v>
      </c>
      <c r="X34" s="457"/>
      <c r="Y34" s="457"/>
      <c r="Z34" s="457">
        <v>10000</v>
      </c>
      <c r="AA34" s="457"/>
      <c r="AB34" s="457"/>
      <c r="AC34" s="457"/>
      <c r="AD34" s="457"/>
      <c r="AE34" s="457"/>
      <c r="AF34" s="457"/>
      <c r="AG34" s="457"/>
      <c r="AH34" s="457"/>
      <c r="AI34" s="457"/>
      <c r="AJ34" s="457"/>
      <c r="AK34" s="457"/>
      <c r="AL34" s="457"/>
      <c r="AM34" s="457"/>
      <c r="AN34" s="457"/>
      <c r="AO34" s="457"/>
      <c r="AP34" s="457"/>
      <c r="AQ34" s="457"/>
      <c r="AR34" s="462"/>
      <c r="AS34" s="462"/>
    </row>
    <row r="35" spans="1:45" ht="56.45" customHeight="1">
      <c r="A35" s="292" t="s">
        <v>258</v>
      </c>
      <c r="B35" s="787" t="s">
        <v>257</v>
      </c>
      <c r="C35" s="788"/>
      <c r="D35" s="795"/>
      <c r="E35" s="213">
        <f t="shared" si="13"/>
        <v>0</v>
      </c>
      <c r="F35" s="214">
        <f t="shared" si="14"/>
        <v>1600</v>
      </c>
      <c r="G35" s="214">
        <f t="shared" si="15"/>
        <v>14720</v>
      </c>
      <c r="H35" s="215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>
        <v>320</v>
      </c>
      <c r="AC35" s="294">
        <f>+AB35</f>
        <v>320</v>
      </c>
      <c r="AD35" s="294">
        <f t="shared" ref="AD35:AP35" si="20">+AC35</f>
        <v>320</v>
      </c>
      <c r="AE35" s="294">
        <f>+AD35+320</f>
        <v>640</v>
      </c>
      <c r="AF35" s="294">
        <f t="shared" si="20"/>
        <v>640</v>
      </c>
      <c r="AG35" s="294">
        <f t="shared" si="20"/>
        <v>640</v>
      </c>
      <c r="AH35" s="294">
        <f>+AG35+320</f>
        <v>960</v>
      </c>
      <c r="AI35" s="294">
        <f t="shared" si="20"/>
        <v>960</v>
      </c>
      <c r="AJ35" s="294">
        <f t="shared" si="20"/>
        <v>960</v>
      </c>
      <c r="AK35" s="294">
        <f>+AJ35+320</f>
        <v>1280</v>
      </c>
      <c r="AL35" s="294">
        <f t="shared" si="20"/>
        <v>1280</v>
      </c>
      <c r="AM35" s="294">
        <f t="shared" si="20"/>
        <v>1280</v>
      </c>
      <c r="AN35" s="294">
        <f>+AM35+320</f>
        <v>1600</v>
      </c>
      <c r="AO35" s="294">
        <f t="shared" si="20"/>
        <v>1600</v>
      </c>
      <c r="AP35" s="294">
        <f t="shared" si="20"/>
        <v>1600</v>
      </c>
      <c r="AQ35" s="294">
        <f>+AP35+320</f>
        <v>1920</v>
      </c>
    </row>
    <row r="36" spans="1:45" ht="48" customHeight="1">
      <c r="A36" s="295" t="s">
        <v>256</v>
      </c>
      <c r="B36" s="794" t="s">
        <v>337</v>
      </c>
      <c r="C36" s="788"/>
      <c r="D36" s="795"/>
      <c r="E36" s="213">
        <f t="shared" ref="E36:E56" si="21">SUM(H36:S36)</f>
        <v>0</v>
      </c>
      <c r="F36" s="214">
        <f t="shared" ref="F36:F56" si="22">SUM(T36:AE36)</f>
        <v>5480</v>
      </c>
      <c r="G36" s="214">
        <f t="shared" ref="G36:G56" si="23">SUM(AF36:AQ36)</f>
        <v>23220</v>
      </c>
      <c r="H36" s="215"/>
      <c r="I36" s="206"/>
      <c r="J36" s="285"/>
      <c r="K36" s="285"/>
      <c r="L36" s="285"/>
      <c r="M36" s="285"/>
      <c r="N36" s="285"/>
      <c r="O36" s="285"/>
      <c r="P36" s="285">
        <f>+P25*0.4</f>
        <v>0</v>
      </c>
      <c r="Q36" s="372">
        <f t="shared" ref="Q36:AQ36" si="24">+Q25*0.4</f>
        <v>0</v>
      </c>
      <c r="R36" s="372">
        <f t="shared" si="24"/>
        <v>0</v>
      </c>
      <c r="S36" s="372">
        <f t="shared" si="24"/>
        <v>0</v>
      </c>
      <c r="T36" s="372">
        <f t="shared" si="24"/>
        <v>0</v>
      </c>
      <c r="U36" s="372">
        <f t="shared" si="24"/>
        <v>0</v>
      </c>
      <c r="V36" s="372">
        <f t="shared" si="24"/>
        <v>0</v>
      </c>
      <c r="W36" s="372">
        <f t="shared" si="24"/>
        <v>0</v>
      </c>
      <c r="X36" s="372">
        <f t="shared" si="24"/>
        <v>0</v>
      </c>
      <c r="Y36" s="372">
        <f t="shared" si="24"/>
        <v>0</v>
      </c>
      <c r="Z36" s="372">
        <f t="shared" si="24"/>
        <v>0</v>
      </c>
      <c r="AA36" s="372">
        <f t="shared" si="24"/>
        <v>0</v>
      </c>
      <c r="AB36" s="372">
        <f t="shared" si="24"/>
        <v>2600</v>
      </c>
      <c r="AC36" s="372">
        <f t="shared" si="24"/>
        <v>0</v>
      </c>
      <c r="AD36" s="372">
        <f t="shared" si="24"/>
        <v>0</v>
      </c>
      <c r="AE36" s="372">
        <f t="shared" si="24"/>
        <v>2880</v>
      </c>
      <c r="AF36" s="372">
        <f t="shared" si="24"/>
        <v>280</v>
      </c>
      <c r="AG36" s="372">
        <f t="shared" si="24"/>
        <v>280</v>
      </c>
      <c r="AH36" s="372">
        <f t="shared" si="24"/>
        <v>3310</v>
      </c>
      <c r="AI36" s="372">
        <f t="shared" si="24"/>
        <v>710</v>
      </c>
      <c r="AJ36" s="372">
        <f t="shared" si="24"/>
        <v>710</v>
      </c>
      <c r="AK36" s="372">
        <f t="shared" si="24"/>
        <v>3740</v>
      </c>
      <c r="AL36" s="372">
        <f t="shared" si="24"/>
        <v>1140</v>
      </c>
      <c r="AM36" s="372">
        <f t="shared" si="24"/>
        <v>1140</v>
      </c>
      <c r="AN36" s="372">
        <f t="shared" si="24"/>
        <v>4170</v>
      </c>
      <c r="AO36" s="372">
        <f t="shared" si="24"/>
        <v>1570</v>
      </c>
      <c r="AP36" s="372">
        <f t="shared" si="24"/>
        <v>1570</v>
      </c>
      <c r="AQ36" s="372">
        <f t="shared" si="24"/>
        <v>4600</v>
      </c>
    </row>
    <row r="37" spans="1:45" ht="19.5" hidden="1" customHeight="1">
      <c r="A37" s="224" t="s">
        <v>195</v>
      </c>
      <c r="B37" s="233" t="s">
        <v>197</v>
      </c>
      <c r="C37" s="202"/>
      <c r="D37" s="202"/>
      <c r="E37" s="213">
        <f t="shared" si="21"/>
        <v>0</v>
      </c>
      <c r="F37" s="214">
        <f t="shared" si="22"/>
        <v>0</v>
      </c>
      <c r="G37" s="214">
        <f t="shared" si="23"/>
        <v>0</v>
      </c>
      <c r="H37" s="215"/>
      <c r="I37" s="206"/>
      <c r="J37" s="285"/>
      <c r="K37" s="285"/>
      <c r="L37" s="285"/>
      <c r="M37" s="285"/>
      <c r="N37" s="285"/>
      <c r="O37" s="285"/>
      <c r="P37" s="285"/>
      <c r="Q37" s="285"/>
      <c r="R37" s="285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</row>
    <row r="38" spans="1:45" ht="19.5" hidden="1" customHeight="1">
      <c r="A38" s="224" t="s">
        <v>198</v>
      </c>
      <c r="B38" s="202"/>
      <c r="C38" s="202"/>
      <c r="D38" s="202"/>
      <c r="E38" s="213">
        <f t="shared" si="21"/>
        <v>0</v>
      </c>
      <c r="F38" s="214">
        <f t="shared" si="22"/>
        <v>0</v>
      </c>
      <c r="G38" s="214">
        <f t="shared" si="23"/>
        <v>0</v>
      </c>
      <c r="H38" s="215"/>
      <c r="I38" s="206"/>
      <c r="J38" s="285"/>
      <c r="K38" s="285"/>
      <c r="L38" s="285"/>
      <c r="M38" s="285"/>
      <c r="N38" s="285"/>
      <c r="O38" s="285"/>
      <c r="P38" s="285"/>
      <c r="Q38" s="285"/>
      <c r="R38" s="285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</row>
    <row r="39" spans="1:45" ht="19.5" hidden="1" customHeight="1">
      <c r="A39" s="224" t="s">
        <v>199</v>
      </c>
      <c r="B39" s="202"/>
      <c r="C39" s="202"/>
      <c r="D39" s="202"/>
      <c r="E39" s="213">
        <f t="shared" si="21"/>
        <v>0</v>
      </c>
      <c r="F39" s="214">
        <f t="shared" si="22"/>
        <v>0</v>
      </c>
      <c r="G39" s="214">
        <f t="shared" si="23"/>
        <v>0</v>
      </c>
      <c r="H39" s="215"/>
      <c r="I39" s="206"/>
      <c r="J39" s="285"/>
      <c r="K39" s="285"/>
      <c r="L39" s="285"/>
      <c r="M39" s="285"/>
      <c r="N39" s="285"/>
      <c r="O39" s="285"/>
      <c r="P39" s="285"/>
      <c r="Q39" s="285"/>
      <c r="R39" s="285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</row>
    <row r="40" spans="1:45" ht="19.5" hidden="1" customHeight="1">
      <c r="A40" s="224" t="s">
        <v>200</v>
      </c>
      <c r="B40" s="202"/>
      <c r="C40" s="202"/>
      <c r="D40" s="202"/>
      <c r="E40" s="213">
        <f t="shared" si="21"/>
        <v>0</v>
      </c>
      <c r="F40" s="214">
        <f t="shared" si="22"/>
        <v>0</v>
      </c>
      <c r="G40" s="214">
        <f t="shared" si="23"/>
        <v>0</v>
      </c>
      <c r="H40" s="215"/>
      <c r="I40" s="206"/>
      <c r="J40" s="285"/>
      <c r="K40" s="285"/>
      <c r="L40" s="285"/>
      <c r="M40" s="285"/>
      <c r="N40" s="285"/>
      <c r="O40" s="285"/>
      <c r="P40" s="285"/>
      <c r="Q40" s="285"/>
      <c r="R40" s="285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</row>
    <row r="41" spans="1:45" ht="19.5" hidden="1" customHeight="1">
      <c r="A41" s="224" t="s">
        <v>201</v>
      </c>
      <c r="B41" s="202"/>
      <c r="C41" s="202"/>
      <c r="D41" s="202"/>
      <c r="E41" s="213">
        <f t="shared" si="21"/>
        <v>0</v>
      </c>
      <c r="F41" s="214">
        <f t="shared" si="22"/>
        <v>0</v>
      </c>
      <c r="G41" s="214">
        <f t="shared" si="23"/>
        <v>0</v>
      </c>
      <c r="H41" s="215"/>
      <c r="I41" s="206"/>
      <c r="J41" s="285"/>
      <c r="K41" s="285"/>
      <c r="L41" s="285"/>
      <c r="M41" s="285"/>
      <c r="N41" s="285"/>
      <c r="O41" s="285"/>
      <c r="P41" s="285"/>
      <c r="Q41" s="285"/>
      <c r="R41" s="285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</row>
    <row r="42" spans="1:45" ht="19.5" hidden="1" customHeight="1">
      <c r="A42" s="224" t="s">
        <v>202</v>
      </c>
      <c r="B42" s="202"/>
      <c r="C42" s="202"/>
      <c r="D42" s="202"/>
      <c r="E42" s="213">
        <f t="shared" si="21"/>
        <v>0</v>
      </c>
      <c r="F42" s="214">
        <f t="shared" si="22"/>
        <v>0</v>
      </c>
      <c r="G42" s="214">
        <f t="shared" si="23"/>
        <v>0</v>
      </c>
      <c r="H42" s="215"/>
      <c r="I42" s="206"/>
      <c r="J42" s="285"/>
      <c r="K42" s="285"/>
      <c r="L42" s="285"/>
      <c r="M42" s="285"/>
      <c r="N42" s="285"/>
      <c r="O42" s="285"/>
      <c r="P42" s="285"/>
      <c r="Q42" s="285"/>
      <c r="R42" s="285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</row>
    <row r="43" spans="1:45" ht="19.5" hidden="1" customHeight="1">
      <c r="A43" s="224" t="s">
        <v>203</v>
      </c>
      <c r="B43" s="202"/>
      <c r="C43" s="202"/>
      <c r="D43" s="202"/>
      <c r="E43" s="213">
        <f t="shared" si="21"/>
        <v>0</v>
      </c>
      <c r="F43" s="214">
        <f t="shared" si="22"/>
        <v>0</v>
      </c>
      <c r="G43" s="214">
        <f t="shared" si="23"/>
        <v>0</v>
      </c>
      <c r="H43" s="215"/>
      <c r="I43" s="206"/>
      <c r="J43" s="285"/>
      <c r="K43" s="285"/>
      <c r="L43" s="285"/>
      <c r="M43" s="285"/>
      <c r="N43" s="285"/>
      <c r="O43" s="285"/>
      <c r="P43" s="285"/>
      <c r="Q43" s="285"/>
      <c r="R43" s="285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</row>
    <row r="44" spans="1:45" ht="19.5" hidden="1" customHeight="1">
      <c r="A44" s="224" t="s">
        <v>204</v>
      </c>
      <c r="B44" s="202"/>
      <c r="C44" s="202"/>
      <c r="D44" s="202"/>
      <c r="E44" s="213">
        <f t="shared" si="21"/>
        <v>0</v>
      </c>
      <c r="F44" s="214">
        <f t="shared" si="22"/>
        <v>0</v>
      </c>
      <c r="G44" s="214">
        <f t="shared" si="23"/>
        <v>0</v>
      </c>
      <c r="H44" s="215"/>
      <c r="I44" s="206"/>
      <c r="J44" s="285"/>
      <c r="K44" s="285"/>
      <c r="L44" s="285"/>
      <c r="M44" s="285"/>
      <c r="N44" s="285"/>
      <c r="O44" s="285"/>
      <c r="P44" s="285"/>
      <c r="Q44" s="285"/>
      <c r="R44" s="285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</row>
    <row r="45" spans="1:45" ht="19.5" hidden="1" customHeight="1">
      <c r="A45" s="224" t="s">
        <v>205</v>
      </c>
      <c r="B45" s="202"/>
      <c r="C45" s="202"/>
      <c r="D45" s="202"/>
      <c r="E45" s="213">
        <f t="shared" si="21"/>
        <v>0</v>
      </c>
      <c r="F45" s="214">
        <f t="shared" si="22"/>
        <v>0</v>
      </c>
      <c r="G45" s="214">
        <f t="shared" si="23"/>
        <v>0</v>
      </c>
      <c r="H45" s="215"/>
      <c r="I45" s="206"/>
      <c r="J45" s="285"/>
      <c r="K45" s="285"/>
      <c r="L45" s="285"/>
      <c r="M45" s="285"/>
      <c r="N45" s="285"/>
      <c r="O45" s="285"/>
      <c r="P45" s="285"/>
      <c r="Q45" s="285"/>
      <c r="R45" s="285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</row>
    <row r="46" spans="1:45" ht="19.5" hidden="1" customHeight="1">
      <c r="A46" s="224" t="s">
        <v>206</v>
      </c>
      <c r="B46" s="202"/>
      <c r="C46" s="202"/>
      <c r="D46" s="202"/>
      <c r="E46" s="213">
        <f t="shared" si="21"/>
        <v>0</v>
      </c>
      <c r="F46" s="214">
        <f t="shared" si="22"/>
        <v>0</v>
      </c>
      <c r="G46" s="214">
        <f t="shared" si="23"/>
        <v>0</v>
      </c>
      <c r="H46" s="215"/>
      <c r="I46" s="206"/>
      <c r="J46" s="285"/>
      <c r="K46" s="285"/>
      <c r="L46" s="285"/>
      <c r="M46" s="285"/>
      <c r="N46" s="285"/>
      <c r="O46" s="285"/>
      <c r="P46" s="285"/>
      <c r="Q46" s="285"/>
      <c r="R46" s="285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</row>
    <row r="47" spans="1:45" ht="19.5" hidden="1" customHeight="1">
      <c r="A47" s="224" t="s">
        <v>207</v>
      </c>
      <c r="B47" s="202"/>
      <c r="C47" s="202"/>
      <c r="D47" s="202"/>
      <c r="E47" s="213">
        <f t="shared" si="21"/>
        <v>0</v>
      </c>
      <c r="F47" s="214">
        <f t="shared" si="22"/>
        <v>0</v>
      </c>
      <c r="G47" s="214">
        <f t="shared" si="23"/>
        <v>0</v>
      </c>
      <c r="H47" s="215"/>
      <c r="I47" s="206"/>
      <c r="J47" s="285"/>
      <c r="K47" s="285"/>
      <c r="L47" s="285"/>
      <c r="M47" s="285"/>
      <c r="N47" s="285"/>
      <c r="O47" s="285"/>
      <c r="P47" s="285"/>
      <c r="Q47" s="285"/>
      <c r="R47" s="285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</row>
    <row r="48" spans="1:45" ht="19.5" customHeight="1">
      <c r="A48" s="224" t="s">
        <v>208</v>
      </c>
      <c r="B48" s="202"/>
      <c r="C48" s="202"/>
      <c r="D48" s="202"/>
      <c r="E48" s="213">
        <f t="shared" si="21"/>
        <v>0</v>
      </c>
      <c r="F48" s="214">
        <f t="shared" si="22"/>
        <v>0</v>
      </c>
      <c r="G48" s="214">
        <f t="shared" si="23"/>
        <v>0</v>
      </c>
      <c r="H48" s="215"/>
      <c r="I48" s="206"/>
      <c r="J48" s="285"/>
      <c r="K48" s="285"/>
      <c r="L48" s="285"/>
      <c r="M48" s="285"/>
      <c r="N48" s="285"/>
      <c r="O48" s="285"/>
      <c r="P48" s="285"/>
      <c r="Q48" s="285"/>
      <c r="R48" s="285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</row>
    <row r="49" spans="1:43" ht="19.5" customHeight="1">
      <c r="A49" s="311" t="s">
        <v>193</v>
      </c>
      <c r="B49" s="428" t="s">
        <v>338</v>
      </c>
      <c r="C49" s="262"/>
      <c r="D49" s="263"/>
      <c r="E49" s="213">
        <f t="shared" si="21"/>
        <v>7200</v>
      </c>
      <c r="F49" s="214">
        <f t="shared" si="22"/>
        <v>28800</v>
      </c>
      <c r="G49" s="214">
        <f t="shared" si="23"/>
        <v>28800</v>
      </c>
      <c r="H49" s="313"/>
      <c r="I49" s="314"/>
      <c r="J49" s="314"/>
      <c r="K49" s="314"/>
      <c r="L49" s="314"/>
      <c r="M49" s="314"/>
      <c r="N49" s="314"/>
      <c r="O49" s="314"/>
      <c r="P49" s="314"/>
      <c r="Q49" s="314">
        <v>2400</v>
      </c>
      <c r="R49" s="374">
        <v>2400</v>
      </c>
      <c r="S49" s="374">
        <v>2400</v>
      </c>
      <c r="T49" s="374">
        <v>2400</v>
      </c>
      <c r="U49" s="374">
        <v>2400</v>
      </c>
      <c r="V49" s="374">
        <v>2400</v>
      </c>
      <c r="W49" s="374">
        <v>2400</v>
      </c>
      <c r="X49" s="374">
        <v>2400</v>
      </c>
      <c r="Y49" s="374">
        <v>2400</v>
      </c>
      <c r="Z49" s="374">
        <v>2400</v>
      </c>
      <c r="AA49" s="374">
        <v>2400</v>
      </c>
      <c r="AB49" s="374">
        <v>2400</v>
      </c>
      <c r="AC49" s="374">
        <v>2400</v>
      </c>
      <c r="AD49" s="374">
        <v>2400</v>
      </c>
      <c r="AE49" s="374">
        <v>2400</v>
      </c>
      <c r="AF49" s="374">
        <v>2400</v>
      </c>
      <c r="AG49" s="374">
        <v>2400</v>
      </c>
      <c r="AH49" s="374">
        <v>2400</v>
      </c>
      <c r="AI49" s="374">
        <v>2400</v>
      </c>
      <c r="AJ49" s="374">
        <v>2400</v>
      </c>
      <c r="AK49" s="374">
        <v>2400</v>
      </c>
      <c r="AL49" s="374">
        <v>2400</v>
      </c>
      <c r="AM49" s="374">
        <v>2400</v>
      </c>
      <c r="AN49" s="374">
        <v>2400</v>
      </c>
      <c r="AO49" s="374">
        <v>2400</v>
      </c>
      <c r="AP49" s="374">
        <v>2400</v>
      </c>
      <c r="AQ49" s="374">
        <v>2400</v>
      </c>
    </row>
    <row r="50" spans="1:43" ht="19.5" customHeight="1">
      <c r="A50" s="311" t="s">
        <v>209</v>
      </c>
      <c r="B50" s="428" t="s">
        <v>338</v>
      </c>
      <c r="C50" s="262"/>
      <c r="D50" s="263"/>
      <c r="E50" s="213">
        <f t="shared" ref="E50:E54" si="25">SUM(H50:S50)</f>
        <v>2880</v>
      </c>
      <c r="F50" s="214">
        <f t="shared" ref="F50:F54" si="26">SUM(T50:AE50)</f>
        <v>11520</v>
      </c>
      <c r="G50" s="214">
        <f t="shared" ref="G50:G54" si="27">SUM(AF50:AQ50)</f>
        <v>11520</v>
      </c>
      <c r="H50" s="313"/>
      <c r="I50" s="314"/>
      <c r="J50" s="314"/>
      <c r="K50" s="314"/>
      <c r="L50" s="314"/>
      <c r="M50" s="314"/>
      <c r="N50" s="314"/>
      <c r="O50" s="314"/>
      <c r="P50" s="314"/>
      <c r="Q50" s="314">
        <v>960</v>
      </c>
      <c r="R50" s="374">
        <v>960</v>
      </c>
      <c r="S50" s="374">
        <v>960</v>
      </c>
      <c r="T50" s="374">
        <v>960</v>
      </c>
      <c r="U50" s="374">
        <v>960</v>
      </c>
      <c r="V50" s="374">
        <v>960</v>
      </c>
      <c r="W50" s="374">
        <v>960</v>
      </c>
      <c r="X50" s="374">
        <v>960</v>
      </c>
      <c r="Y50" s="374">
        <v>960</v>
      </c>
      <c r="Z50" s="374">
        <v>960</v>
      </c>
      <c r="AA50" s="374">
        <v>960</v>
      </c>
      <c r="AB50" s="374">
        <v>960</v>
      </c>
      <c r="AC50" s="374">
        <v>960</v>
      </c>
      <c r="AD50" s="374">
        <v>960</v>
      </c>
      <c r="AE50" s="374">
        <v>960</v>
      </c>
      <c r="AF50" s="374">
        <v>960</v>
      </c>
      <c r="AG50" s="374">
        <v>960</v>
      </c>
      <c r="AH50" s="374">
        <v>960</v>
      </c>
      <c r="AI50" s="374">
        <v>960</v>
      </c>
      <c r="AJ50" s="374">
        <v>960</v>
      </c>
      <c r="AK50" s="374">
        <v>960</v>
      </c>
      <c r="AL50" s="374">
        <v>960</v>
      </c>
      <c r="AM50" s="374">
        <v>960</v>
      </c>
      <c r="AN50" s="374">
        <v>960</v>
      </c>
      <c r="AO50" s="374">
        <v>960</v>
      </c>
      <c r="AP50" s="374">
        <v>960</v>
      </c>
      <c r="AQ50" s="374">
        <v>960</v>
      </c>
    </row>
    <row r="51" spans="1:43" s="375" customFormat="1" ht="19.5" customHeight="1">
      <c r="A51" s="311" t="s">
        <v>193</v>
      </c>
      <c r="B51" s="442" t="s">
        <v>139</v>
      </c>
      <c r="C51" s="443"/>
      <c r="D51" s="444"/>
      <c r="E51" s="213">
        <f t="shared" si="25"/>
        <v>0</v>
      </c>
      <c r="F51" s="214">
        <f t="shared" si="26"/>
        <v>14400</v>
      </c>
      <c r="G51" s="214">
        <f t="shared" si="27"/>
        <v>14400</v>
      </c>
      <c r="H51" s="313"/>
      <c r="I51" s="374"/>
      <c r="J51" s="374"/>
      <c r="K51" s="374"/>
      <c r="L51" s="374"/>
      <c r="M51" s="374"/>
      <c r="N51" s="374"/>
      <c r="O51" s="374"/>
      <c r="P51" s="374"/>
      <c r="Q51" s="445" t="s">
        <v>177</v>
      </c>
      <c r="R51" s="374"/>
      <c r="S51" s="441"/>
      <c r="T51" s="441">
        <v>1200</v>
      </c>
      <c r="U51" s="441">
        <v>1200</v>
      </c>
      <c r="V51" s="441">
        <v>1200</v>
      </c>
      <c r="W51" s="441">
        <v>1200</v>
      </c>
      <c r="X51" s="441">
        <v>1200</v>
      </c>
      <c r="Y51" s="441">
        <v>1200</v>
      </c>
      <c r="Z51" s="441">
        <v>1200</v>
      </c>
      <c r="AA51" s="441">
        <v>1200</v>
      </c>
      <c r="AB51" s="441">
        <v>1200</v>
      </c>
      <c r="AC51" s="441">
        <v>1200</v>
      </c>
      <c r="AD51" s="441">
        <v>1200</v>
      </c>
      <c r="AE51" s="441">
        <v>1200</v>
      </c>
      <c r="AF51" s="441">
        <v>1200</v>
      </c>
      <c r="AG51" s="441">
        <v>1200</v>
      </c>
      <c r="AH51" s="441">
        <v>1200</v>
      </c>
      <c r="AI51" s="441">
        <v>1200</v>
      </c>
      <c r="AJ51" s="441">
        <v>1200</v>
      </c>
      <c r="AK51" s="441">
        <v>1200</v>
      </c>
      <c r="AL51" s="441">
        <v>1200</v>
      </c>
      <c r="AM51" s="441">
        <v>1200</v>
      </c>
      <c r="AN51" s="441">
        <v>1200</v>
      </c>
      <c r="AO51" s="441">
        <v>1200</v>
      </c>
      <c r="AP51" s="441">
        <v>1200</v>
      </c>
      <c r="AQ51" s="441">
        <v>1200</v>
      </c>
    </row>
    <row r="52" spans="1:43" s="375" customFormat="1" ht="19.5" customHeight="1">
      <c r="A52" s="311" t="s">
        <v>209</v>
      </c>
      <c r="B52" s="442" t="s">
        <v>139</v>
      </c>
      <c r="C52" s="443"/>
      <c r="D52" s="444"/>
      <c r="E52" s="213">
        <f t="shared" si="25"/>
        <v>0</v>
      </c>
      <c r="F52" s="214">
        <f t="shared" si="26"/>
        <v>5760</v>
      </c>
      <c r="G52" s="214">
        <f t="shared" si="27"/>
        <v>5760</v>
      </c>
      <c r="H52" s="313"/>
      <c r="I52" s="374"/>
      <c r="J52" s="374"/>
      <c r="K52" s="374"/>
      <c r="L52" s="374"/>
      <c r="M52" s="374"/>
      <c r="N52" s="374"/>
      <c r="O52" s="374"/>
      <c r="P52" s="374"/>
      <c r="Q52" s="445" t="s">
        <v>177</v>
      </c>
      <c r="R52" s="374"/>
      <c r="S52" s="441"/>
      <c r="T52" s="441">
        <v>480</v>
      </c>
      <c r="U52" s="441">
        <v>480</v>
      </c>
      <c r="V52" s="441">
        <v>480</v>
      </c>
      <c r="W52" s="441">
        <v>480</v>
      </c>
      <c r="X52" s="441">
        <v>480</v>
      </c>
      <c r="Y52" s="441">
        <v>480</v>
      </c>
      <c r="Z52" s="441">
        <v>480</v>
      </c>
      <c r="AA52" s="441">
        <v>480</v>
      </c>
      <c r="AB52" s="441">
        <v>480</v>
      </c>
      <c r="AC52" s="441">
        <v>480</v>
      </c>
      <c r="AD52" s="441">
        <v>480</v>
      </c>
      <c r="AE52" s="441">
        <v>480</v>
      </c>
      <c r="AF52" s="441">
        <v>480</v>
      </c>
      <c r="AG52" s="441">
        <v>480</v>
      </c>
      <c r="AH52" s="441">
        <v>480</v>
      </c>
      <c r="AI52" s="441">
        <v>480</v>
      </c>
      <c r="AJ52" s="441">
        <v>480</v>
      </c>
      <c r="AK52" s="441">
        <v>480</v>
      </c>
      <c r="AL52" s="441">
        <v>480</v>
      </c>
      <c r="AM52" s="441">
        <v>480</v>
      </c>
      <c r="AN52" s="441">
        <v>480</v>
      </c>
      <c r="AO52" s="441">
        <v>480</v>
      </c>
      <c r="AP52" s="441">
        <v>480</v>
      </c>
      <c r="AQ52" s="441">
        <v>480</v>
      </c>
    </row>
    <row r="53" spans="1:43" s="375" customFormat="1" ht="19.5" customHeight="1">
      <c r="A53" s="311" t="s">
        <v>193</v>
      </c>
      <c r="B53" s="442" t="s">
        <v>280</v>
      </c>
      <c r="C53" s="443"/>
      <c r="D53" s="444"/>
      <c r="E53" s="213">
        <f t="shared" si="25"/>
        <v>0</v>
      </c>
      <c r="F53" s="214">
        <f t="shared" si="26"/>
        <v>28800</v>
      </c>
      <c r="G53" s="214">
        <f t="shared" si="27"/>
        <v>28800</v>
      </c>
      <c r="H53" s="313"/>
      <c r="I53" s="374"/>
      <c r="J53" s="374"/>
      <c r="K53" s="374"/>
      <c r="L53" s="374"/>
      <c r="M53" s="374"/>
      <c r="N53" s="374"/>
      <c r="O53" s="374"/>
      <c r="P53" s="374"/>
      <c r="Q53" s="445" t="s">
        <v>177</v>
      </c>
      <c r="R53" s="445" t="s">
        <v>177</v>
      </c>
      <c r="S53" s="445" t="s">
        <v>177</v>
      </c>
      <c r="T53" s="374">
        <v>2400</v>
      </c>
      <c r="U53" s="374">
        <v>2400</v>
      </c>
      <c r="V53" s="374">
        <v>2400</v>
      </c>
      <c r="W53" s="374">
        <v>2400</v>
      </c>
      <c r="X53" s="374">
        <v>2400</v>
      </c>
      <c r="Y53" s="374">
        <v>2400</v>
      </c>
      <c r="Z53" s="374">
        <v>2400</v>
      </c>
      <c r="AA53" s="374">
        <v>2400</v>
      </c>
      <c r="AB53" s="374">
        <v>2400</v>
      </c>
      <c r="AC53" s="374">
        <v>2400</v>
      </c>
      <c r="AD53" s="374">
        <v>2400</v>
      </c>
      <c r="AE53" s="374">
        <v>2400</v>
      </c>
      <c r="AF53" s="374">
        <v>2400</v>
      </c>
      <c r="AG53" s="374">
        <v>2400</v>
      </c>
      <c r="AH53" s="374">
        <v>2400</v>
      </c>
      <c r="AI53" s="374">
        <v>2400</v>
      </c>
      <c r="AJ53" s="374">
        <v>2400</v>
      </c>
      <c r="AK53" s="374">
        <v>2400</v>
      </c>
      <c r="AL53" s="374">
        <v>2400</v>
      </c>
      <c r="AM53" s="374">
        <v>2400</v>
      </c>
      <c r="AN53" s="374">
        <v>2400</v>
      </c>
      <c r="AO53" s="374">
        <v>2400</v>
      </c>
      <c r="AP53" s="374">
        <v>2400</v>
      </c>
      <c r="AQ53" s="374">
        <v>2400</v>
      </c>
    </row>
    <row r="54" spans="1:43" s="375" customFormat="1" ht="19.5" customHeight="1">
      <c r="A54" s="311" t="s">
        <v>209</v>
      </c>
      <c r="B54" s="442" t="s">
        <v>280</v>
      </c>
      <c r="C54" s="443"/>
      <c r="D54" s="444"/>
      <c r="E54" s="213">
        <f t="shared" si="25"/>
        <v>0</v>
      </c>
      <c r="F54" s="214">
        <f t="shared" si="26"/>
        <v>11520</v>
      </c>
      <c r="G54" s="214">
        <f t="shared" si="27"/>
        <v>11520</v>
      </c>
      <c r="H54" s="313"/>
      <c r="I54" s="374"/>
      <c r="J54" s="374"/>
      <c r="K54" s="374"/>
      <c r="L54" s="374"/>
      <c r="M54" s="374"/>
      <c r="N54" s="374"/>
      <c r="O54" s="374"/>
      <c r="P54" s="374"/>
      <c r="Q54" s="445" t="s">
        <v>177</v>
      </c>
      <c r="R54" s="445" t="s">
        <v>177</v>
      </c>
      <c r="S54" s="445" t="s">
        <v>177</v>
      </c>
      <c r="T54" s="374">
        <v>960</v>
      </c>
      <c r="U54" s="374">
        <v>960</v>
      </c>
      <c r="V54" s="374">
        <v>960</v>
      </c>
      <c r="W54" s="374">
        <v>960</v>
      </c>
      <c r="X54" s="374">
        <v>960</v>
      </c>
      <c r="Y54" s="374">
        <v>960</v>
      </c>
      <c r="Z54" s="374">
        <v>960</v>
      </c>
      <c r="AA54" s="374">
        <v>960</v>
      </c>
      <c r="AB54" s="374">
        <v>960</v>
      </c>
      <c r="AC54" s="374">
        <v>960</v>
      </c>
      <c r="AD54" s="374">
        <v>960</v>
      </c>
      <c r="AE54" s="374">
        <v>960</v>
      </c>
      <c r="AF54" s="374">
        <v>960</v>
      </c>
      <c r="AG54" s="374">
        <v>960</v>
      </c>
      <c r="AH54" s="374">
        <v>960</v>
      </c>
      <c r="AI54" s="374">
        <v>960</v>
      </c>
      <c r="AJ54" s="374">
        <v>960</v>
      </c>
      <c r="AK54" s="374">
        <v>960</v>
      </c>
      <c r="AL54" s="374">
        <v>960</v>
      </c>
      <c r="AM54" s="374">
        <v>960</v>
      </c>
      <c r="AN54" s="374">
        <v>960</v>
      </c>
      <c r="AO54" s="374">
        <v>960</v>
      </c>
      <c r="AP54" s="374">
        <v>960</v>
      </c>
      <c r="AQ54" s="374">
        <v>960</v>
      </c>
    </row>
    <row r="55" spans="1:43" ht="19.5" customHeight="1">
      <c r="A55" s="225" t="s">
        <v>178</v>
      </c>
      <c r="B55" s="516" t="s">
        <v>177</v>
      </c>
      <c r="C55" s="323"/>
      <c r="D55" s="324"/>
      <c r="E55" s="213">
        <f t="shared" si="21"/>
        <v>20080</v>
      </c>
      <c r="F55" s="214">
        <f t="shared" si="22"/>
        <v>137880</v>
      </c>
      <c r="G55" s="214">
        <f t="shared" si="23"/>
        <v>138740</v>
      </c>
      <c r="H55" s="325">
        <f t="shared" ref="H55:AQ55" si="28">SUM(H33:H54)</f>
        <v>0</v>
      </c>
      <c r="I55" s="326">
        <f t="shared" si="28"/>
        <v>0</v>
      </c>
      <c r="J55" s="326">
        <f t="shared" si="28"/>
        <v>0</v>
      </c>
      <c r="K55" s="326">
        <f t="shared" si="28"/>
        <v>0</v>
      </c>
      <c r="L55" s="326">
        <f t="shared" si="28"/>
        <v>0</v>
      </c>
      <c r="M55" s="326">
        <f t="shared" si="28"/>
        <v>0</v>
      </c>
      <c r="N55" s="326">
        <f t="shared" si="28"/>
        <v>0</v>
      </c>
      <c r="O55" s="326">
        <f t="shared" si="28"/>
        <v>0</v>
      </c>
      <c r="P55" s="326">
        <f t="shared" si="28"/>
        <v>0</v>
      </c>
      <c r="Q55" s="326">
        <f t="shared" si="28"/>
        <v>13360</v>
      </c>
      <c r="R55" s="326">
        <f t="shared" si="28"/>
        <v>3360</v>
      </c>
      <c r="S55" s="327">
        <f t="shared" si="28"/>
        <v>3360</v>
      </c>
      <c r="T55" s="327">
        <f t="shared" si="28"/>
        <v>18400</v>
      </c>
      <c r="U55" s="327">
        <f t="shared" si="28"/>
        <v>8400</v>
      </c>
      <c r="V55" s="327">
        <f t="shared" si="28"/>
        <v>8400</v>
      </c>
      <c r="W55" s="327">
        <f t="shared" si="28"/>
        <v>18400</v>
      </c>
      <c r="X55" s="327">
        <f t="shared" si="28"/>
        <v>8400</v>
      </c>
      <c r="Y55" s="327">
        <f t="shared" si="28"/>
        <v>8400</v>
      </c>
      <c r="Z55" s="327">
        <f t="shared" si="28"/>
        <v>18400</v>
      </c>
      <c r="AA55" s="327">
        <f t="shared" si="28"/>
        <v>8400</v>
      </c>
      <c r="AB55" s="327">
        <f t="shared" si="28"/>
        <v>11320</v>
      </c>
      <c r="AC55" s="327">
        <f t="shared" si="28"/>
        <v>8720</v>
      </c>
      <c r="AD55" s="327">
        <f t="shared" si="28"/>
        <v>8720</v>
      </c>
      <c r="AE55" s="327">
        <f t="shared" si="28"/>
        <v>11920</v>
      </c>
      <c r="AF55" s="327">
        <f t="shared" si="28"/>
        <v>9320</v>
      </c>
      <c r="AG55" s="327">
        <f t="shared" si="28"/>
        <v>9320</v>
      </c>
      <c r="AH55" s="327">
        <f t="shared" si="28"/>
        <v>12670</v>
      </c>
      <c r="AI55" s="327">
        <f t="shared" si="28"/>
        <v>10070</v>
      </c>
      <c r="AJ55" s="327">
        <f t="shared" si="28"/>
        <v>10070</v>
      </c>
      <c r="AK55" s="327">
        <f t="shared" si="28"/>
        <v>13420</v>
      </c>
      <c r="AL55" s="327">
        <f t="shared" si="28"/>
        <v>10820</v>
      </c>
      <c r="AM55" s="327">
        <f t="shared" si="28"/>
        <v>10820</v>
      </c>
      <c r="AN55" s="327">
        <f t="shared" si="28"/>
        <v>14170</v>
      </c>
      <c r="AO55" s="327">
        <f t="shared" si="28"/>
        <v>11570</v>
      </c>
      <c r="AP55" s="327">
        <f t="shared" si="28"/>
        <v>11570</v>
      </c>
      <c r="AQ55" s="327">
        <f t="shared" si="28"/>
        <v>14920</v>
      </c>
    </row>
    <row r="56" spans="1:43" ht="19.5" customHeight="1">
      <c r="A56" s="270" t="s">
        <v>215</v>
      </c>
      <c r="B56" s="271"/>
      <c r="C56" s="271"/>
      <c r="D56" s="272"/>
      <c r="E56" s="273">
        <f t="shared" si="21"/>
        <v>20080</v>
      </c>
      <c r="F56" s="274">
        <f t="shared" si="22"/>
        <v>137880</v>
      </c>
      <c r="G56" s="274">
        <f t="shared" si="23"/>
        <v>138740</v>
      </c>
      <c r="H56" s="275">
        <f t="shared" ref="H56:AQ56" si="29">H32+H55</f>
        <v>0</v>
      </c>
      <c r="I56" s="276">
        <f t="shared" si="29"/>
        <v>0</v>
      </c>
      <c r="J56" s="276">
        <f t="shared" si="29"/>
        <v>0</v>
      </c>
      <c r="K56" s="276">
        <f t="shared" si="29"/>
        <v>0</v>
      </c>
      <c r="L56" s="276">
        <f t="shared" si="29"/>
        <v>0</v>
      </c>
      <c r="M56" s="276">
        <f t="shared" si="29"/>
        <v>0</v>
      </c>
      <c r="N56" s="276">
        <f t="shared" si="29"/>
        <v>0</v>
      </c>
      <c r="O56" s="276">
        <f t="shared" si="29"/>
        <v>0</v>
      </c>
      <c r="P56" s="276">
        <f t="shared" si="29"/>
        <v>0</v>
      </c>
      <c r="Q56" s="276">
        <f t="shared" si="29"/>
        <v>13360</v>
      </c>
      <c r="R56" s="276">
        <f t="shared" si="29"/>
        <v>3360</v>
      </c>
      <c r="S56" s="277">
        <f t="shared" si="29"/>
        <v>3360</v>
      </c>
      <c r="T56" s="277">
        <f t="shared" si="29"/>
        <v>18400</v>
      </c>
      <c r="U56" s="277">
        <f t="shared" si="29"/>
        <v>8400</v>
      </c>
      <c r="V56" s="277">
        <f t="shared" si="29"/>
        <v>8400</v>
      </c>
      <c r="W56" s="277">
        <f t="shared" si="29"/>
        <v>18400</v>
      </c>
      <c r="X56" s="277">
        <f t="shared" si="29"/>
        <v>8400</v>
      </c>
      <c r="Y56" s="277">
        <f t="shared" si="29"/>
        <v>8400</v>
      </c>
      <c r="Z56" s="277">
        <f t="shared" si="29"/>
        <v>18400</v>
      </c>
      <c r="AA56" s="277">
        <f t="shared" si="29"/>
        <v>8400</v>
      </c>
      <c r="AB56" s="277">
        <f t="shared" si="29"/>
        <v>11320</v>
      </c>
      <c r="AC56" s="277">
        <f t="shared" si="29"/>
        <v>8720</v>
      </c>
      <c r="AD56" s="277">
        <f t="shared" si="29"/>
        <v>8720</v>
      </c>
      <c r="AE56" s="277">
        <f t="shared" si="29"/>
        <v>11920</v>
      </c>
      <c r="AF56" s="277">
        <f t="shared" si="29"/>
        <v>9320</v>
      </c>
      <c r="AG56" s="277">
        <f t="shared" si="29"/>
        <v>9320</v>
      </c>
      <c r="AH56" s="277">
        <f t="shared" si="29"/>
        <v>12670</v>
      </c>
      <c r="AI56" s="277">
        <f t="shared" si="29"/>
        <v>10070</v>
      </c>
      <c r="AJ56" s="277">
        <f t="shared" si="29"/>
        <v>10070</v>
      </c>
      <c r="AK56" s="277">
        <f t="shared" si="29"/>
        <v>13420</v>
      </c>
      <c r="AL56" s="277">
        <f t="shared" si="29"/>
        <v>10820</v>
      </c>
      <c r="AM56" s="277">
        <f t="shared" si="29"/>
        <v>10820</v>
      </c>
      <c r="AN56" s="277">
        <f t="shared" si="29"/>
        <v>14170</v>
      </c>
      <c r="AO56" s="277">
        <f t="shared" si="29"/>
        <v>11570</v>
      </c>
      <c r="AP56" s="277">
        <f t="shared" si="29"/>
        <v>11570</v>
      </c>
      <c r="AQ56" s="277">
        <f t="shared" si="29"/>
        <v>14920</v>
      </c>
    </row>
    <row r="57" spans="1:43" ht="19.5" customHeight="1">
      <c r="A57" s="520" t="s">
        <v>323</v>
      </c>
      <c r="B57" s="1"/>
      <c r="C57" s="1"/>
      <c r="D57" s="1"/>
      <c r="E57" s="213">
        <f>E26-E56</f>
        <v>-20080</v>
      </c>
      <c r="F57" s="213">
        <f>F26-F56</f>
        <v>-124180</v>
      </c>
      <c r="G57" s="213">
        <f>G26-G56</f>
        <v>-80690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329"/>
      <c r="T57" s="188"/>
      <c r="U57" s="278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19.5" customHeight="1">
      <c r="A58" s="330" t="s">
        <v>216</v>
      </c>
      <c r="B58" s="330"/>
      <c r="C58" s="330"/>
      <c r="D58" s="330"/>
      <c r="E58" s="213"/>
      <c r="F58" s="214"/>
      <c r="G58" s="214"/>
      <c r="H58" s="331">
        <f t="shared" ref="H58:AQ58" si="30">H26-H56</f>
        <v>0</v>
      </c>
      <c r="I58" s="332">
        <f t="shared" si="30"/>
        <v>0</v>
      </c>
      <c r="J58" s="332">
        <f t="shared" si="30"/>
        <v>0</v>
      </c>
      <c r="K58" s="332">
        <f t="shared" si="30"/>
        <v>0</v>
      </c>
      <c r="L58" s="332">
        <f t="shared" si="30"/>
        <v>0</v>
      </c>
      <c r="M58" s="332">
        <f t="shared" si="30"/>
        <v>0</v>
      </c>
      <c r="N58" s="332">
        <f t="shared" si="30"/>
        <v>0</v>
      </c>
      <c r="O58" s="332">
        <f t="shared" si="30"/>
        <v>0</v>
      </c>
      <c r="P58" s="332">
        <f t="shared" si="30"/>
        <v>0</v>
      </c>
      <c r="Q58" s="332">
        <f t="shared" si="30"/>
        <v>-13360</v>
      </c>
      <c r="R58" s="332">
        <f t="shared" si="30"/>
        <v>-3360</v>
      </c>
      <c r="S58" s="333">
        <f t="shared" si="30"/>
        <v>-3360</v>
      </c>
      <c r="T58" s="333">
        <f t="shared" si="30"/>
        <v>-18400</v>
      </c>
      <c r="U58" s="333">
        <f t="shared" si="30"/>
        <v>-8400</v>
      </c>
      <c r="V58" s="333">
        <f t="shared" si="30"/>
        <v>-8400</v>
      </c>
      <c r="W58" s="333">
        <f t="shared" si="30"/>
        <v>-18400</v>
      </c>
      <c r="X58" s="333">
        <f t="shared" si="30"/>
        <v>-8400</v>
      </c>
      <c r="Y58" s="333">
        <f t="shared" si="30"/>
        <v>-8400</v>
      </c>
      <c r="Z58" s="333">
        <f t="shared" si="30"/>
        <v>-18400</v>
      </c>
      <c r="AA58" s="333">
        <f t="shared" si="30"/>
        <v>-8400</v>
      </c>
      <c r="AB58" s="333">
        <f t="shared" si="30"/>
        <v>-4820</v>
      </c>
      <c r="AC58" s="333">
        <f t="shared" si="30"/>
        <v>-8720</v>
      </c>
      <c r="AD58" s="333">
        <f t="shared" si="30"/>
        <v>-8720</v>
      </c>
      <c r="AE58" s="333">
        <f t="shared" si="30"/>
        <v>-4720</v>
      </c>
      <c r="AF58" s="333">
        <f t="shared" si="30"/>
        <v>-8620</v>
      </c>
      <c r="AG58" s="333">
        <f t="shared" si="30"/>
        <v>-8620</v>
      </c>
      <c r="AH58" s="333">
        <f t="shared" si="30"/>
        <v>-4395</v>
      </c>
      <c r="AI58" s="333">
        <f t="shared" si="30"/>
        <v>-8295</v>
      </c>
      <c r="AJ58" s="333">
        <f t="shared" si="30"/>
        <v>-8295</v>
      </c>
      <c r="AK58" s="333">
        <f t="shared" si="30"/>
        <v>-4070</v>
      </c>
      <c r="AL58" s="333">
        <f t="shared" si="30"/>
        <v>-7970</v>
      </c>
      <c r="AM58" s="333">
        <f t="shared" si="30"/>
        <v>-7970</v>
      </c>
      <c r="AN58" s="333">
        <f t="shared" si="30"/>
        <v>-3745</v>
      </c>
      <c r="AO58" s="333">
        <f t="shared" si="30"/>
        <v>-7645</v>
      </c>
      <c r="AP58" s="333">
        <f t="shared" si="30"/>
        <v>-7645</v>
      </c>
      <c r="AQ58" s="333">
        <f t="shared" si="30"/>
        <v>-3420</v>
      </c>
    </row>
    <row r="59" spans="1:43" ht="19.5" customHeight="1">
      <c r="A59" s="334"/>
      <c r="B59" s="334"/>
      <c r="C59" s="334"/>
      <c r="D59" s="335"/>
      <c r="E59" s="213"/>
      <c r="F59" s="214"/>
      <c r="G59" s="214"/>
      <c r="H59" s="336"/>
      <c r="I59" s="337"/>
      <c r="J59" s="337"/>
      <c r="K59" s="337"/>
      <c r="L59" s="337"/>
      <c r="M59" s="337"/>
      <c r="N59" s="337"/>
      <c r="O59" s="337"/>
      <c r="P59" s="337"/>
      <c r="Q59" s="337"/>
      <c r="R59" s="337"/>
      <c r="S59" s="337"/>
      <c r="T59" s="338"/>
      <c r="U59" s="339"/>
      <c r="V59" s="340"/>
      <c r="W59" s="340"/>
      <c r="X59" s="340"/>
      <c r="Y59" s="340"/>
      <c r="Z59" s="340"/>
      <c r="AA59" s="340"/>
      <c r="AB59" s="340"/>
      <c r="AC59" s="340"/>
      <c r="AD59" s="340"/>
      <c r="AE59" s="340"/>
      <c r="AF59" s="340"/>
      <c r="AG59" s="340"/>
      <c r="AH59" s="340"/>
      <c r="AI59" s="340"/>
      <c r="AJ59" s="340"/>
      <c r="AK59" s="340"/>
      <c r="AL59" s="340"/>
      <c r="AM59" s="340"/>
      <c r="AN59" s="340"/>
      <c r="AO59" s="340"/>
      <c r="AP59" s="340"/>
      <c r="AQ59" s="340"/>
    </row>
    <row r="60" spans="1:43" ht="39.75" customHeight="1">
      <c r="A60" s="341" t="s">
        <v>240</v>
      </c>
      <c r="B60" s="790" t="s">
        <v>177</v>
      </c>
      <c r="C60" s="791"/>
      <c r="D60" s="342">
        <v>0</v>
      </c>
      <c r="E60" s="343"/>
      <c r="F60" s="344"/>
      <c r="G60" s="344"/>
      <c r="H60" s="345">
        <f>D60+H58</f>
        <v>0</v>
      </c>
      <c r="I60" s="276">
        <f t="shared" ref="I60:AQ60" si="31">H60+I58</f>
        <v>0</v>
      </c>
      <c r="J60" s="276">
        <f t="shared" si="31"/>
        <v>0</v>
      </c>
      <c r="K60" s="276">
        <f t="shared" si="31"/>
        <v>0</v>
      </c>
      <c r="L60" s="276">
        <f t="shared" si="31"/>
        <v>0</v>
      </c>
      <c r="M60" s="276">
        <f t="shared" si="31"/>
        <v>0</v>
      </c>
      <c r="N60" s="276">
        <f t="shared" si="31"/>
        <v>0</v>
      </c>
      <c r="O60" s="276">
        <f t="shared" si="31"/>
        <v>0</v>
      </c>
      <c r="P60" s="276">
        <f t="shared" si="31"/>
        <v>0</v>
      </c>
      <c r="Q60" s="276">
        <f t="shared" si="31"/>
        <v>-13360</v>
      </c>
      <c r="R60" s="277">
        <f t="shared" si="31"/>
        <v>-16720</v>
      </c>
      <c r="S60" s="346">
        <f t="shared" si="31"/>
        <v>-20080</v>
      </c>
      <c r="T60" s="346">
        <f t="shared" si="31"/>
        <v>-38480</v>
      </c>
      <c r="U60" s="346">
        <f t="shared" si="31"/>
        <v>-46880</v>
      </c>
      <c r="V60" s="346">
        <f t="shared" si="31"/>
        <v>-55280</v>
      </c>
      <c r="W60" s="346">
        <f t="shared" si="31"/>
        <v>-73680</v>
      </c>
      <c r="X60" s="346">
        <f t="shared" si="31"/>
        <v>-82080</v>
      </c>
      <c r="Y60" s="346">
        <f t="shared" si="31"/>
        <v>-90480</v>
      </c>
      <c r="Z60" s="346">
        <f t="shared" si="31"/>
        <v>-108880</v>
      </c>
      <c r="AA60" s="346">
        <f t="shared" si="31"/>
        <v>-117280</v>
      </c>
      <c r="AB60" s="346">
        <f t="shared" si="31"/>
        <v>-122100</v>
      </c>
      <c r="AC60" s="346">
        <f t="shared" si="31"/>
        <v>-130820</v>
      </c>
      <c r="AD60" s="346">
        <f t="shared" si="31"/>
        <v>-139540</v>
      </c>
      <c r="AE60" s="346">
        <f t="shared" si="31"/>
        <v>-144260</v>
      </c>
      <c r="AF60" s="346">
        <f t="shared" si="31"/>
        <v>-152880</v>
      </c>
      <c r="AG60" s="346">
        <f t="shared" si="31"/>
        <v>-161500</v>
      </c>
      <c r="AH60" s="346">
        <f t="shared" si="31"/>
        <v>-165895</v>
      </c>
      <c r="AI60" s="346">
        <f t="shared" si="31"/>
        <v>-174190</v>
      </c>
      <c r="AJ60" s="346">
        <f t="shared" si="31"/>
        <v>-182485</v>
      </c>
      <c r="AK60" s="346">
        <f t="shared" si="31"/>
        <v>-186555</v>
      </c>
      <c r="AL60" s="346">
        <f t="shared" si="31"/>
        <v>-194525</v>
      </c>
      <c r="AM60" s="346">
        <f t="shared" si="31"/>
        <v>-202495</v>
      </c>
      <c r="AN60" s="346">
        <f t="shared" si="31"/>
        <v>-206240</v>
      </c>
      <c r="AO60" s="346">
        <f t="shared" si="31"/>
        <v>-213885</v>
      </c>
      <c r="AP60" s="346">
        <f t="shared" si="31"/>
        <v>-221530</v>
      </c>
      <c r="AQ60" s="346">
        <f t="shared" si="31"/>
        <v>-224950</v>
      </c>
    </row>
    <row r="61" spans="1:43" ht="21" customHeight="1">
      <c r="A61" s="189"/>
      <c r="B61" s="1"/>
      <c r="C61" s="1"/>
      <c r="D61" s="1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88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19.5" customHeight="1">
      <c r="A62" s="189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88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19.5" customHeight="1">
      <c r="A63" s="347" t="s">
        <v>218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88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19.5" customHeight="1">
      <c r="A64" s="191" t="s">
        <v>219</v>
      </c>
      <c r="B64" s="192"/>
      <c r="C64" s="192"/>
      <c r="D64" s="192"/>
      <c r="E64" s="280"/>
      <c r="F64" s="280"/>
      <c r="G64" s="280"/>
      <c r="H64" s="348">
        <f>H9</f>
        <v>44227</v>
      </c>
      <c r="I64" s="281">
        <f t="shared" ref="I64:AQ64" si="32">IF(H64="","",EOMONTH(H64,1))</f>
        <v>44255</v>
      </c>
      <c r="J64" s="281">
        <f t="shared" si="32"/>
        <v>44286</v>
      </c>
      <c r="K64" s="281">
        <f t="shared" si="32"/>
        <v>44316</v>
      </c>
      <c r="L64" s="281">
        <f t="shared" si="32"/>
        <v>44347</v>
      </c>
      <c r="M64" s="281">
        <f t="shared" si="32"/>
        <v>44377</v>
      </c>
      <c r="N64" s="281">
        <f t="shared" si="32"/>
        <v>44408</v>
      </c>
      <c r="O64" s="281">
        <f t="shared" si="32"/>
        <v>44439</v>
      </c>
      <c r="P64" s="281">
        <f t="shared" si="32"/>
        <v>44469</v>
      </c>
      <c r="Q64" s="281">
        <f t="shared" si="32"/>
        <v>44500</v>
      </c>
      <c r="R64" s="281">
        <f t="shared" si="32"/>
        <v>44530</v>
      </c>
      <c r="S64" s="282">
        <f t="shared" si="32"/>
        <v>44561</v>
      </c>
      <c r="T64" s="282">
        <f t="shared" si="32"/>
        <v>44592</v>
      </c>
      <c r="U64" s="282">
        <f t="shared" si="32"/>
        <v>44620</v>
      </c>
      <c r="V64" s="282">
        <f t="shared" si="32"/>
        <v>44651</v>
      </c>
      <c r="W64" s="282">
        <f t="shared" si="32"/>
        <v>44681</v>
      </c>
      <c r="X64" s="282">
        <f t="shared" si="32"/>
        <v>44712</v>
      </c>
      <c r="Y64" s="282">
        <f t="shared" si="32"/>
        <v>44742</v>
      </c>
      <c r="Z64" s="282">
        <f t="shared" si="32"/>
        <v>44773</v>
      </c>
      <c r="AA64" s="282">
        <f t="shared" si="32"/>
        <v>44804</v>
      </c>
      <c r="AB64" s="282">
        <f t="shared" si="32"/>
        <v>44834</v>
      </c>
      <c r="AC64" s="282">
        <f t="shared" si="32"/>
        <v>44865</v>
      </c>
      <c r="AD64" s="282">
        <f t="shared" si="32"/>
        <v>44895</v>
      </c>
      <c r="AE64" s="282">
        <f t="shared" si="32"/>
        <v>44926</v>
      </c>
      <c r="AF64" s="282">
        <f t="shared" si="32"/>
        <v>44957</v>
      </c>
      <c r="AG64" s="282">
        <f t="shared" si="32"/>
        <v>44985</v>
      </c>
      <c r="AH64" s="282">
        <f t="shared" si="32"/>
        <v>45016</v>
      </c>
      <c r="AI64" s="282">
        <f t="shared" si="32"/>
        <v>45046</v>
      </c>
      <c r="AJ64" s="282">
        <f t="shared" si="32"/>
        <v>45077</v>
      </c>
      <c r="AK64" s="282">
        <f t="shared" si="32"/>
        <v>45107</v>
      </c>
      <c r="AL64" s="282">
        <f t="shared" si="32"/>
        <v>45138</v>
      </c>
      <c r="AM64" s="282">
        <f t="shared" si="32"/>
        <v>45169</v>
      </c>
      <c r="AN64" s="282">
        <f t="shared" si="32"/>
        <v>45199</v>
      </c>
      <c r="AO64" s="282">
        <f t="shared" si="32"/>
        <v>45230</v>
      </c>
      <c r="AP64" s="282">
        <f t="shared" si="32"/>
        <v>45260</v>
      </c>
      <c r="AQ64" s="282">
        <f t="shared" si="32"/>
        <v>45291</v>
      </c>
    </row>
    <row r="65" spans="1:43" ht="19.5" customHeight="1">
      <c r="A65" s="349" t="s">
        <v>220</v>
      </c>
      <c r="B65" s="350"/>
      <c r="C65" s="350"/>
      <c r="D65" s="351"/>
      <c r="E65" s="352"/>
      <c r="F65" s="352"/>
      <c r="G65" s="352"/>
      <c r="H65" s="353">
        <f t="shared" ref="H65:AQ65" si="33">H25*20%</f>
        <v>0</v>
      </c>
      <c r="I65" s="353">
        <f t="shared" si="33"/>
        <v>0</v>
      </c>
      <c r="J65" s="353">
        <f t="shared" si="33"/>
        <v>0</v>
      </c>
      <c r="K65" s="353">
        <f t="shared" si="33"/>
        <v>0</v>
      </c>
      <c r="L65" s="353">
        <f t="shared" si="33"/>
        <v>0</v>
      </c>
      <c r="M65" s="353">
        <f t="shared" si="33"/>
        <v>0</v>
      </c>
      <c r="N65" s="353">
        <f t="shared" si="33"/>
        <v>0</v>
      </c>
      <c r="O65" s="353">
        <f t="shared" si="33"/>
        <v>0</v>
      </c>
      <c r="P65" s="353">
        <f t="shared" si="33"/>
        <v>0</v>
      </c>
      <c r="Q65" s="353">
        <f t="shared" si="33"/>
        <v>0</v>
      </c>
      <c r="R65" s="353">
        <f t="shared" si="33"/>
        <v>0</v>
      </c>
      <c r="S65" s="353">
        <f t="shared" si="33"/>
        <v>0</v>
      </c>
      <c r="T65" s="353">
        <f t="shared" si="33"/>
        <v>0</v>
      </c>
      <c r="U65" s="353">
        <f t="shared" si="33"/>
        <v>0</v>
      </c>
      <c r="V65" s="353">
        <f t="shared" si="33"/>
        <v>0</v>
      </c>
      <c r="W65" s="353">
        <f t="shared" si="33"/>
        <v>0</v>
      </c>
      <c r="X65" s="353">
        <f t="shared" si="33"/>
        <v>0</v>
      </c>
      <c r="Y65" s="353">
        <f t="shared" si="33"/>
        <v>0</v>
      </c>
      <c r="Z65" s="353">
        <f t="shared" si="33"/>
        <v>0</v>
      </c>
      <c r="AA65" s="353">
        <f t="shared" si="33"/>
        <v>0</v>
      </c>
      <c r="AB65" s="353">
        <f t="shared" si="33"/>
        <v>1300</v>
      </c>
      <c r="AC65" s="353">
        <f t="shared" si="33"/>
        <v>0</v>
      </c>
      <c r="AD65" s="353">
        <f t="shared" si="33"/>
        <v>0</v>
      </c>
      <c r="AE65" s="353">
        <f t="shared" si="33"/>
        <v>1440</v>
      </c>
      <c r="AF65" s="353">
        <f t="shared" si="33"/>
        <v>140</v>
      </c>
      <c r="AG65" s="353">
        <f t="shared" si="33"/>
        <v>140</v>
      </c>
      <c r="AH65" s="353">
        <f t="shared" si="33"/>
        <v>1655</v>
      </c>
      <c r="AI65" s="353">
        <f t="shared" si="33"/>
        <v>355</v>
      </c>
      <c r="AJ65" s="353">
        <f t="shared" si="33"/>
        <v>355</v>
      </c>
      <c r="AK65" s="353">
        <f t="shared" si="33"/>
        <v>1870</v>
      </c>
      <c r="AL65" s="353">
        <f t="shared" si="33"/>
        <v>570</v>
      </c>
      <c r="AM65" s="353">
        <f t="shared" si="33"/>
        <v>570</v>
      </c>
      <c r="AN65" s="353">
        <f t="shared" si="33"/>
        <v>2085</v>
      </c>
      <c r="AO65" s="353">
        <f t="shared" si="33"/>
        <v>785</v>
      </c>
      <c r="AP65" s="353">
        <f t="shared" si="33"/>
        <v>785</v>
      </c>
      <c r="AQ65" s="353">
        <f t="shared" si="33"/>
        <v>2300</v>
      </c>
    </row>
    <row r="66" spans="1:43" ht="19.5" customHeight="1">
      <c r="A66" s="349" t="s">
        <v>221</v>
      </c>
      <c r="B66" s="350"/>
      <c r="C66" s="350"/>
      <c r="D66" s="351"/>
      <c r="E66" s="352"/>
      <c r="F66" s="352"/>
      <c r="G66" s="352"/>
      <c r="H66" s="353">
        <v>0</v>
      </c>
      <c r="I66" s="354">
        <v>0</v>
      </c>
      <c r="J66" s="354">
        <v>0</v>
      </c>
      <c r="K66" s="354">
        <v>0</v>
      </c>
      <c r="L66" s="354">
        <v>0</v>
      </c>
      <c r="M66" s="354">
        <v>0</v>
      </c>
      <c r="N66" s="354">
        <v>0</v>
      </c>
      <c r="O66" s="354">
        <v>0</v>
      </c>
      <c r="P66" s="354">
        <v>0</v>
      </c>
      <c r="Q66" s="354">
        <v>0</v>
      </c>
      <c r="R66" s="354">
        <v>0</v>
      </c>
      <c r="S66" s="355">
        <v>0</v>
      </c>
      <c r="T66" s="355">
        <v>0</v>
      </c>
      <c r="U66" s="355">
        <v>0</v>
      </c>
      <c r="V66" s="355">
        <v>0</v>
      </c>
      <c r="W66" s="355">
        <v>0</v>
      </c>
      <c r="X66" s="355">
        <v>0</v>
      </c>
      <c r="Y66" s="355">
        <v>0</v>
      </c>
      <c r="Z66" s="355">
        <v>0</v>
      </c>
      <c r="AA66" s="355">
        <v>0</v>
      </c>
      <c r="AB66" s="355">
        <v>0</v>
      </c>
      <c r="AC66" s="355">
        <v>0</v>
      </c>
      <c r="AD66" s="355">
        <v>0</v>
      </c>
      <c r="AE66" s="355">
        <v>0</v>
      </c>
      <c r="AF66" s="355">
        <v>0</v>
      </c>
      <c r="AG66" s="355">
        <v>0</v>
      </c>
      <c r="AH66" s="355">
        <v>0</v>
      </c>
      <c r="AI66" s="355">
        <v>0</v>
      </c>
      <c r="AJ66" s="355">
        <v>0</v>
      </c>
      <c r="AK66" s="355">
        <v>0</v>
      </c>
      <c r="AL66" s="355">
        <v>0</v>
      </c>
      <c r="AM66" s="355">
        <v>0</v>
      </c>
      <c r="AN66" s="355">
        <v>0</v>
      </c>
      <c r="AO66" s="355">
        <v>0</v>
      </c>
      <c r="AP66" s="355">
        <v>0</v>
      </c>
      <c r="AQ66" s="355">
        <v>0</v>
      </c>
    </row>
    <row r="67" spans="1:43" ht="19.5" customHeight="1">
      <c r="A67" s="356" t="s">
        <v>222</v>
      </c>
      <c r="B67" s="357"/>
      <c r="C67" s="357"/>
      <c r="D67" s="358"/>
      <c r="E67" s="359"/>
      <c r="F67" s="359"/>
      <c r="G67" s="359"/>
      <c r="H67" s="353">
        <f t="shared" ref="H67:AQ67" si="34">+(H34+H36)*0.2</f>
        <v>0</v>
      </c>
      <c r="I67" s="353">
        <f t="shared" si="34"/>
        <v>0</v>
      </c>
      <c r="J67" s="353">
        <f t="shared" si="34"/>
        <v>0</v>
      </c>
      <c r="K67" s="353">
        <f t="shared" si="34"/>
        <v>0</v>
      </c>
      <c r="L67" s="353">
        <f t="shared" si="34"/>
        <v>0</v>
      </c>
      <c r="M67" s="353">
        <f t="shared" si="34"/>
        <v>0</v>
      </c>
      <c r="N67" s="353">
        <f t="shared" si="34"/>
        <v>0</v>
      </c>
      <c r="O67" s="353">
        <f t="shared" si="34"/>
        <v>0</v>
      </c>
      <c r="P67" s="353">
        <f t="shared" si="34"/>
        <v>0</v>
      </c>
      <c r="Q67" s="353">
        <f t="shared" si="34"/>
        <v>2000</v>
      </c>
      <c r="R67" s="353">
        <f t="shared" si="34"/>
        <v>0</v>
      </c>
      <c r="S67" s="353">
        <f t="shared" si="34"/>
        <v>0</v>
      </c>
      <c r="T67" s="353">
        <f t="shared" si="34"/>
        <v>2000</v>
      </c>
      <c r="U67" s="353">
        <f t="shared" si="34"/>
        <v>0</v>
      </c>
      <c r="V67" s="353">
        <f t="shared" si="34"/>
        <v>0</v>
      </c>
      <c r="W67" s="353">
        <f t="shared" si="34"/>
        <v>2000</v>
      </c>
      <c r="X67" s="353">
        <f t="shared" si="34"/>
        <v>0</v>
      </c>
      <c r="Y67" s="353">
        <f t="shared" si="34"/>
        <v>0</v>
      </c>
      <c r="Z67" s="353">
        <f t="shared" si="34"/>
        <v>2000</v>
      </c>
      <c r="AA67" s="353">
        <f t="shared" si="34"/>
        <v>0</v>
      </c>
      <c r="AB67" s="353">
        <f t="shared" si="34"/>
        <v>520</v>
      </c>
      <c r="AC67" s="353">
        <f t="shared" si="34"/>
        <v>0</v>
      </c>
      <c r="AD67" s="353">
        <f t="shared" si="34"/>
        <v>0</v>
      </c>
      <c r="AE67" s="353">
        <f t="shared" si="34"/>
        <v>576</v>
      </c>
      <c r="AF67" s="353">
        <f t="shared" si="34"/>
        <v>56</v>
      </c>
      <c r="AG67" s="353">
        <f t="shared" si="34"/>
        <v>56</v>
      </c>
      <c r="AH67" s="353">
        <f t="shared" si="34"/>
        <v>662</v>
      </c>
      <c r="AI67" s="353">
        <f t="shared" si="34"/>
        <v>142</v>
      </c>
      <c r="AJ67" s="353">
        <f t="shared" si="34"/>
        <v>142</v>
      </c>
      <c r="AK67" s="353">
        <f t="shared" si="34"/>
        <v>748</v>
      </c>
      <c r="AL67" s="353">
        <f t="shared" si="34"/>
        <v>228</v>
      </c>
      <c r="AM67" s="353">
        <f t="shared" si="34"/>
        <v>228</v>
      </c>
      <c r="AN67" s="353">
        <f t="shared" si="34"/>
        <v>834</v>
      </c>
      <c r="AO67" s="353">
        <f t="shared" si="34"/>
        <v>314</v>
      </c>
      <c r="AP67" s="353">
        <f t="shared" si="34"/>
        <v>314</v>
      </c>
      <c r="AQ67" s="353">
        <f t="shared" si="34"/>
        <v>920</v>
      </c>
    </row>
    <row r="68" spans="1:43" ht="19.5" customHeight="1">
      <c r="A68" s="356" t="s">
        <v>223</v>
      </c>
      <c r="B68" s="357"/>
      <c r="C68" s="357"/>
      <c r="D68" s="358"/>
      <c r="E68" s="359"/>
      <c r="F68" s="359"/>
      <c r="G68" s="359"/>
      <c r="H68" s="353">
        <v>0</v>
      </c>
      <c r="I68" s="320">
        <v>0</v>
      </c>
      <c r="J68" s="354">
        <v>0</v>
      </c>
      <c r="K68" s="354">
        <v>0</v>
      </c>
      <c r="L68" s="354">
        <v>0</v>
      </c>
      <c r="M68" s="354">
        <v>0</v>
      </c>
      <c r="N68" s="354">
        <v>0</v>
      </c>
      <c r="O68" s="354">
        <v>0</v>
      </c>
      <c r="P68" s="354">
        <v>0</v>
      </c>
      <c r="Q68" s="354">
        <v>0</v>
      </c>
      <c r="R68" s="354">
        <v>0</v>
      </c>
      <c r="S68" s="355">
        <v>0</v>
      </c>
      <c r="T68" s="355">
        <v>0</v>
      </c>
      <c r="U68" s="355">
        <v>0</v>
      </c>
      <c r="V68" s="355">
        <v>0</v>
      </c>
      <c r="W68" s="355">
        <v>0</v>
      </c>
      <c r="X68" s="355">
        <v>0</v>
      </c>
      <c r="Y68" s="355">
        <v>0</v>
      </c>
      <c r="Z68" s="355">
        <v>0</v>
      </c>
      <c r="AA68" s="355">
        <v>0</v>
      </c>
      <c r="AB68" s="355">
        <v>0</v>
      </c>
      <c r="AC68" s="355">
        <v>0</v>
      </c>
      <c r="AD68" s="355">
        <v>0</v>
      </c>
      <c r="AE68" s="355">
        <v>0</v>
      </c>
      <c r="AF68" s="355">
        <v>0</v>
      </c>
      <c r="AG68" s="355">
        <v>0</v>
      </c>
      <c r="AH68" s="355">
        <v>0</v>
      </c>
      <c r="AI68" s="355">
        <v>0</v>
      </c>
      <c r="AJ68" s="355">
        <v>0</v>
      </c>
      <c r="AK68" s="355">
        <v>0</v>
      </c>
      <c r="AL68" s="355">
        <v>0</v>
      </c>
      <c r="AM68" s="355">
        <v>0</v>
      </c>
      <c r="AN68" s="355">
        <v>0</v>
      </c>
      <c r="AO68" s="355">
        <v>0</v>
      </c>
      <c r="AP68" s="355">
        <v>0</v>
      </c>
      <c r="AQ68" s="355">
        <v>0</v>
      </c>
    </row>
    <row r="69" spans="1:43" ht="19.5" customHeight="1">
      <c r="A69" s="361" t="s">
        <v>224</v>
      </c>
      <c r="B69" s="323"/>
      <c r="C69" s="323"/>
      <c r="D69" s="362"/>
      <c r="E69" s="363"/>
      <c r="F69" s="363"/>
      <c r="G69" s="363"/>
      <c r="H69" s="364">
        <f t="shared" ref="H69:AQ69" si="35">H65+H66-H67-H68</f>
        <v>0</v>
      </c>
      <c r="I69" s="364">
        <f t="shared" si="35"/>
        <v>0</v>
      </c>
      <c r="J69" s="364">
        <f t="shared" si="35"/>
        <v>0</v>
      </c>
      <c r="K69" s="364">
        <f t="shared" si="35"/>
        <v>0</v>
      </c>
      <c r="L69" s="364">
        <f t="shared" si="35"/>
        <v>0</v>
      </c>
      <c r="M69" s="364">
        <f t="shared" si="35"/>
        <v>0</v>
      </c>
      <c r="N69" s="364">
        <f t="shared" si="35"/>
        <v>0</v>
      </c>
      <c r="O69" s="364">
        <f t="shared" si="35"/>
        <v>0</v>
      </c>
      <c r="P69" s="364">
        <f t="shared" si="35"/>
        <v>0</v>
      </c>
      <c r="Q69" s="364">
        <f t="shared" si="35"/>
        <v>-2000</v>
      </c>
      <c r="R69" s="364">
        <f t="shared" si="35"/>
        <v>0</v>
      </c>
      <c r="S69" s="364">
        <f t="shared" si="35"/>
        <v>0</v>
      </c>
      <c r="T69" s="364">
        <f t="shared" si="35"/>
        <v>-2000</v>
      </c>
      <c r="U69" s="364">
        <f t="shared" si="35"/>
        <v>0</v>
      </c>
      <c r="V69" s="364">
        <f t="shared" si="35"/>
        <v>0</v>
      </c>
      <c r="W69" s="364">
        <f t="shared" si="35"/>
        <v>-2000</v>
      </c>
      <c r="X69" s="364">
        <f t="shared" si="35"/>
        <v>0</v>
      </c>
      <c r="Y69" s="364">
        <f t="shared" si="35"/>
        <v>0</v>
      </c>
      <c r="Z69" s="364">
        <f t="shared" si="35"/>
        <v>-2000</v>
      </c>
      <c r="AA69" s="364">
        <f t="shared" si="35"/>
        <v>0</v>
      </c>
      <c r="AB69" s="364">
        <f t="shared" si="35"/>
        <v>780</v>
      </c>
      <c r="AC69" s="364">
        <f t="shared" si="35"/>
        <v>0</v>
      </c>
      <c r="AD69" s="364">
        <f t="shared" si="35"/>
        <v>0</v>
      </c>
      <c r="AE69" s="364">
        <f t="shared" si="35"/>
        <v>864</v>
      </c>
      <c r="AF69" s="364">
        <f t="shared" si="35"/>
        <v>84</v>
      </c>
      <c r="AG69" s="364">
        <f t="shared" si="35"/>
        <v>84</v>
      </c>
      <c r="AH69" s="364">
        <f t="shared" si="35"/>
        <v>993</v>
      </c>
      <c r="AI69" s="364">
        <f t="shared" si="35"/>
        <v>213</v>
      </c>
      <c r="AJ69" s="364">
        <f t="shared" si="35"/>
        <v>213</v>
      </c>
      <c r="AK69" s="364">
        <f t="shared" si="35"/>
        <v>1122</v>
      </c>
      <c r="AL69" s="364">
        <f t="shared" si="35"/>
        <v>342</v>
      </c>
      <c r="AM69" s="364">
        <f t="shared" si="35"/>
        <v>342</v>
      </c>
      <c r="AN69" s="364">
        <f t="shared" si="35"/>
        <v>1251</v>
      </c>
      <c r="AO69" s="364">
        <f t="shared" si="35"/>
        <v>471</v>
      </c>
      <c r="AP69" s="364">
        <f t="shared" si="35"/>
        <v>471</v>
      </c>
      <c r="AQ69" s="364">
        <f t="shared" si="35"/>
        <v>1380</v>
      </c>
    </row>
    <row r="70" spans="1:43" ht="19.5" customHeight="1">
      <c r="A70" s="361" t="s">
        <v>225</v>
      </c>
      <c r="B70" s="323"/>
      <c r="C70" s="323"/>
      <c r="D70" s="362"/>
      <c r="E70" s="363"/>
      <c r="F70" s="363"/>
      <c r="G70" s="363"/>
      <c r="H70" s="364">
        <f>IF(H65+H66-H67-H68&lt;0,-(H65+H66-H67-H68),0)</f>
        <v>0</v>
      </c>
      <c r="I70" s="365">
        <v>0</v>
      </c>
      <c r="J70" s="365">
        <v>0</v>
      </c>
      <c r="K70" s="365">
        <v>0</v>
      </c>
      <c r="L70" s="365">
        <v>0</v>
      </c>
      <c r="M70" s="365">
        <v>0</v>
      </c>
      <c r="N70" s="365">
        <v>0</v>
      </c>
      <c r="O70" s="365">
        <v>0</v>
      </c>
      <c r="P70" s="365">
        <v>0</v>
      </c>
      <c r="Q70" s="365">
        <v>0</v>
      </c>
      <c r="R70" s="365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</row>
    <row r="71" spans="1:43" ht="19.5" customHeight="1">
      <c r="A71" s="191" t="s">
        <v>226</v>
      </c>
      <c r="B71" s="271"/>
      <c r="C71" s="271"/>
      <c r="D71" s="367"/>
      <c r="E71" s="368"/>
      <c r="F71" s="368"/>
      <c r="G71" s="368"/>
      <c r="H71" s="346">
        <f t="shared" ref="H71:AQ71" si="36">H69</f>
        <v>0</v>
      </c>
      <c r="I71" s="346">
        <f t="shared" si="36"/>
        <v>0</v>
      </c>
      <c r="J71" s="346">
        <f t="shared" si="36"/>
        <v>0</v>
      </c>
      <c r="K71" s="346">
        <f t="shared" si="36"/>
        <v>0</v>
      </c>
      <c r="L71" s="346">
        <f t="shared" si="36"/>
        <v>0</v>
      </c>
      <c r="M71" s="346">
        <f t="shared" si="36"/>
        <v>0</v>
      </c>
      <c r="N71" s="346">
        <f t="shared" si="36"/>
        <v>0</v>
      </c>
      <c r="O71" s="346">
        <f t="shared" si="36"/>
        <v>0</v>
      </c>
      <c r="P71" s="346">
        <f t="shared" si="36"/>
        <v>0</v>
      </c>
      <c r="Q71" s="346">
        <f t="shared" si="36"/>
        <v>-2000</v>
      </c>
      <c r="R71" s="346">
        <f t="shared" si="36"/>
        <v>0</v>
      </c>
      <c r="S71" s="346">
        <f t="shared" si="36"/>
        <v>0</v>
      </c>
      <c r="T71" s="346">
        <f t="shared" si="36"/>
        <v>-2000</v>
      </c>
      <c r="U71" s="346">
        <f t="shared" si="36"/>
        <v>0</v>
      </c>
      <c r="V71" s="346">
        <f t="shared" si="36"/>
        <v>0</v>
      </c>
      <c r="W71" s="346">
        <f t="shared" si="36"/>
        <v>-2000</v>
      </c>
      <c r="X71" s="346">
        <f t="shared" si="36"/>
        <v>0</v>
      </c>
      <c r="Y71" s="346">
        <f t="shared" si="36"/>
        <v>0</v>
      </c>
      <c r="Z71" s="346">
        <f t="shared" si="36"/>
        <v>-2000</v>
      </c>
      <c r="AA71" s="346">
        <f t="shared" si="36"/>
        <v>0</v>
      </c>
      <c r="AB71" s="346">
        <f t="shared" si="36"/>
        <v>780</v>
      </c>
      <c r="AC71" s="346">
        <f t="shared" si="36"/>
        <v>0</v>
      </c>
      <c r="AD71" s="346">
        <f t="shared" si="36"/>
        <v>0</v>
      </c>
      <c r="AE71" s="346">
        <f t="shared" si="36"/>
        <v>864</v>
      </c>
      <c r="AF71" s="346">
        <f t="shared" si="36"/>
        <v>84</v>
      </c>
      <c r="AG71" s="346">
        <f t="shared" si="36"/>
        <v>84</v>
      </c>
      <c r="AH71" s="346">
        <f t="shared" si="36"/>
        <v>993</v>
      </c>
      <c r="AI71" s="346">
        <f t="shared" si="36"/>
        <v>213</v>
      </c>
      <c r="AJ71" s="346">
        <f t="shared" si="36"/>
        <v>213</v>
      </c>
      <c r="AK71" s="346">
        <f t="shared" si="36"/>
        <v>1122</v>
      </c>
      <c r="AL71" s="346">
        <f t="shared" si="36"/>
        <v>342</v>
      </c>
      <c r="AM71" s="346">
        <f t="shared" si="36"/>
        <v>342</v>
      </c>
      <c r="AN71" s="346">
        <f t="shared" si="36"/>
        <v>1251</v>
      </c>
      <c r="AO71" s="346">
        <f t="shared" si="36"/>
        <v>471</v>
      </c>
      <c r="AP71" s="346">
        <f t="shared" si="36"/>
        <v>471</v>
      </c>
      <c r="AQ71" s="346">
        <f t="shared" si="36"/>
        <v>1380</v>
      </c>
    </row>
    <row r="72" spans="1:43" ht="19.5" customHeight="1">
      <c r="A72" s="18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88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19.5" customHeight="1">
      <c r="A73" s="18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88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19.5" customHeight="1">
      <c r="A74" s="18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88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19.5" customHeight="1">
      <c r="A75" s="18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88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19.5" customHeight="1">
      <c r="A76" s="18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88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19.5" customHeight="1">
      <c r="A77" s="18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88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19.5" customHeight="1">
      <c r="A78" s="18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88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ht="19.5" customHeight="1">
      <c r="A79" s="18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88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ht="19.5" customHeight="1">
      <c r="A80" s="18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88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19.5" customHeight="1">
      <c r="A81" s="18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88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ht="19.5" customHeight="1">
      <c r="A82" s="18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88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19.5" customHeight="1">
      <c r="A83" s="18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88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19.5" customHeight="1">
      <c r="A84" s="18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88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19.5" customHeight="1">
      <c r="A85" s="18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88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19.5" customHeight="1">
      <c r="A86" s="18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88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19.5" customHeight="1">
      <c r="A87" s="18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88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19.5" customHeight="1">
      <c r="A88" s="18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88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19.5" customHeight="1">
      <c r="A89" s="18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88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ht="19.5" customHeight="1">
      <c r="A90" s="18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88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ht="19.5" customHeight="1">
      <c r="A91" s="18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88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ht="19.5" customHeight="1">
      <c r="A92" s="18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88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ht="19.5" customHeight="1">
      <c r="A93" s="18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88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19.5" customHeight="1">
      <c r="A94" s="18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88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ht="19.5" customHeight="1">
      <c r="A95" s="18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88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ht="19.5" customHeight="1">
      <c r="A96" s="18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88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ht="19.5" customHeight="1">
      <c r="A97" s="18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88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19.5" customHeight="1">
      <c r="A98" s="18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88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ht="19.5" customHeight="1">
      <c r="A99" s="18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88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ht="19.5" customHeight="1">
      <c r="A100" s="18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88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ht="19.5" customHeight="1">
      <c r="A101" s="18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88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ht="19.5" customHeight="1">
      <c r="A102" s="18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88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ht="19.5" customHeight="1">
      <c r="A103" s="18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88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ht="19.5" customHeight="1">
      <c r="A104" s="18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88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9.5" customHeight="1">
      <c r="A105" s="18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88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ht="19.5" customHeight="1">
      <c r="A106" s="18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88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ht="19.5" customHeight="1">
      <c r="A107" s="18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88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ht="19.5" customHeight="1">
      <c r="A108" s="18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88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ht="19.5" customHeight="1">
      <c r="A109" s="18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88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ht="19.5" customHeight="1">
      <c r="A110" s="18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88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ht="19.5" customHeight="1">
      <c r="A111" s="18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88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19.5" customHeight="1">
      <c r="A112" s="18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88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ht="19.5" customHeight="1">
      <c r="A113" s="18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88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ht="19.5" customHeight="1">
      <c r="A114" s="18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88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ht="19.5" customHeight="1">
      <c r="A115" s="18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88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ht="19.5" customHeight="1">
      <c r="A116" s="18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88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9.5" customHeight="1">
      <c r="A117" s="18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88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19.5" customHeight="1">
      <c r="A118" s="18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88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19.5" customHeight="1">
      <c r="A119" s="18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88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9.5" customHeight="1">
      <c r="A120" s="18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88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9.5" customHeight="1">
      <c r="A121" s="18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88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19.5" customHeight="1">
      <c r="A122" s="18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88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19.5" customHeight="1">
      <c r="A123" s="18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88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19.5" customHeight="1">
      <c r="A124" s="18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88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19.5" customHeight="1">
      <c r="A125" s="18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88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19.5" customHeight="1">
      <c r="A126" s="18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88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19.5" customHeight="1">
      <c r="A127" s="18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88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19.5" customHeight="1">
      <c r="A128" s="18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88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19.5" customHeight="1">
      <c r="A129" s="18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88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19.5" customHeight="1">
      <c r="A130" s="18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88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19.5" customHeight="1">
      <c r="A131" s="18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88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19.5" customHeight="1">
      <c r="A132" s="18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88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19.5" customHeight="1">
      <c r="A133" s="18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88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19.5" customHeight="1">
      <c r="A134" s="18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88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19.5" customHeight="1">
      <c r="A135" s="18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88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19.5" customHeight="1">
      <c r="A136" s="18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88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19.5" customHeight="1">
      <c r="A137" s="18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88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19.5" customHeight="1">
      <c r="A138" s="18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88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19.5" customHeight="1">
      <c r="A139" s="18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88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19.5" customHeight="1">
      <c r="A140" s="18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88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19.5" customHeight="1">
      <c r="A141" s="18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88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19.5" customHeight="1">
      <c r="A142" s="18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88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19.5" customHeight="1">
      <c r="A143" s="18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88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19.5" customHeight="1">
      <c r="A144" s="18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88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19.5" customHeight="1">
      <c r="A145" s="18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88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19.5" customHeight="1">
      <c r="A146" s="18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88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19.5" customHeight="1">
      <c r="A147" s="18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88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19.5" customHeight="1">
      <c r="A148" s="18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88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ht="19.5" customHeight="1">
      <c r="A149" s="18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88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19.5" customHeight="1">
      <c r="A150" s="18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88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19.5" customHeight="1">
      <c r="A151" s="18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88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19.5" customHeight="1">
      <c r="A152" s="18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88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19.5" customHeight="1">
      <c r="A153" s="18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88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19.5" customHeight="1">
      <c r="A154" s="18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88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19.5" customHeight="1">
      <c r="A155" s="18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88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19.5" customHeight="1">
      <c r="A156" s="18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88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19.5" customHeight="1">
      <c r="A157" s="18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88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19.5" customHeight="1">
      <c r="A158" s="18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88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19.5" customHeight="1">
      <c r="A159" s="18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88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19.5" customHeight="1">
      <c r="A160" s="18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88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ht="19.5" customHeight="1">
      <c r="A161" s="18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88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19.5" customHeight="1">
      <c r="A162" s="18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88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ht="19.5" customHeight="1">
      <c r="A163" s="18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88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ht="19.5" customHeight="1">
      <c r="A164" s="18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88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ht="19.5" customHeight="1">
      <c r="A165" s="18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88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19.5" customHeight="1">
      <c r="A166" s="18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88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19.5" customHeight="1">
      <c r="A167" s="18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88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19.5" customHeight="1">
      <c r="A168" s="18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88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19.5" customHeight="1">
      <c r="A169" s="18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88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19.5" customHeight="1">
      <c r="A170" s="18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88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19.5" customHeight="1">
      <c r="A171" s="18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88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19.5" customHeight="1">
      <c r="A172" s="18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88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19.5" customHeight="1">
      <c r="A173" s="18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88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19.5" customHeight="1">
      <c r="A174" s="18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88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19.5" customHeight="1">
      <c r="A175" s="18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88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19.5" customHeight="1">
      <c r="A176" s="18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88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19.5" customHeight="1">
      <c r="A177" s="18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88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19.5" customHeight="1">
      <c r="A178" s="18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88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19.5" customHeight="1">
      <c r="A179" s="18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88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19.5" customHeight="1">
      <c r="A180" s="18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88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19.5" customHeight="1">
      <c r="A181" s="18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88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19.5" customHeight="1">
      <c r="A182" s="18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88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19.5" customHeight="1">
      <c r="A183" s="18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88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19.5" customHeight="1">
      <c r="A184" s="18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88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19.5" customHeight="1">
      <c r="A185" s="18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88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19.5" customHeight="1">
      <c r="A186" s="18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88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19.5" customHeight="1">
      <c r="A187" s="18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88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19.5" customHeight="1">
      <c r="A188" s="18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88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19.5" customHeight="1">
      <c r="A189" s="18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88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19.5" customHeight="1">
      <c r="A190" s="18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88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19.5" customHeight="1">
      <c r="A191" s="18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88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19.5" customHeight="1">
      <c r="A192" s="18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88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19.5" customHeight="1">
      <c r="A193" s="18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88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19.5" customHeight="1">
      <c r="A194" s="18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88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19.5" customHeight="1">
      <c r="A195" s="18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88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19.5" customHeight="1">
      <c r="A196" s="18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88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19.5" customHeight="1">
      <c r="A197" s="18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88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19.5" customHeight="1">
      <c r="A198" s="18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88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19.5" customHeight="1">
      <c r="A199" s="18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88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19.5" customHeight="1">
      <c r="A200" s="18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88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19.5" customHeight="1">
      <c r="A201" s="18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88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19.5" customHeight="1">
      <c r="A202" s="18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88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19.5" customHeight="1">
      <c r="A203" s="18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88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19.5" customHeight="1">
      <c r="A204" s="18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88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19.5" customHeight="1">
      <c r="A205" s="18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88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19.5" customHeight="1">
      <c r="A206" s="18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88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19.5" customHeight="1">
      <c r="A207" s="18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88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19.5" customHeight="1">
      <c r="A208" s="18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88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19.5" customHeight="1">
      <c r="A209" s="18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88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19.5" customHeight="1">
      <c r="A210" s="18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88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19.5" customHeight="1">
      <c r="A211" s="18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88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19.5" customHeight="1">
      <c r="A212" s="18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88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19.5" customHeight="1">
      <c r="A213" s="18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88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19.5" customHeight="1">
      <c r="A214" s="18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88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19.5" customHeight="1">
      <c r="A215" s="18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88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19.5" customHeight="1">
      <c r="A216" s="18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88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19.5" customHeight="1">
      <c r="A217" s="18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88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19.5" customHeight="1">
      <c r="A218" s="18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88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19.5" customHeight="1">
      <c r="A219" s="18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88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19.5" customHeight="1">
      <c r="A220" s="18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88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19.5" customHeight="1">
      <c r="A221" s="18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88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19.5" customHeight="1">
      <c r="A222" s="18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88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19.5" customHeight="1">
      <c r="A223" s="18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88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19.5" customHeight="1">
      <c r="A224" s="18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88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19.5" customHeight="1">
      <c r="A225" s="18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88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19.5" customHeight="1">
      <c r="A226" s="18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88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19.5" customHeight="1">
      <c r="A227" s="18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88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19.5" customHeight="1">
      <c r="A228" s="18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88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19.5" customHeight="1">
      <c r="A229" s="18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88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19.5" customHeight="1">
      <c r="A230" s="18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88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19.5" customHeight="1">
      <c r="A231" s="18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88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19.5" customHeight="1">
      <c r="A232" s="18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88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19.5" customHeight="1">
      <c r="A233" s="18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88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19.5" customHeight="1">
      <c r="A234" s="18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88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19.5" customHeight="1">
      <c r="A235" s="18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88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ht="19.5" customHeight="1">
      <c r="A236" s="18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88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ht="19.5" customHeight="1">
      <c r="A237" s="18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88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ht="19.5" customHeight="1">
      <c r="A238" s="18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88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ht="19.5" customHeight="1">
      <c r="A239" s="18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88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ht="19.5" customHeight="1">
      <c r="A240" s="18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88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ht="19.5" customHeight="1">
      <c r="A241" s="18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88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ht="19.5" customHeight="1">
      <c r="A242" s="18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88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ht="19.5" customHeight="1">
      <c r="A243" s="18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88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ht="19.5" customHeight="1">
      <c r="A244" s="18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88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ht="19.5" customHeight="1">
      <c r="A245" s="18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88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ht="19.5" customHeight="1">
      <c r="A246" s="18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88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ht="19.5" customHeight="1">
      <c r="A247" s="18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88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ht="19.5" customHeight="1">
      <c r="A248" s="18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88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ht="19.5" customHeight="1">
      <c r="A249" s="18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88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ht="19.5" customHeight="1">
      <c r="A250" s="18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88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ht="19.5" customHeight="1">
      <c r="A251" s="18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88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ht="19.5" customHeight="1">
      <c r="A252" s="18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88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ht="19.5" customHeight="1">
      <c r="A253" s="18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88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ht="19.5" customHeight="1">
      <c r="A254" s="18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88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ht="19.5" customHeight="1">
      <c r="A255" s="18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88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ht="19.5" customHeight="1">
      <c r="A256" s="18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88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ht="19.5" customHeight="1">
      <c r="A257" s="18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88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ht="19.5" customHeight="1">
      <c r="A258" s="18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88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ht="19.5" customHeight="1">
      <c r="A259" s="18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88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ht="19.5" customHeight="1">
      <c r="A260" s="18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88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ht="19.5" customHeight="1">
      <c r="A261" s="18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88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ht="19.5" customHeight="1">
      <c r="A262" s="18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88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ht="19.5" customHeight="1">
      <c r="A263" s="18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88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ht="19.5" customHeight="1">
      <c r="A264" s="18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88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ht="19.5" customHeight="1">
      <c r="A265" s="18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88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ht="19.5" customHeight="1">
      <c r="A266" s="18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88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ht="19.5" customHeight="1">
      <c r="A267" s="18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88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ht="19.5" customHeight="1">
      <c r="A268" s="18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88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ht="19.5" customHeight="1">
      <c r="A269" s="18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88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ht="19.5" customHeight="1">
      <c r="A270" s="18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88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ht="19.5" customHeight="1">
      <c r="A271" s="18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88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ht="19.5" customHeight="1">
      <c r="A272" s="18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88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ht="19.5" customHeight="1">
      <c r="A273" s="18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88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ht="19.5" customHeight="1">
      <c r="A274" s="18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88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ht="19.5" customHeight="1">
      <c r="A275" s="18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88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ht="19.5" customHeight="1">
      <c r="A276" s="18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88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ht="19.5" customHeight="1">
      <c r="A277" s="18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88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ht="19.5" customHeight="1">
      <c r="A278" s="18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88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ht="19.5" customHeight="1">
      <c r="A279" s="18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88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ht="19.5" customHeight="1">
      <c r="A280" s="18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88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ht="19.5" customHeight="1">
      <c r="A281" s="18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88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ht="19.5" customHeight="1">
      <c r="A282" s="18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88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ht="19.5" customHeight="1">
      <c r="A283" s="189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88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ht="19.5" customHeight="1">
      <c r="A284" s="189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88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ht="19.5" customHeight="1">
      <c r="A285" s="189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88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ht="19.5" customHeight="1">
      <c r="A286" s="189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88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ht="19.5" customHeight="1">
      <c r="A287" s="189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88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ht="19.5" customHeight="1">
      <c r="A288" s="189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88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 ht="19.5" customHeight="1">
      <c r="A289" s="189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88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1:43" ht="19.5" customHeight="1">
      <c r="A290" s="189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88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1:43" ht="19.5" customHeight="1">
      <c r="A291" s="189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88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1:43" ht="19.5" customHeight="1">
      <c r="A292" s="189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88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1:43" ht="19.5" customHeight="1">
      <c r="A293" s="189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88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1:43" ht="19.5" customHeight="1">
      <c r="A294" s="189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88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1:43" ht="19.5" customHeight="1">
      <c r="A295" s="189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88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1:43" ht="19.5" customHeight="1">
      <c r="A296" s="189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88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1:43" ht="19.5" customHeight="1">
      <c r="A297" s="189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88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1:43" ht="19.5" customHeight="1">
      <c r="A298" s="189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88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1:43" ht="19.5" customHeight="1">
      <c r="A299" s="189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88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1:43" ht="19.5" customHeight="1">
      <c r="A300" s="189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88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1:43" ht="19.5" customHeight="1">
      <c r="A301" s="189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88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spans="1:43" ht="19.5" customHeight="1">
      <c r="A302" s="189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88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spans="1:43" ht="19.5" customHeight="1">
      <c r="A303" s="189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88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spans="1:43" ht="19.5" customHeight="1">
      <c r="A304" s="189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88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1:43" ht="19.5" customHeight="1">
      <c r="A305" s="189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88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spans="1:43" ht="19.5" customHeight="1">
      <c r="A306" s="189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88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spans="1:43" ht="19.5" customHeight="1">
      <c r="A307" s="189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88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spans="1:43" ht="19.5" customHeight="1">
      <c r="A308" s="189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88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1:43" ht="19.5" customHeight="1">
      <c r="A309" s="189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88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spans="1:43" ht="19.5" customHeight="1">
      <c r="A310" s="189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88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spans="1:43" ht="19.5" customHeight="1">
      <c r="A311" s="189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88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spans="1:43" ht="19.5" customHeight="1">
      <c r="A312" s="189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88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1:43" ht="19.5" customHeight="1">
      <c r="A313" s="189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88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spans="1:43" ht="19.5" customHeight="1">
      <c r="A314" s="189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88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spans="1:43" ht="19.5" customHeight="1">
      <c r="A315" s="189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88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spans="1:43" ht="19.5" customHeight="1">
      <c r="A316" s="189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88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spans="1:43" ht="19.5" customHeight="1">
      <c r="A317" s="189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88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spans="1:43" ht="19.5" customHeight="1">
      <c r="A318" s="189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88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spans="1:43" ht="19.5" customHeight="1">
      <c r="A319" s="189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88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spans="1:43" ht="19.5" customHeight="1">
      <c r="A320" s="189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88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spans="1:43" ht="19.5" customHeight="1">
      <c r="A321" s="189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88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spans="1:43" ht="19.5" customHeight="1">
      <c r="A322" s="189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88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spans="1:43" ht="19.5" customHeight="1">
      <c r="A323" s="189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88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spans="1:43" ht="19.5" customHeight="1">
      <c r="A324" s="189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88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spans="1:43" ht="19.5" customHeight="1">
      <c r="A325" s="189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88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spans="1:43" ht="19.5" customHeight="1">
      <c r="A326" s="189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88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spans="1:43" ht="19.5" customHeight="1">
      <c r="A327" s="189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88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spans="1:43" ht="19.5" customHeight="1">
      <c r="A328" s="189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88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spans="1:43" ht="19.5" customHeight="1">
      <c r="A329" s="189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88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spans="1:43" ht="19.5" customHeight="1">
      <c r="A330" s="189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88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spans="1:43" ht="19.5" customHeight="1">
      <c r="A331" s="189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88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spans="1:43" ht="19.5" customHeight="1">
      <c r="A332" s="189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88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spans="1:43" ht="19.5" customHeight="1">
      <c r="A333" s="189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88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spans="1:43" ht="19.5" customHeight="1">
      <c r="A334" s="189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88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spans="1:43" ht="19.5" customHeight="1">
      <c r="A335" s="189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88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spans="1:43" ht="19.5" customHeight="1">
      <c r="A336" s="189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88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spans="1:43" ht="19.5" customHeight="1">
      <c r="A337" s="189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88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spans="1:43" ht="19.5" customHeight="1">
      <c r="A338" s="189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88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spans="1:43" ht="19.5" customHeight="1">
      <c r="A339" s="189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88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spans="1:43" ht="19.5" customHeight="1">
      <c r="A340" s="189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88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spans="1:43" ht="19.5" customHeight="1">
      <c r="A341" s="189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88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spans="1:43" ht="19.5" customHeight="1">
      <c r="A342" s="189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88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spans="1:43" ht="19.5" customHeight="1">
      <c r="A343" s="189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88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spans="1:43" ht="19.5" customHeight="1">
      <c r="A344" s="189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88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spans="1:43" ht="19.5" customHeight="1">
      <c r="A345" s="189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88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spans="1:43" ht="19.5" customHeight="1">
      <c r="A346" s="189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88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spans="1:43" ht="19.5" customHeight="1">
      <c r="A347" s="189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88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spans="1:43" ht="19.5" customHeight="1">
      <c r="A348" s="189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88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spans="1:43" ht="19.5" customHeight="1">
      <c r="A349" s="189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88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spans="1:43" ht="19.5" customHeight="1">
      <c r="A350" s="189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88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spans="1:43" ht="19.5" customHeight="1">
      <c r="A351" s="189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88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spans="1:43" ht="19.5" customHeight="1">
      <c r="A352" s="189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88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spans="1:43" ht="19.5" customHeight="1">
      <c r="A353" s="189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88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spans="1:43" ht="19.5" customHeight="1">
      <c r="A354" s="189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88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spans="1:43" ht="19.5" customHeight="1">
      <c r="A355" s="189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88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spans="1:43" ht="19.5" customHeight="1">
      <c r="A356" s="189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88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spans="1:43" ht="19.5" customHeight="1">
      <c r="A357" s="189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88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1:43" ht="19.5" customHeight="1">
      <c r="A358" s="189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88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ht="19.5" customHeight="1">
      <c r="A359" s="189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88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43" ht="19.5" customHeight="1">
      <c r="A360" s="189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88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ht="19.5" customHeight="1">
      <c r="A361" s="189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88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ht="19.5" customHeight="1">
      <c r="A362" s="189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88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ht="19.5" customHeight="1">
      <c r="A363" s="189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88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43" ht="19.5" customHeight="1">
      <c r="A364" s="189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88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43" ht="19.5" customHeight="1">
      <c r="A365" s="189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88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43" ht="19.5" customHeight="1">
      <c r="A366" s="189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88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ht="19.5" customHeight="1">
      <c r="A367" s="189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88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43" ht="19.5" customHeight="1">
      <c r="A368" s="189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88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43" ht="19.5" customHeight="1">
      <c r="A369" s="189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88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43" ht="19.5" customHeight="1">
      <c r="A370" s="189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88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43" ht="19.5" customHeight="1">
      <c r="A371" s="189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88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43" ht="19.5" customHeight="1">
      <c r="A372" s="189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88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43" ht="19.5" customHeight="1">
      <c r="A373" s="189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88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43" ht="19.5" customHeight="1">
      <c r="A374" s="189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88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43" ht="19.5" customHeight="1">
      <c r="A375" s="189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88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43" ht="19.5" customHeight="1">
      <c r="A376" s="189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88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43" ht="19.5" customHeight="1">
      <c r="A377" s="189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88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43" ht="19.5" customHeight="1">
      <c r="A378" s="189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88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43" ht="19.5" customHeight="1">
      <c r="A379" s="189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88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43" ht="19.5" customHeight="1">
      <c r="A380" s="189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88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43" ht="19.5" customHeight="1">
      <c r="A381" s="189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88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spans="1:43" ht="19.5" customHeight="1">
      <c r="A382" s="189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88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spans="1:43" ht="19.5" customHeight="1">
      <c r="A383" s="189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88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spans="1:43" ht="19.5" customHeight="1">
      <c r="A384" s="189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88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spans="1:43" ht="19.5" customHeight="1">
      <c r="A385" s="189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88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spans="1:43" ht="19.5" customHeight="1">
      <c r="A386" s="189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88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spans="1:43" ht="19.5" customHeight="1">
      <c r="A387" s="189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88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spans="1:43" ht="19.5" customHeight="1">
      <c r="A388" s="189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88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spans="1:43" ht="19.5" customHeight="1">
      <c r="A389" s="189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88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spans="1:43" ht="19.5" customHeight="1">
      <c r="A390" s="189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88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spans="1:43" ht="19.5" customHeight="1">
      <c r="A391" s="189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88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spans="1:43" ht="19.5" customHeight="1">
      <c r="A392" s="189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88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spans="1:43" ht="19.5" customHeight="1">
      <c r="A393" s="189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88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spans="1:43" ht="19.5" customHeight="1">
      <c r="A394" s="189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88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spans="1:43" ht="19.5" customHeight="1">
      <c r="A395" s="189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88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spans="1:43" ht="19.5" customHeight="1">
      <c r="A396" s="189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88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spans="1:43" ht="19.5" customHeight="1">
      <c r="A397" s="189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88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spans="1:43" ht="19.5" customHeight="1">
      <c r="A398" s="189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88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spans="1:43" ht="19.5" customHeight="1">
      <c r="A399" s="189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88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spans="1:43" ht="19.5" customHeight="1">
      <c r="A400" s="189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88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spans="1:43" ht="19.5" customHeight="1">
      <c r="A401" s="189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88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spans="1:43" ht="19.5" customHeight="1">
      <c r="A402" s="189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88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spans="1:43" ht="19.5" customHeight="1">
      <c r="A403" s="189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88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spans="1:43" ht="19.5" customHeight="1">
      <c r="A404" s="189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88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spans="1:43" ht="19.5" customHeight="1">
      <c r="A405" s="189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88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spans="1:43" ht="19.5" customHeight="1">
      <c r="A406" s="189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88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spans="1:43" ht="19.5" customHeight="1">
      <c r="A407" s="189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88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spans="1:43" ht="19.5" customHeight="1">
      <c r="A408" s="189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88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spans="1:43" ht="19.5" customHeight="1">
      <c r="A409" s="189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88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spans="1:43" ht="19.5" customHeight="1">
      <c r="A410" s="189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88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spans="1:43" ht="19.5" customHeight="1">
      <c r="A411" s="189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88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spans="1:43" ht="19.5" customHeight="1">
      <c r="A412" s="189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88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spans="1:43" ht="19.5" customHeight="1">
      <c r="A413" s="189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88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spans="1:43" ht="19.5" customHeight="1">
      <c r="A414" s="189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88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spans="1:43" ht="19.5" customHeight="1">
      <c r="A415" s="189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88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spans="1:43" ht="19.5" customHeight="1">
      <c r="A416" s="189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88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spans="1:43" ht="19.5" customHeight="1">
      <c r="A417" s="189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88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spans="1:43" ht="19.5" customHeight="1">
      <c r="A418" s="189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88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spans="1:43" ht="19.5" customHeight="1">
      <c r="A419" s="189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88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spans="1:43" ht="19.5" customHeight="1">
      <c r="A420" s="189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88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spans="1:43" ht="19.5" customHeight="1">
      <c r="A421" s="189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88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spans="1:43" ht="19.5" customHeight="1">
      <c r="A422" s="189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88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spans="1:43" ht="19.5" customHeight="1">
      <c r="A423" s="189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88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spans="1:43" ht="19.5" customHeight="1">
      <c r="A424" s="189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88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spans="1:43" ht="19.5" customHeight="1">
      <c r="A425" s="189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88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spans="1:43" ht="19.5" customHeight="1">
      <c r="A426" s="189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88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spans="1:43" ht="19.5" customHeight="1">
      <c r="A427" s="189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88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spans="1:43" ht="19.5" customHeight="1">
      <c r="A428" s="189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88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spans="1:43" ht="19.5" customHeight="1">
      <c r="A429" s="189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88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spans="1:43" ht="19.5" customHeight="1">
      <c r="A430" s="189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88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spans="1:43" ht="19.5" customHeight="1">
      <c r="A431" s="189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88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spans="1:43" ht="19.5" customHeight="1">
      <c r="A432" s="189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88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spans="1:43" ht="19.5" customHeight="1">
      <c r="A433" s="189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88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spans="1:43" ht="19.5" customHeight="1">
      <c r="A434" s="189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88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spans="1:43" ht="19.5" customHeight="1">
      <c r="A435" s="189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88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spans="1:43" ht="19.5" customHeight="1">
      <c r="A436" s="189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88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spans="1:43" ht="19.5" customHeight="1">
      <c r="A437" s="189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88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spans="1:43" ht="19.5" customHeight="1">
      <c r="A438" s="189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88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spans="1:43" ht="19.5" customHeight="1">
      <c r="A439" s="189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88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spans="1:43" ht="19.5" customHeight="1">
      <c r="A440" s="189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88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spans="1:43" ht="19.5" customHeight="1">
      <c r="A441" s="189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88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spans="1:43" ht="19.5" customHeight="1">
      <c r="A442" s="189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88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spans="1:43" ht="19.5" customHeight="1">
      <c r="A443" s="189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88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spans="1:43" ht="19.5" customHeight="1">
      <c r="A444" s="189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88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spans="1:43" ht="19.5" customHeight="1">
      <c r="A445" s="189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88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spans="1:43" ht="19.5" customHeight="1">
      <c r="A446" s="189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88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spans="1:43" ht="19.5" customHeight="1">
      <c r="A447" s="189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88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spans="1:43" ht="19.5" customHeight="1">
      <c r="A448" s="189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88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spans="1:43" ht="19.5" customHeight="1">
      <c r="A449" s="189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88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spans="1:43" ht="19.5" customHeight="1">
      <c r="A450" s="189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88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spans="1:43" ht="19.5" customHeight="1">
      <c r="A451" s="189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88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spans="1:43" ht="19.5" customHeight="1">
      <c r="A452" s="189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88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spans="1:43" ht="19.5" customHeight="1">
      <c r="A453" s="189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88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spans="1:43" ht="19.5" customHeight="1">
      <c r="A454" s="189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88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spans="1:43" ht="19.5" customHeight="1">
      <c r="A455" s="189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88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spans="1:43" ht="19.5" customHeight="1">
      <c r="A456" s="189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88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spans="1:43" ht="19.5" customHeight="1">
      <c r="A457" s="189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88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spans="1:43" ht="19.5" customHeight="1">
      <c r="A458" s="189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88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spans="1:43" ht="19.5" customHeight="1">
      <c r="A459" s="189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88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spans="1:43" ht="19.5" customHeight="1">
      <c r="A460" s="189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88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spans="1:43" ht="19.5" customHeight="1">
      <c r="A461" s="189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88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spans="1:43" ht="19.5" customHeight="1">
      <c r="A462" s="189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88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spans="1:43" ht="19.5" customHeight="1">
      <c r="A463" s="189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88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spans="1:43" ht="19.5" customHeight="1">
      <c r="A464" s="189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88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spans="1:43" ht="19.5" customHeight="1">
      <c r="A465" s="189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88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spans="1:43" ht="19.5" customHeight="1">
      <c r="A466" s="189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88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spans="1:43" ht="19.5" customHeight="1">
      <c r="A467" s="189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88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spans="1:43" ht="19.5" customHeight="1">
      <c r="A468" s="189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88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spans="1:43" ht="19.5" customHeight="1">
      <c r="A469" s="189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88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spans="1:43" ht="19.5" customHeight="1">
      <c r="A470" s="189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88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spans="1:43" ht="19.5" customHeight="1">
      <c r="A471" s="189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88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spans="1:43" ht="19.5" customHeight="1">
      <c r="A472" s="189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88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spans="1:43" ht="19.5" customHeight="1">
      <c r="A473" s="189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88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spans="1:43" ht="19.5" customHeight="1">
      <c r="A474" s="189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88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spans="1:43" ht="19.5" customHeight="1">
      <c r="A475" s="189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88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spans="1:43" ht="19.5" customHeight="1">
      <c r="A476" s="189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88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spans="1:43" ht="19.5" customHeight="1">
      <c r="A477" s="189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88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spans="1:43" ht="19.5" customHeight="1">
      <c r="A478" s="189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88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spans="1:43" ht="19.5" customHeight="1">
      <c r="A479" s="189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88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spans="1:43" ht="19.5" customHeight="1">
      <c r="A480" s="189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88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spans="1:43" ht="19.5" customHeight="1">
      <c r="A481" s="189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88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spans="1:43" ht="19.5" customHeight="1">
      <c r="A482" s="189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88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spans="1:43" ht="19.5" customHeight="1">
      <c r="A483" s="189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88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spans="1:43" ht="19.5" customHeight="1">
      <c r="A484" s="189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88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spans="1:43" ht="19.5" customHeight="1">
      <c r="A485" s="189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88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spans="1:43" ht="19.5" customHeight="1">
      <c r="A486" s="189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88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spans="1:43" ht="19.5" customHeight="1">
      <c r="A487" s="189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88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spans="1:43" ht="19.5" customHeight="1">
      <c r="A488" s="189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88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spans="1:43" ht="19.5" customHeight="1">
      <c r="A489" s="189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88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spans="1:43" ht="19.5" customHeight="1">
      <c r="A490" s="189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88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spans="1:43" ht="19.5" customHeight="1">
      <c r="A491" s="189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88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spans="1:43" ht="19.5" customHeight="1">
      <c r="A492" s="189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88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1:43" ht="19.5" customHeight="1">
      <c r="A493" s="189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88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spans="1:43" ht="19.5" customHeight="1">
      <c r="A494" s="189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88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spans="1:43" ht="19.5" customHeight="1">
      <c r="A495" s="189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88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spans="1:43" ht="19.5" customHeight="1">
      <c r="A496" s="189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88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spans="1:43" ht="19.5" customHeight="1">
      <c r="A497" s="189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88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spans="1:43" ht="19.5" customHeight="1">
      <c r="A498" s="189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88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spans="1:43" ht="19.5" customHeight="1">
      <c r="A499" s="189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88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spans="1:43" ht="19.5" customHeight="1">
      <c r="A500" s="189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88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spans="1:43" ht="19.5" customHeight="1">
      <c r="A501" s="189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88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spans="1:43" ht="19.5" customHeight="1">
      <c r="A502" s="189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88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spans="1:43" ht="19.5" customHeight="1">
      <c r="A503" s="189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88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spans="1:43" ht="19.5" customHeight="1">
      <c r="A504" s="189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88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spans="1:43" ht="19.5" customHeight="1">
      <c r="A505" s="189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88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spans="1:43" ht="19.5" customHeight="1">
      <c r="A506" s="189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88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spans="1:43" ht="19.5" customHeight="1">
      <c r="A507" s="189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88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spans="1:43" ht="19.5" customHeight="1">
      <c r="A508" s="189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88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spans="1:43" ht="19.5" customHeight="1">
      <c r="A509" s="189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88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spans="1:43" ht="19.5" customHeight="1">
      <c r="A510" s="189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88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spans="1:43" ht="19.5" customHeight="1">
      <c r="A511" s="189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88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spans="1:43" ht="19.5" customHeight="1">
      <c r="A512" s="189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88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spans="1:43" ht="19.5" customHeight="1">
      <c r="A513" s="189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88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spans="1:43" ht="19.5" customHeight="1">
      <c r="A514" s="189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88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spans="1:43" ht="19.5" customHeight="1">
      <c r="A515" s="189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88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spans="1:43" ht="19.5" customHeight="1">
      <c r="A516" s="189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88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spans="1:43" ht="19.5" customHeight="1">
      <c r="A517" s="189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88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spans="1:43" ht="19.5" customHeight="1">
      <c r="A518" s="189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88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spans="1:43" ht="19.5" customHeight="1">
      <c r="A519" s="189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88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spans="1:43" ht="19.5" customHeight="1">
      <c r="A520" s="189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88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spans="1:43" ht="19.5" customHeight="1">
      <c r="A521" s="189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88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spans="1:43" ht="19.5" customHeight="1">
      <c r="A522" s="189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88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spans="1:43" ht="19.5" customHeight="1">
      <c r="A523" s="189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88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spans="1:43" ht="19.5" customHeight="1">
      <c r="A524" s="189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88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spans="1:43" ht="19.5" customHeight="1">
      <c r="A525" s="189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88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spans="1:43" ht="19.5" customHeight="1">
      <c r="A526" s="189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88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spans="1:43" ht="19.5" customHeight="1">
      <c r="A527" s="189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88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spans="1:43" ht="19.5" customHeight="1">
      <c r="A528" s="189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88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spans="1:43" ht="19.5" customHeight="1">
      <c r="A529" s="189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88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spans="1:43" ht="19.5" customHeight="1">
      <c r="A530" s="189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88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spans="1:43" ht="19.5" customHeight="1">
      <c r="A531" s="189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88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spans="1:43" ht="19.5" customHeight="1">
      <c r="A532" s="189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88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spans="1:43" ht="19.5" customHeight="1">
      <c r="A533" s="189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88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spans="1:43" ht="19.5" customHeight="1">
      <c r="A534" s="189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88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spans="1:43" ht="19.5" customHeight="1">
      <c r="A535" s="189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88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spans="1:43" ht="19.5" customHeight="1">
      <c r="A536" s="189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88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spans="1:43" ht="19.5" customHeight="1">
      <c r="A537" s="189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88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spans="1:43" ht="19.5" customHeight="1">
      <c r="A538" s="189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88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spans="1:43" ht="19.5" customHeight="1">
      <c r="A539" s="189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88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spans="1:43" ht="19.5" customHeight="1">
      <c r="A540" s="189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88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spans="1:43" ht="19.5" customHeight="1">
      <c r="A541" s="189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88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spans="1:43" ht="19.5" customHeight="1">
      <c r="A542" s="189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88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spans="1:43" ht="19.5" customHeight="1">
      <c r="A543" s="189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88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spans="1:43" ht="19.5" customHeight="1">
      <c r="A544" s="189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88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spans="1:43" ht="19.5" customHeight="1">
      <c r="A545" s="189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88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spans="1:43" ht="19.5" customHeight="1">
      <c r="A546" s="189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88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spans="1:43" ht="19.5" customHeight="1">
      <c r="A547" s="189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88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spans="1:43" ht="19.5" customHeight="1">
      <c r="A548" s="189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88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spans="1:43" ht="19.5" customHeight="1">
      <c r="A549" s="189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88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spans="1:43" ht="19.5" customHeight="1">
      <c r="A550" s="189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88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spans="1:43" ht="19.5" customHeight="1">
      <c r="A551" s="189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88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spans="1:43" ht="19.5" customHeight="1">
      <c r="A552" s="189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88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spans="1:43" ht="19.5" customHeight="1">
      <c r="A553" s="189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88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spans="1:43" ht="19.5" customHeight="1">
      <c r="A554" s="189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88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spans="1:43" ht="19.5" customHeight="1">
      <c r="A555" s="189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88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spans="1:43" ht="19.5" customHeight="1">
      <c r="A556" s="189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88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spans="1:43" ht="19.5" customHeight="1">
      <c r="A557" s="189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88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spans="1:43" ht="19.5" customHeight="1">
      <c r="A558" s="189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88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spans="1:43" ht="19.5" customHeight="1">
      <c r="A559" s="189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88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spans="1:43" ht="19.5" customHeight="1">
      <c r="A560" s="189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88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spans="1:43" ht="19.5" customHeight="1">
      <c r="A561" s="189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88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spans="1:43" ht="19.5" customHeight="1">
      <c r="A562" s="189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88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spans="1:43" ht="19.5" customHeight="1">
      <c r="A563" s="189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88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spans="1:43" ht="19.5" customHeight="1">
      <c r="A564" s="189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88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spans="1:43" ht="19.5" customHeight="1">
      <c r="A565" s="189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88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spans="1:43" ht="19.5" customHeight="1">
      <c r="A566" s="189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88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spans="1:43" ht="19.5" customHeight="1">
      <c r="A567" s="189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88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spans="1:43" ht="19.5" customHeight="1">
      <c r="A568" s="189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88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spans="1:43" ht="19.5" customHeight="1">
      <c r="A569" s="189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88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spans="1:43" ht="19.5" customHeight="1">
      <c r="A570" s="189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88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spans="1:43" ht="19.5" customHeight="1">
      <c r="A571" s="189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88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spans="1:43" ht="19.5" customHeight="1">
      <c r="A572" s="189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88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spans="1:43" ht="19.5" customHeight="1">
      <c r="A573" s="189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88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spans="1:43" ht="19.5" customHeight="1">
      <c r="A574" s="189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88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spans="1:43" ht="19.5" customHeight="1">
      <c r="A575" s="189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88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spans="1:43" ht="19.5" customHeight="1">
      <c r="A576" s="189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88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spans="1:43" ht="19.5" customHeight="1">
      <c r="A577" s="189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88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spans="1:43" ht="19.5" customHeight="1">
      <c r="A578" s="189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88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spans="1:43" ht="19.5" customHeight="1">
      <c r="A579" s="189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88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spans="1:43" ht="19.5" customHeight="1">
      <c r="A580" s="189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88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spans="1:43" ht="19.5" customHeight="1">
      <c r="A581" s="189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88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spans="1:43" ht="19.5" customHeight="1">
      <c r="A582" s="189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88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spans="1:43" ht="19.5" customHeight="1">
      <c r="A583" s="189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88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spans="1:43" ht="19.5" customHeight="1">
      <c r="A584" s="189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88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spans="1:43" ht="19.5" customHeight="1">
      <c r="A585" s="189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88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spans="1:43" ht="19.5" customHeight="1">
      <c r="A586" s="189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88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spans="1:43" ht="19.5" customHeight="1">
      <c r="A587" s="189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88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spans="1:43" ht="19.5" customHeight="1">
      <c r="A588" s="189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88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spans="1:43" ht="19.5" customHeight="1">
      <c r="A589" s="189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88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spans="1:43" ht="19.5" customHeight="1">
      <c r="A590" s="189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88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spans="1:43" ht="19.5" customHeight="1">
      <c r="A591" s="189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88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spans="1:43" ht="19.5" customHeight="1">
      <c r="A592" s="189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88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spans="1:43" ht="19.5" customHeight="1">
      <c r="A593" s="189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88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spans="1:43" ht="19.5" customHeight="1">
      <c r="A594" s="189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88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spans="1:43" ht="19.5" customHeight="1">
      <c r="A595" s="189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88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spans="1:43" ht="19.5" customHeight="1">
      <c r="A596" s="189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88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spans="1:43" ht="19.5" customHeight="1">
      <c r="A597" s="189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88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spans="1:43" ht="19.5" customHeight="1">
      <c r="A598" s="189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88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spans="1:43" ht="19.5" customHeight="1">
      <c r="A599" s="189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88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spans="1:43" ht="19.5" customHeight="1">
      <c r="A600" s="189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88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spans="1:43" ht="19.5" customHeight="1">
      <c r="A601" s="189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88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spans="1:43" ht="19.5" customHeight="1">
      <c r="A602" s="189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88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spans="1:43" ht="19.5" customHeight="1">
      <c r="A603" s="189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88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spans="1:43" ht="19.5" customHeight="1">
      <c r="A604" s="189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88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spans="1:43" ht="19.5" customHeight="1">
      <c r="A605" s="189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88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spans="1:43" ht="19.5" customHeight="1">
      <c r="A606" s="189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88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spans="1:43" ht="19.5" customHeight="1">
      <c r="A607" s="189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88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spans="1:43" ht="19.5" customHeight="1">
      <c r="A608" s="189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88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spans="1:43" ht="19.5" customHeight="1">
      <c r="A609" s="189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88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spans="1:43" ht="19.5" customHeight="1">
      <c r="A610" s="189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88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spans="1:43" ht="19.5" customHeight="1">
      <c r="A611" s="189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88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spans="1:43" ht="19.5" customHeight="1">
      <c r="A612" s="189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88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spans="1:43" ht="19.5" customHeight="1">
      <c r="A613" s="189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88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spans="1:43" ht="19.5" customHeight="1">
      <c r="A614" s="189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88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spans="1:43" ht="19.5" customHeight="1">
      <c r="A615" s="189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88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spans="1:43" ht="19.5" customHeight="1">
      <c r="A616" s="189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88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spans="1:43" ht="19.5" customHeight="1">
      <c r="A617" s="189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88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spans="1:43" ht="19.5" customHeight="1">
      <c r="A618" s="189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88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spans="1:43" ht="19.5" customHeight="1">
      <c r="A619" s="189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88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spans="1:43" ht="19.5" customHeight="1">
      <c r="A620" s="189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88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spans="1:43" ht="19.5" customHeight="1">
      <c r="A621" s="189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88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spans="1:43" ht="19.5" customHeight="1">
      <c r="A622" s="189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88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spans="1:43" ht="19.5" customHeight="1">
      <c r="A623" s="189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88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spans="1:43" ht="19.5" customHeight="1">
      <c r="A624" s="189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88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spans="1:43" ht="19.5" customHeight="1">
      <c r="A625" s="189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88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spans="1:43" ht="19.5" customHeight="1">
      <c r="A626" s="189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88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spans="1:43" ht="19.5" customHeight="1">
      <c r="A627" s="189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88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spans="1:43" ht="19.5" customHeight="1">
      <c r="A628" s="189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88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spans="1:43" ht="19.5" customHeight="1">
      <c r="A629" s="189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88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spans="1:43" ht="19.5" customHeight="1">
      <c r="A630" s="189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88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spans="1:43" ht="19.5" customHeight="1">
      <c r="A631" s="189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88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spans="1:43" ht="19.5" customHeight="1">
      <c r="A632" s="189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88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spans="1:43" ht="19.5" customHeight="1">
      <c r="A633" s="189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88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spans="1:43" ht="19.5" customHeight="1">
      <c r="A634" s="189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88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spans="1:43" ht="19.5" customHeight="1">
      <c r="A635" s="189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88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spans="1:43" ht="19.5" customHeight="1">
      <c r="A636" s="189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88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spans="1:43" ht="19.5" customHeight="1">
      <c r="A637" s="189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88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spans="1:43" ht="19.5" customHeight="1">
      <c r="A638" s="189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88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spans="1:43" ht="19.5" customHeight="1">
      <c r="A639" s="189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88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spans="1:43" ht="19.5" customHeight="1">
      <c r="A640" s="189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88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spans="1:43" ht="19.5" customHeight="1">
      <c r="A641" s="189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88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spans="1:43" ht="19.5" customHeight="1">
      <c r="A642" s="189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88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spans="1:43" ht="19.5" customHeight="1">
      <c r="A643" s="189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88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spans="1:43" ht="19.5" customHeight="1">
      <c r="A644" s="189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88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spans="1:43" ht="19.5" customHeight="1">
      <c r="A645" s="189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88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spans="1:43" ht="19.5" customHeight="1">
      <c r="A646" s="189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88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spans="1:43" ht="19.5" customHeight="1">
      <c r="A647" s="189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88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spans="1:43" ht="19.5" customHeight="1">
      <c r="A648" s="189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88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spans="1:43" ht="19.5" customHeight="1">
      <c r="A649" s="189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88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spans="1:43" ht="19.5" customHeight="1">
      <c r="A650" s="189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88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spans="1:43" ht="19.5" customHeight="1">
      <c r="A651" s="189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88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spans="1:43" ht="19.5" customHeight="1">
      <c r="A652" s="189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88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spans="1:43" ht="19.5" customHeight="1">
      <c r="A653" s="189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88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spans="1:43" ht="19.5" customHeight="1">
      <c r="A654" s="189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88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spans="1:43" ht="19.5" customHeight="1">
      <c r="A655" s="189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88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spans="1:43" ht="19.5" customHeight="1">
      <c r="A656" s="189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88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spans="1:43" ht="19.5" customHeight="1">
      <c r="A657" s="189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88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spans="1:43" ht="19.5" customHeight="1">
      <c r="A658" s="189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88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spans="1:43" ht="19.5" customHeight="1">
      <c r="A659" s="189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88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spans="1:43" ht="19.5" customHeight="1">
      <c r="A660" s="189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88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spans="1:43" ht="19.5" customHeight="1">
      <c r="A661" s="189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88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spans="1:43" ht="19.5" customHeight="1">
      <c r="A662" s="189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88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spans="1:43" ht="19.5" customHeight="1">
      <c r="A663" s="189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88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spans="1:43" ht="19.5" customHeight="1">
      <c r="A664" s="189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88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spans="1:43" ht="19.5" customHeight="1">
      <c r="A665" s="189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88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spans="1:43" ht="19.5" customHeight="1">
      <c r="A666" s="189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88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spans="1:43" ht="19.5" customHeight="1">
      <c r="A667" s="189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88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spans="1:43" ht="19.5" customHeight="1">
      <c r="A668" s="189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88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spans="1:43" ht="19.5" customHeight="1">
      <c r="A669" s="189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88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spans="1:43" ht="19.5" customHeight="1">
      <c r="A670" s="189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88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spans="1:43" ht="19.5" customHeight="1">
      <c r="A671" s="189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88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spans="1:43" ht="19.5" customHeight="1">
      <c r="A672" s="189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88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spans="1:43" ht="19.5" customHeight="1">
      <c r="A673" s="189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88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spans="1:43" ht="19.5" customHeight="1">
      <c r="A674" s="189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88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spans="1:43" ht="19.5" customHeight="1">
      <c r="A675" s="189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88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spans="1:43" ht="19.5" customHeight="1">
      <c r="A676" s="189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88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spans="1:43" ht="19.5" customHeight="1">
      <c r="A677" s="189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88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spans="1:43" ht="19.5" customHeight="1">
      <c r="A678" s="189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88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spans="1:43" ht="19.5" customHeight="1">
      <c r="A679" s="189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88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spans="1:43" ht="19.5" customHeight="1">
      <c r="A680" s="189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88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spans="1:43" ht="19.5" customHeight="1">
      <c r="A681" s="189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88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spans="1:43" ht="19.5" customHeight="1">
      <c r="A682" s="189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88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spans="1:43" ht="19.5" customHeight="1">
      <c r="A683" s="189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88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spans="1:43" ht="19.5" customHeight="1">
      <c r="A684" s="189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88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spans="1:43" ht="19.5" customHeight="1">
      <c r="A685" s="189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88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spans="1:43" ht="19.5" customHeight="1">
      <c r="A686" s="189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88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spans="1:43" ht="19.5" customHeight="1">
      <c r="A687" s="189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88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spans="1:43" ht="19.5" customHeight="1">
      <c r="A688" s="189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88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spans="1:43" ht="19.5" customHeight="1">
      <c r="A689" s="189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88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spans="1:43" ht="19.5" customHeight="1">
      <c r="A690" s="189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88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spans="1:43" ht="19.5" customHeight="1">
      <c r="A691" s="189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88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spans="1:43" ht="19.5" customHeight="1">
      <c r="A692" s="189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88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spans="1:43" ht="19.5" customHeight="1">
      <c r="A693" s="189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88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spans="1:43" ht="19.5" customHeight="1">
      <c r="A694" s="189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88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spans="1:43" ht="19.5" customHeight="1">
      <c r="A695" s="189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88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spans="1:43" ht="19.5" customHeight="1">
      <c r="A696" s="189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88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spans="1:43" ht="19.5" customHeight="1">
      <c r="A697" s="189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88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spans="1:43" ht="19.5" customHeight="1">
      <c r="A698" s="189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88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spans="1:43" ht="19.5" customHeight="1">
      <c r="A699" s="189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88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spans="1:43" ht="19.5" customHeight="1">
      <c r="A700" s="189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88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spans="1:43" ht="19.5" customHeight="1">
      <c r="A701" s="189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88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spans="1:43" ht="19.5" customHeight="1">
      <c r="A702" s="189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88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spans="1:43" ht="19.5" customHeight="1">
      <c r="A703" s="189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88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spans="1:43" ht="19.5" customHeight="1">
      <c r="A704" s="189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88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spans="1:43" ht="19.5" customHeight="1">
      <c r="A705" s="189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88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spans="1:43" ht="19.5" customHeight="1">
      <c r="A706" s="189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88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spans="1:43" ht="19.5" customHeight="1">
      <c r="A707" s="189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88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spans="1:43" ht="19.5" customHeight="1">
      <c r="A708" s="189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88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spans="1:43" ht="19.5" customHeight="1">
      <c r="A709" s="189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88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spans="1:43" ht="19.5" customHeight="1">
      <c r="A710" s="189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88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spans="1:43" ht="19.5" customHeight="1">
      <c r="A711" s="189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88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spans="1:43" ht="19.5" customHeight="1">
      <c r="A712" s="189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88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spans="1:43" ht="19.5" customHeight="1">
      <c r="A713" s="189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88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spans="1:43" ht="19.5" customHeight="1">
      <c r="A714" s="189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88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spans="1:43" ht="19.5" customHeight="1">
      <c r="A715" s="189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88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spans="1:43" ht="19.5" customHeight="1">
      <c r="A716" s="189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88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spans="1:43" ht="19.5" customHeight="1">
      <c r="A717" s="189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88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spans="1:43" ht="19.5" customHeight="1">
      <c r="A718" s="189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88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spans="1:43" ht="19.5" customHeight="1">
      <c r="A719" s="189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88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spans="1:43" ht="19.5" customHeight="1">
      <c r="A720" s="189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88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spans="1:43" ht="19.5" customHeight="1">
      <c r="A721" s="189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88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spans="1:43" ht="19.5" customHeight="1">
      <c r="A722" s="189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88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spans="1:43" ht="19.5" customHeight="1">
      <c r="A723" s="189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88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spans="1:43" ht="19.5" customHeight="1">
      <c r="A724" s="189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88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spans="1:43" ht="19.5" customHeight="1">
      <c r="A725" s="189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88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spans="1:43" ht="19.5" customHeight="1">
      <c r="A726" s="189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88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spans="1:43" ht="19.5" customHeight="1">
      <c r="A727" s="189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88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spans="1:43" ht="19.5" customHeight="1">
      <c r="A728" s="189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88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spans="1:43" ht="19.5" customHeight="1">
      <c r="A729" s="189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88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spans="1:43" ht="19.5" customHeight="1">
      <c r="A730" s="189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88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spans="1:43" ht="19.5" customHeight="1">
      <c r="A731" s="189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88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spans="1:43" ht="19.5" customHeight="1">
      <c r="A732" s="189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88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spans="1:43" ht="19.5" customHeight="1">
      <c r="A733" s="189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88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spans="1:43" ht="19.5" customHeight="1">
      <c r="A734" s="189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88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spans="1:43" ht="19.5" customHeight="1">
      <c r="A735" s="189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88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spans="1:43" ht="19.5" customHeight="1">
      <c r="A736" s="189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88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spans="1:43" ht="19.5" customHeight="1">
      <c r="A737" s="189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88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spans="1:43" ht="19.5" customHeight="1">
      <c r="A738" s="189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88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spans="1:43" ht="19.5" customHeight="1">
      <c r="A739" s="189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88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spans="1:43" ht="19.5" customHeight="1">
      <c r="A740" s="189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88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spans="1:43" ht="19.5" customHeight="1">
      <c r="A741" s="189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88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spans="1:43" ht="19.5" customHeight="1">
      <c r="A742" s="189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88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spans="1:43" ht="19.5" customHeight="1">
      <c r="A743" s="189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88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spans="1:43" ht="19.5" customHeight="1">
      <c r="A744" s="189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88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spans="1:43" ht="19.5" customHeight="1">
      <c r="A745" s="189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88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spans="1:43" ht="19.5" customHeight="1">
      <c r="A746" s="189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88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spans="1:43" ht="19.5" customHeight="1">
      <c r="A747" s="189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88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spans="1:43" ht="19.5" customHeight="1">
      <c r="A748" s="189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88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spans="1:43" ht="19.5" customHeight="1">
      <c r="A749" s="189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88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spans="1:43" ht="19.5" customHeight="1">
      <c r="A750" s="189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88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spans="1:43" ht="19.5" customHeight="1">
      <c r="A751" s="189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88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spans="1:43" ht="19.5" customHeight="1">
      <c r="A752" s="189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88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spans="1:43" ht="19.5" customHeight="1">
      <c r="A753" s="189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88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spans="1:43" ht="19.5" customHeight="1">
      <c r="A754" s="189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88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spans="1:43" ht="19.5" customHeight="1">
      <c r="A755" s="189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88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spans="1:43" ht="19.5" customHeight="1">
      <c r="A756" s="189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88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spans="1:43" ht="19.5" customHeight="1">
      <c r="A757" s="189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88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spans="1:43" ht="19.5" customHeight="1">
      <c r="A758" s="189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88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spans="1:43" ht="19.5" customHeight="1">
      <c r="A759" s="189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88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spans="1:43" ht="19.5" customHeight="1">
      <c r="A760" s="189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88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spans="1:43" ht="19.5" customHeight="1">
      <c r="A761" s="189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88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spans="1:43" ht="19.5" customHeight="1">
      <c r="A762" s="189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88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spans="1:43" ht="19.5" customHeight="1">
      <c r="A763" s="189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88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spans="1:43" ht="19.5" customHeight="1">
      <c r="A764" s="189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88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spans="1:43" ht="19.5" customHeight="1">
      <c r="A765" s="189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88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spans="1:43" ht="19.5" customHeight="1">
      <c r="A766" s="189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88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spans="1:43" ht="19.5" customHeight="1">
      <c r="A767" s="189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88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spans="1:43" ht="19.5" customHeight="1">
      <c r="A768" s="189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88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spans="1:43" ht="19.5" customHeight="1">
      <c r="A769" s="189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88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spans="1:43" ht="19.5" customHeight="1">
      <c r="A770" s="189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88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spans="1:43" ht="19.5" customHeight="1">
      <c r="A771" s="189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88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spans="1:43" ht="19.5" customHeight="1">
      <c r="A772" s="189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88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spans="1:43" ht="19.5" customHeight="1">
      <c r="A773" s="189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88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spans="1:43" ht="19.5" customHeight="1">
      <c r="A774" s="189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88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spans="1:43" ht="19.5" customHeight="1">
      <c r="A775" s="189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88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spans="1:43" ht="19.5" customHeight="1">
      <c r="A776" s="189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88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spans="1:43" ht="19.5" customHeight="1">
      <c r="A777" s="189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88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spans="1:43" ht="19.5" customHeight="1">
      <c r="A778" s="189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88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spans="1:43" ht="19.5" customHeight="1">
      <c r="A779" s="189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88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spans="1:43" ht="19.5" customHeight="1">
      <c r="A780" s="189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88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spans="1:43" ht="19.5" customHeight="1">
      <c r="A781" s="189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88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spans="1:43" ht="19.5" customHeight="1">
      <c r="A782" s="189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88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spans="1:43" ht="19.5" customHeight="1">
      <c r="A783" s="189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88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spans="1:43" ht="19.5" customHeight="1">
      <c r="A784" s="189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88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spans="1:43" ht="19.5" customHeight="1">
      <c r="A785" s="189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88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spans="1:43" ht="19.5" customHeight="1">
      <c r="A786" s="189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88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spans="1:43" ht="19.5" customHeight="1">
      <c r="A787" s="189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88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spans="1:43" ht="19.5" customHeight="1">
      <c r="A788" s="189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88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spans="1:43" ht="19.5" customHeight="1">
      <c r="A789" s="189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88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spans="1:43" ht="19.5" customHeight="1">
      <c r="A790" s="189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88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spans="1:43" ht="19.5" customHeight="1">
      <c r="A791" s="189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88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spans="1:43" ht="19.5" customHeight="1">
      <c r="A792" s="189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88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spans="1:43" ht="19.5" customHeight="1">
      <c r="A793" s="189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88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spans="1:43" ht="19.5" customHeight="1">
      <c r="A794" s="189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88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spans="1:43" ht="19.5" customHeight="1">
      <c r="A795" s="189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88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spans="1:43" ht="19.5" customHeight="1">
      <c r="A796" s="189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88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spans="1:43" ht="19.5" customHeight="1">
      <c r="A797" s="189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88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spans="1:43" ht="19.5" customHeight="1">
      <c r="A798" s="189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88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spans="1:43" ht="19.5" customHeight="1">
      <c r="A799" s="189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88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spans="1:43" ht="19.5" customHeight="1">
      <c r="A800" s="189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88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spans="1:43" ht="19.5" customHeight="1">
      <c r="A801" s="189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88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spans="1:43" ht="19.5" customHeight="1">
      <c r="A802" s="189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88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spans="1:43" ht="19.5" customHeight="1">
      <c r="A803" s="189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88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spans="1:43" ht="19.5" customHeight="1">
      <c r="A804" s="189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88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spans="1:43" ht="19.5" customHeight="1">
      <c r="A805" s="189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88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spans="1:43" ht="19.5" customHeight="1">
      <c r="A806" s="189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88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spans="1:43" ht="19.5" customHeight="1">
      <c r="A807" s="189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88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spans="1:43" ht="19.5" customHeight="1">
      <c r="A808" s="189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88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spans="1:43" ht="19.5" customHeight="1">
      <c r="A809" s="189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88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spans="1:43" ht="19.5" customHeight="1">
      <c r="A810" s="189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88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spans="1:43" ht="19.5" customHeight="1">
      <c r="A811" s="189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88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spans="1:43" ht="19.5" customHeight="1">
      <c r="A812" s="189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88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spans="1:43" ht="19.5" customHeight="1">
      <c r="A813" s="189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88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spans="1:43" ht="19.5" customHeight="1">
      <c r="A814" s="189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88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spans="1:43" ht="19.5" customHeight="1">
      <c r="A815" s="189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88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spans="1:43" ht="19.5" customHeight="1">
      <c r="A816" s="189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88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spans="1:43" ht="19.5" customHeight="1">
      <c r="A817" s="189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88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spans="1:43" ht="19.5" customHeight="1">
      <c r="A818" s="189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88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spans="1:43" ht="19.5" customHeight="1">
      <c r="A819" s="189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88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spans="1:43" ht="19.5" customHeight="1">
      <c r="A820" s="189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88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spans="1:43" ht="19.5" customHeight="1">
      <c r="A821" s="189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88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spans="1:43" ht="19.5" customHeight="1">
      <c r="A822" s="189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88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spans="1:43" ht="19.5" customHeight="1">
      <c r="A823" s="189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88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spans="1:43" ht="19.5" customHeight="1">
      <c r="A824" s="189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88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spans="1:43" ht="19.5" customHeight="1">
      <c r="A825" s="189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88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spans="1:43" ht="19.5" customHeight="1">
      <c r="A826" s="189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88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spans="1:43" ht="19.5" customHeight="1">
      <c r="A827" s="189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88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spans="1:43" ht="19.5" customHeight="1">
      <c r="A828" s="189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88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spans="1:43" ht="19.5" customHeight="1">
      <c r="A829" s="189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88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spans="1:43" ht="19.5" customHeight="1">
      <c r="A830" s="189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88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spans="1:43" ht="19.5" customHeight="1">
      <c r="A831" s="189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88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spans="1:43" ht="19.5" customHeight="1">
      <c r="A832" s="189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88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spans="1:43" ht="19.5" customHeight="1">
      <c r="A833" s="189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88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spans="1:43" ht="19.5" customHeight="1">
      <c r="A834" s="189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88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spans="1:43" ht="19.5" customHeight="1">
      <c r="A835" s="189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88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spans="1:43" ht="19.5" customHeight="1">
      <c r="A836" s="189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88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spans="1:43" ht="19.5" customHeight="1">
      <c r="A837" s="189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88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spans="1:43" ht="19.5" customHeight="1">
      <c r="A838" s="189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88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spans="1:43" ht="19.5" customHeight="1">
      <c r="A839" s="189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88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spans="1:43" ht="19.5" customHeight="1">
      <c r="A840" s="189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88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spans="1:43" ht="19.5" customHeight="1">
      <c r="A841" s="189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88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spans="1:43" ht="19.5" customHeight="1">
      <c r="A842" s="189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88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spans="1:43" ht="19.5" customHeight="1">
      <c r="A843" s="189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88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spans="1:43" ht="19.5" customHeight="1">
      <c r="A844" s="189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88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spans="1:43" ht="19.5" customHeight="1">
      <c r="A845" s="189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88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spans="1:43" ht="19.5" customHeight="1">
      <c r="A846" s="189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88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spans="1:43" ht="19.5" customHeight="1">
      <c r="A847" s="189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88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spans="1:43" ht="19.5" customHeight="1">
      <c r="A848" s="189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88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spans="1:43" ht="19.5" customHeight="1">
      <c r="A849" s="189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88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spans="1:43" ht="19.5" customHeight="1">
      <c r="A850" s="189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88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spans="1:43" ht="19.5" customHeight="1">
      <c r="A851" s="189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88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spans="1:43" ht="19.5" customHeight="1">
      <c r="A852" s="189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88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spans="1:43" ht="19.5" customHeight="1">
      <c r="A853" s="189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88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spans="1:43" ht="19.5" customHeight="1">
      <c r="A854" s="189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88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spans="1:43" ht="19.5" customHeight="1">
      <c r="A855" s="189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88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spans="1:43" ht="19.5" customHeight="1">
      <c r="A856" s="189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88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spans="1:43" ht="19.5" customHeight="1">
      <c r="A857" s="189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88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spans="1:43" ht="19.5" customHeight="1">
      <c r="A858" s="189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88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spans="1:43" ht="19.5" customHeight="1">
      <c r="A859" s="189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88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spans="1:43" ht="19.5" customHeight="1">
      <c r="A860" s="189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88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spans="1:43" ht="19.5" customHeight="1">
      <c r="A861" s="189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88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spans="1:43" ht="19.5" customHeight="1">
      <c r="A862" s="189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88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spans="1:43" ht="19.5" customHeight="1">
      <c r="A863" s="189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88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spans="1:43" ht="19.5" customHeight="1">
      <c r="A864" s="189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88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spans="1:43" ht="19.5" customHeight="1">
      <c r="A865" s="189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88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spans="1:43" ht="19.5" customHeight="1">
      <c r="A866" s="189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88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spans="1:43" ht="19.5" customHeight="1">
      <c r="A867" s="189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88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spans="1:43" ht="19.5" customHeight="1">
      <c r="A868" s="189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88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spans="1:43" ht="19.5" customHeight="1">
      <c r="A869" s="189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88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spans="1:43" ht="19.5" customHeight="1">
      <c r="A870" s="189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88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spans="1:43" ht="19.5" customHeight="1">
      <c r="A871" s="189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88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spans="1:43" ht="19.5" customHeight="1">
      <c r="A872" s="189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88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spans="1:43" ht="19.5" customHeight="1">
      <c r="A873" s="189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88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spans="1:43" ht="19.5" customHeight="1">
      <c r="A874" s="189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88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spans="1:43" ht="19.5" customHeight="1">
      <c r="A875" s="189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88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spans="1:43" ht="19.5" customHeight="1">
      <c r="A876" s="189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88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spans="1:43" ht="19.5" customHeight="1">
      <c r="A877" s="189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88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spans="1:43" ht="19.5" customHeight="1">
      <c r="A878" s="189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88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spans="1:43" ht="19.5" customHeight="1">
      <c r="A879" s="189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88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spans="1:43" ht="19.5" customHeight="1">
      <c r="A880" s="189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88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spans="1:43" ht="19.5" customHeight="1">
      <c r="A881" s="189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88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spans="1:43" ht="19.5" customHeight="1">
      <c r="A882" s="189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88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spans="1:43" ht="19.5" customHeight="1">
      <c r="A883" s="189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88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spans="1:43" ht="19.5" customHeight="1">
      <c r="A884" s="189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88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spans="1:43" ht="19.5" customHeight="1">
      <c r="A885" s="189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88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spans="1:43" ht="19.5" customHeight="1">
      <c r="A886" s="189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88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spans="1:43" ht="19.5" customHeight="1">
      <c r="A887" s="189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88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spans="1:43" ht="19.5" customHeight="1">
      <c r="A888" s="189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88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spans="1:43" ht="19.5" customHeight="1">
      <c r="A889" s="189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88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spans="1:43" ht="19.5" customHeight="1">
      <c r="A890" s="189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88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spans="1:43" ht="19.5" customHeight="1">
      <c r="A891" s="189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88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spans="1:43" ht="19.5" customHeight="1">
      <c r="A892" s="189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88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spans="1:43" ht="19.5" customHeight="1">
      <c r="A893" s="189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88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spans="1:43" ht="19.5" customHeight="1">
      <c r="A894" s="189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88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spans="1:43" ht="19.5" customHeight="1">
      <c r="A895" s="189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88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spans="1:43" ht="19.5" customHeight="1">
      <c r="A896" s="189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88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spans="1:43" ht="19.5" customHeight="1">
      <c r="A897" s="189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88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spans="1:43" ht="19.5" customHeight="1">
      <c r="A898" s="189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88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spans="1:43" ht="19.5" customHeight="1">
      <c r="A899" s="189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88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spans="1:43" ht="19.5" customHeight="1">
      <c r="A900" s="189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88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spans="1:43" ht="19.5" customHeight="1">
      <c r="A901" s="189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88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spans="1:43" ht="19.5" customHeight="1">
      <c r="A902" s="189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88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spans="1:43" ht="19.5" customHeight="1">
      <c r="A903" s="189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88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spans="1:43" ht="19.5" customHeight="1">
      <c r="A904" s="189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88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spans="1:43" ht="19.5" customHeight="1">
      <c r="A905" s="189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88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spans="1:43" ht="19.5" customHeight="1">
      <c r="A906" s="189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88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spans="1:43" ht="19.5" customHeight="1">
      <c r="A907" s="189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88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spans="1:43" ht="19.5" customHeight="1">
      <c r="A908" s="189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88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spans="1:43" ht="19.5" customHeight="1">
      <c r="A909" s="189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88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spans="1:43" ht="19.5" customHeight="1">
      <c r="A910" s="189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88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spans="1:43" ht="19.5" customHeight="1">
      <c r="A911" s="189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88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spans="1:43" ht="19.5" customHeight="1">
      <c r="A912" s="189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88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spans="1:43" ht="19.5" customHeight="1">
      <c r="A913" s="189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88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spans="1:43" ht="19.5" customHeight="1">
      <c r="A914" s="189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88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spans="1:43" ht="19.5" customHeight="1">
      <c r="A915" s="189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88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spans="1:43" ht="19.5" customHeight="1">
      <c r="A916" s="189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88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spans="1:43" ht="19.5" customHeight="1">
      <c r="A917" s="189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88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spans="1:43" ht="19.5" customHeight="1">
      <c r="A918" s="189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88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spans="1:43" ht="19.5" customHeight="1">
      <c r="A919" s="189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88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spans="1:43" ht="19.5" customHeight="1">
      <c r="A920" s="189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88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spans="1:43" ht="19.5" customHeight="1">
      <c r="A921" s="189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88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spans="1:43" ht="19.5" customHeight="1">
      <c r="A922" s="189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88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spans="1:43" ht="19.5" customHeight="1">
      <c r="A923" s="189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88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spans="1:43" ht="19.5" customHeight="1">
      <c r="A924" s="189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88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spans="1:43" ht="19.5" customHeight="1">
      <c r="A925" s="189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88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spans="1:43" ht="19.5" customHeight="1">
      <c r="A926" s="189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88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spans="1:43" ht="19.5" customHeight="1">
      <c r="A927" s="189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88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spans="1:43" ht="19.5" customHeight="1">
      <c r="A928" s="189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88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spans="1:43" ht="19.5" customHeight="1">
      <c r="A929" s="189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88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spans="1:43" ht="19.5" customHeight="1">
      <c r="A930" s="189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88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spans="1:43" ht="19.5" customHeight="1">
      <c r="A931" s="189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88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spans="1:43" ht="19.5" customHeight="1">
      <c r="A932" s="189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88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spans="1:43" ht="19.5" customHeight="1">
      <c r="A933" s="189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88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spans="1:43" ht="19.5" customHeight="1">
      <c r="A934" s="189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88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spans="1:43" ht="19.5" customHeight="1">
      <c r="A935" s="189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88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spans="1:43" ht="19.5" customHeight="1">
      <c r="A936" s="189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88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spans="1:43" ht="19.5" customHeight="1">
      <c r="A937" s="189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88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spans="1:43" ht="19.5" customHeight="1">
      <c r="A938" s="189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88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spans="1:43" ht="19.5" customHeight="1">
      <c r="A939" s="189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88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spans="1:43" ht="19.5" customHeight="1">
      <c r="A940" s="189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88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spans="1:43" ht="19.5" customHeight="1">
      <c r="A941" s="189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88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spans="1:43" ht="19.5" customHeight="1">
      <c r="A942" s="189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88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spans="1:43" ht="19.5" customHeight="1">
      <c r="A943" s="189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88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spans="1:43" ht="19.5" customHeight="1">
      <c r="A944" s="189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88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spans="1:43" ht="19.5" customHeight="1">
      <c r="A945" s="189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88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spans="1:43" ht="19.5" customHeight="1">
      <c r="A946" s="189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88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spans="1:43" ht="19.5" customHeight="1">
      <c r="A947" s="189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88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spans="1:43" ht="19.5" customHeight="1">
      <c r="A948" s="189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88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spans="1:43" ht="19.5" customHeight="1">
      <c r="A949" s="189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88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spans="1:43" ht="19.5" customHeight="1">
      <c r="A950" s="189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88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spans="1:43" ht="19.5" customHeight="1">
      <c r="A951" s="189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88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spans="1:43" ht="19.5" customHeight="1">
      <c r="A952" s="189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88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spans="1:43" ht="19.5" customHeight="1">
      <c r="A953" s="189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88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spans="1:43" ht="19.5" customHeight="1">
      <c r="A954" s="189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88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spans="1:43" ht="19.5" customHeight="1">
      <c r="A955" s="189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88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spans="1:43" ht="19.5" customHeight="1">
      <c r="A956" s="189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88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spans="1:43" ht="19.5" customHeight="1">
      <c r="A957" s="189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88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 spans="1:43" ht="19.5" customHeight="1">
      <c r="A958" s="189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88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 spans="1:43" ht="19.5" customHeight="1">
      <c r="A959" s="189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88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 spans="1:43" ht="19.5" customHeight="1">
      <c r="A960" s="189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88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spans="1:43" ht="19.5" customHeight="1">
      <c r="A961" s="189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88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 spans="1:43" ht="19.5" customHeight="1">
      <c r="A962" s="189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88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 spans="1:43" ht="19.5" customHeight="1">
      <c r="A963" s="189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88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 spans="1:43" ht="19.5" customHeight="1">
      <c r="A964" s="189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88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 spans="1:43" ht="19.5" customHeight="1">
      <c r="A965" s="189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88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 spans="1:43" ht="19.5" customHeight="1">
      <c r="A966" s="189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88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 spans="1:43" ht="19.5" customHeight="1">
      <c r="A967" s="189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88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 spans="1:43" ht="19.5" customHeight="1">
      <c r="A968" s="189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88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 spans="1:43" ht="19.5" customHeight="1">
      <c r="A969" s="189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88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 spans="1:43" ht="19.5" customHeight="1">
      <c r="A970" s="189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88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 spans="1:43" ht="19.5" customHeight="1">
      <c r="A971" s="189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88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 spans="1:43" ht="19.5" customHeight="1">
      <c r="A972" s="189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88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 spans="1:43" ht="19.5" customHeight="1">
      <c r="A973" s="189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88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 spans="1:43" ht="19.5" customHeight="1">
      <c r="A974" s="189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88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</sheetData>
  <mergeCells count="6">
    <mergeCell ref="A6:S7"/>
    <mergeCell ref="B35:D35"/>
    <mergeCell ref="B36:D36"/>
    <mergeCell ref="B60:C60"/>
    <mergeCell ref="B24:D24"/>
    <mergeCell ref="B34:D34"/>
  </mergeCells>
  <pageMargins left="0.70866141732283472" right="0.70866141732283472" top="0.74803149606299213" bottom="0.74803149606299213" header="0" footer="0"/>
  <pageSetup paperSize="9" scale="60" orientation="landscape" r:id="rId1"/>
  <ignoredErrors>
    <ignoredError sqref="AK24:AL24 AN24 AL35:AM35 AI35:AJ35 AF35:AG35 AE35 AH35 AK35 AN35:AQ35 F17:AR17 F16:G16" formula="1"/>
    <ignoredError sqref="F22:G23 E37:G54 E34 F18:G18" formulaRange="1"/>
    <ignoredError sqref="H16:AR16" formula="1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A58D"/>
  </sheetPr>
  <dimension ref="A1:AV949"/>
  <sheetViews>
    <sheetView showGridLines="0" topLeftCell="A10" workbookViewId="0">
      <selection activeCell="E18" sqref="E18:AQ18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13.75" customWidth="1"/>
    <col min="5" max="19" width="11.125" customWidth="1"/>
    <col min="20" max="20" width="8.375" customWidth="1"/>
    <col min="21" max="43" width="10" customWidth="1"/>
  </cols>
  <sheetData>
    <row r="1" spans="1:43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88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9.5" customHeight="1">
      <c r="A2" s="18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88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19.5" customHeight="1">
      <c r="A3" s="521" t="s">
        <v>321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88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19.5" customHeight="1">
      <c r="A4" s="18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88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19.5" customHeight="1">
      <c r="A5" s="18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88"/>
      <c r="U5" s="1"/>
      <c r="V5" s="1"/>
      <c r="W5" s="1"/>
      <c r="X5" s="1"/>
      <c r="Y5" s="1"/>
      <c r="Z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19.5" customHeight="1">
      <c r="A6" s="780" t="s">
        <v>144</v>
      </c>
      <c r="B6" s="781"/>
      <c r="C6" s="781"/>
      <c r="D6" s="781"/>
      <c r="E6" s="781"/>
      <c r="F6" s="781"/>
      <c r="G6" s="781"/>
      <c r="H6" s="781"/>
      <c r="I6" s="781"/>
      <c r="J6" s="781"/>
      <c r="K6" s="781"/>
      <c r="L6" s="781"/>
      <c r="M6" s="781"/>
      <c r="N6" s="781"/>
      <c r="O6" s="781"/>
      <c r="P6" s="781"/>
      <c r="Q6" s="781"/>
      <c r="R6" s="781"/>
      <c r="S6" s="782"/>
      <c r="T6" s="188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18" customHeight="1">
      <c r="A7" s="783"/>
      <c r="B7" s="784"/>
      <c r="C7" s="784"/>
      <c r="D7" s="784"/>
      <c r="E7" s="784"/>
      <c r="F7" s="784"/>
      <c r="G7" s="784"/>
      <c r="H7" s="784"/>
      <c r="I7" s="784"/>
      <c r="J7" s="784"/>
      <c r="K7" s="784"/>
      <c r="L7" s="784"/>
      <c r="M7" s="784"/>
      <c r="N7" s="784"/>
      <c r="O7" s="784"/>
      <c r="P7" s="784"/>
      <c r="Q7" s="784"/>
      <c r="R7" s="784"/>
      <c r="S7" s="786"/>
      <c r="T7" s="188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ht="15.6" customHeight="1">
      <c r="A8" s="189"/>
      <c r="B8" s="1"/>
      <c r="C8" s="1"/>
      <c r="D8" s="1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88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ht="15" customHeight="1">
      <c r="A9" s="191" t="s">
        <v>145</v>
      </c>
      <c r="B9" s="192"/>
      <c r="C9" s="192"/>
      <c r="D9" s="192"/>
      <c r="E9" s="193">
        <v>2021</v>
      </c>
      <c r="F9" s="193">
        <v>2022</v>
      </c>
      <c r="G9" s="193">
        <v>2023</v>
      </c>
      <c r="H9" s="194">
        <v>44227</v>
      </c>
      <c r="I9" s="195">
        <v>44248</v>
      </c>
      <c r="J9" s="196">
        <v>44276</v>
      </c>
      <c r="K9" s="196">
        <v>44307</v>
      </c>
      <c r="L9" s="196">
        <v>44337</v>
      </c>
      <c r="M9" s="196">
        <v>44368</v>
      </c>
      <c r="N9" s="196">
        <v>44398</v>
      </c>
      <c r="O9" s="196">
        <v>44429</v>
      </c>
      <c r="P9" s="196">
        <v>44460</v>
      </c>
      <c r="Q9" s="196">
        <v>44490</v>
      </c>
      <c r="R9" s="195">
        <v>44530</v>
      </c>
      <c r="S9" s="197" t="s">
        <v>146</v>
      </c>
      <c r="T9" s="198">
        <v>44218</v>
      </c>
      <c r="U9" s="198">
        <v>44249</v>
      </c>
      <c r="V9" s="199">
        <v>44277</v>
      </c>
      <c r="W9" s="199">
        <v>44308</v>
      </c>
      <c r="X9" s="199">
        <v>44338</v>
      </c>
      <c r="Y9" s="199">
        <v>44369</v>
      </c>
      <c r="Z9" s="198">
        <v>44399</v>
      </c>
      <c r="AA9" s="197" t="s">
        <v>147</v>
      </c>
      <c r="AB9" s="198">
        <v>44461</v>
      </c>
      <c r="AC9" s="198">
        <v>44491</v>
      </c>
      <c r="AD9" s="198">
        <v>44522</v>
      </c>
      <c r="AE9" s="197" t="s">
        <v>148</v>
      </c>
      <c r="AF9" s="200">
        <v>44219</v>
      </c>
      <c r="AG9" s="197" t="s">
        <v>149</v>
      </c>
      <c r="AH9" s="199">
        <v>44278</v>
      </c>
      <c r="AI9" s="199">
        <v>44309</v>
      </c>
      <c r="AJ9" s="199">
        <v>44339</v>
      </c>
      <c r="AK9" s="199">
        <v>44370</v>
      </c>
      <c r="AL9" s="198">
        <v>44400</v>
      </c>
      <c r="AM9" s="197" t="s">
        <v>150</v>
      </c>
      <c r="AN9" s="198">
        <v>44462</v>
      </c>
      <c r="AO9" s="198">
        <v>44492</v>
      </c>
      <c r="AP9" s="198">
        <v>44523</v>
      </c>
      <c r="AQ9" s="197" t="s">
        <v>151</v>
      </c>
    </row>
    <row r="10" spans="1:43" ht="15" customHeight="1">
      <c r="A10" s="201" t="s">
        <v>152</v>
      </c>
      <c r="B10" s="202"/>
      <c r="C10" s="202"/>
      <c r="D10" s="203"/>
      <c r="E10" s="204"/>
      <c r="F10" s="204"/>
      <c r="G10" s="204"/>
      <c r="H10" s="205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7"/>
      <c r="T10" s="208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</row>
    <row r="11" spans="1:43" ht="15" customHeight="1">
      <c r="A11" s="210" t="s">
        <v>153</v>
      </c>
      <c r="B11" s="211"/>
      <c r="C11" s="211"/>
      <c r="D11" s="212"/>
      <c r="E11" s="213">
        <f t="shared" ref="E11:E19" si="0">SUM(H11:S11)</f>
        <v>0</v>
      </c>
      <c r="F11" s="214">
        <f t="shared" ref="F11:F15" si="1">SUM(T11:AE11)</f>
        <v>0</v>
      </c>
      <c r="G11" s="214">
        <f t="shared" ref="G11:G19" si="2">SUM(AF11:AQ11)</f>
        <v>0</v>
      </c>
      <c r="H11" s="215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</row>
    <row r="12" spans="1:43" ht="19.5" customHeight="1">
      <c r="A12" s="201" t="s">
        <v>154</v>
      </c>
      <c r="B12" s="216" t="s">
        <v>155</v>
      </c>
      <c r="C12" s="211"/>
      <c r="D12" s="212"/>
      <c r="E12" s="213">
        <f t="shared" si="0"/>
        <v>0</v>
      </c>
      <c r="F12" s="214">
        <f t="shared" si="1"/>
        <v>0</v>
      </c>
      <c r="G12" s="214">
        <f t="shared" si="2"/>
        <v>0</v>
      </c>
      <c r="H12" s="215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</row>
    <row r="13" spans="1:43" ht="19.5" customHeight="1">
      <c r="A13" s="210" t="s">
        <v>156</v>
      </c>
      <c r="B13" s="211"/>
      <c r="C13" s="211"/>
      <c r="D13" s="212"/>
      <c r="E13" s="213">
        <f t="shared" si="0"/>
        <v>0</v>
      </c>
      <c r="F13" s="214">
        <f t="shared" si="1"/>
        <v>0</v>
      </c>
      <c r="G13" s="214">
        <f t="shared" si="2"/>
        <v>0</v>
      </c>
      <c r="H13" s="215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</row>
    <row r="14" spans="1:43" ht="19.5" customHeight="1">
      <c r="A14" s="217" t="s">
        <v>157</v>
      </c>
      <c r="B14" s="218" t="s">
        <v>158</v>
      </c>
      <c r="C14" s="219"/>
      <c r="D14" s="220"/>
      <c r="E14" s="213">
        <f t="shared" si="0"/>
        <v>0</v>
      </c>
      <c r="F14" s="214">
        <f t="shared" si="1"/>
        <v>0</v>
      </c>
      <c r="G14" s="214">
        <f t="shared" si="2"/>
        <v>0</v>
      </c>
      <c r="H14" s="221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</row>
    <row r="15" spans="1:43" ht="19.5" hidden="1" customHeight="1">
      <c r="A15" s="224" t="s">
        <v>159</v>
      </c>
      <c r="B15" s="219"/>
      <c r="C15" s="219"/>
      <c r="D15" s="220"/>
      <c r="E15" s="213">
        <f t="shared" si="0"/>
        <v>0</v>
      </c>
      <c r="F15" s="214">
        <f t="shared" si="1"/>
        <v>0</v>
      </c>
      <c r="G15" s="214">
        <f t="shared" si="2"/>
        <v>0</v>
      </c>
      <c r="H15" s="221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3"/>
      <c r="T15" s="208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</row>
    <row r="16" spans="1:43" ht="19.5" customHeight="1">
      <c r="A16" s="225" t="s">
        <v>160</v>
      </c>
      <c r="B16" s="516" t="s">
        <v>177</v>
      </c>
      <c r="C16" s="227"/>
      <c r="D16" s="228"/>
      <c r="E16" s="213">
        <f t="shared" si="0"/>
        <v>0</v>
      </c>
      <c r="F16" s="214">
        <f>SUM(F11:F14)</f>
        <v>0</v>
      </c>
      <c r="G16" s="214">
        <f t="shared" si="2"/>
        <v>0</v>
      </c>
      <c r="H16" s="229">
        <f t="shared" ref="H16:AQ16" si="3">SUM(H10:H15)</f>
        <v>0</v>
      </c>
      <c r="I16" s="230">
        <f t="shared" si="3"/>
        <v>0</v>
      </c>
      <c r="J16" s="230">
        <f t="shared" si="3"/>
        <v>0</v>
      </c>
      <c r="K16" s="230">
        <f t="shared" si="3"/>
        <v>0</v>
      </c>
      <c r="L16" s="230">
        <f t="shared" si="3"/>
        <v>0</v>
      </c>
      <c r="M16" s="230">
        <f t="shared" si="3"/>
        <v>0</v>
      </c>
      <c r="N16" s="230">
        <f t="shared" si="3"/>
        <v>0</v>
      </c>
      <c r="O16" s="230">
        <f t="shared" si="3"/>
        <v>0</v>
      </c>
      <c r="P16" s="230">
        <f t="shared" si="3"/>
        <v>0</v>
      </c>
      <c r="Q16" s="230">
        <f t="shared" si="3"/>
        <v>0</v>
      </c>
      <c r="R16" s="230">
        <f t="shared" si="3"/>
        <v>0</v>
      </c>
      <c r="S16" s="231">
        <f t="shared" si="3"/>
        <v>0</v>
      </c>
      <c r="T16" s="231">
        <f t="shared" si="3"/>
        <v>0</v>
      </c>
      <c r="U16" s="231">
        <f t="shared" si="3"/>
        <v>0</v>
      </c>
      <c r="V16" s="231">
        <f t="shared" si="3"/>
        <v>0</v>
      </c>
      <c r="W16" s="231">
        <f t="shared" si="3"/>
        <v>0</v>
      </c>
      <c r="X16" s="231">
        <f t="shared" si="3"/>
        <v>0</v>
      </c>
      <c r="Y16" s="231">
        <f t="shared" si="3"/>
        <v>0</v>
      </c>
      <c r="Z16" s="231">
        <f t="shared" si="3"/>
        <v>0</v>
      </c>
      <c r="AA16" s="231">
        <f t="shared" si="3"/>
        <v>0</v>
      </c>
      <c r="AB16" s="231">
        <f t="shared" si="3"/>
        <v>0</v>
      </c>
      <c r="AC16" s="231">
        <f t="shared" si="3"/>
        <v>0</v>
      </c>
      <c r="AD16" s="231">
        <f t="shared" si="3"/>
        <v>0</v>
      </c>
      <c r="AE16" s="231">
        <f t="shared" si="3"/>
        <v>0</v>
      </c>
      <c r="AF16" s="231">
        <f t="shared" si="3"/>
        <v>0</v>
      </c>
      <c r="AG16" s="231">
        <f t="shared" si="3"/>
        <v>0</v>
      </c>
      <c r="AH16" s="231">
        <f t="shared" si="3"/>
        <v>0</v>
      </c>
      <c r="AI16" s="231">
        <f t="shared" si="3"/>
        <v>0</v>
      </c>
      <c r="AJ16" s="231">
        <f t="shared" si="3"/>
        <v>0</v>
      </c>
      <c r="AK16" s="231">
        <f t="shared" si="3"/>
        <v>0</v>
      </c>
      <c r="AL16" s="231">
        <f t="shared" si="3"/>
        <v>0</v>
      </c>
      <c r="AM16" s="231">
        <f t="shared" si="3"/>
        <v>0</v>
      </c>
      <c r="AN16" s="231">
        <f t="shared" si="3"/>
        <v>0</v>
      </c>
      <c r="AO16" s="231">
        <f t="shared" si="3"/>
        <v>0</v>
      </c>
      <c r="AP16" s="231">
        <f t="shared" si="3"/>
        <v>0</v>
      </c>
      <c r="AQ16" s="231">
        <f t="shared" si="3"/>
        <v>0</v>
      </c>
    </row>
    <row r="17" spans="1:48" ht="19.5" customHeight="1">
      <c r="A17" s="396"/>
      <c r="B17" s="394"/>
      <c r="C17" s="395"/>
      <c r="D17" s="395"/>
      <c r="E17" s="213">
        <f t="shared" si="0"/>
        <v>0</v>
      </c>
      <c r="F17" s="214">
        <f t="shared" ref="F17:F19" si="4">SUM(T17:AE17)</f>
        <v>0</v>
      </c>
      <c r="G17" s="214">
        <f t="shared" si="2"/>
        <v>0</v>
      </c>
      <c r="H17" s="398"/>
      <c r="I17" s="399"/>
      <c r="J17" s="400"/>
      <c r="K17" s="400"/>
      <c r="L17" s="400"/>
      <c r="M17" s="400"/>
      <c r="N17" s="400"/>
      <c r="O17" s="400"/>
      <c r="P17" s="400"/>
      <c r="Q17" s="400"/>
      <c r="R17" s="400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1"/>
      <c r="AG17" s="401"/>
      <c r="AH17" s="401"/>
      <c r="AI17" s="401"/>
      <c r="AJ17" s="401"/>
      <c r="AK17" s="401"/>
      <c r="AL17" s="401"/>
      <c r="AM17" s="401"/>
      <c r="AN17" s="401"/>
      <c r="AO17" s="401"/>
      <c r="AP17" s="401"/>
      <c r="AQ17" s="401"/>
      <c r="AR17" s="389"/>
      <c r="AS17" s="389"/>
      <c r="AT17" s="389"/>
      <c r="AU17" s="389"/>
    </row>
    <row r="18" spans="1:48" ht="19.5" customHeight="1">
      <c r="A18" s="397" t="s">
        <v>386</v>
      </c>
      <c r="B18" s="383"/>
      <c r="C18" s="384"/>
      <c r="D18" s="385"/>
      <c r="E18" s="213">
        <f t="shared" si="0"/>
        <v>0</v>
      </c>
      <c r="F18" s="214">
        <f t="shared" si="4"/>
        <v>36000</v>
      </c>
      <c r="G18" s="214">
        <f t="shared" si="2"/>
        <v>66000</v>
      </c>
      <c r="H18" s="402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4"/>
      <c r="T18" s="404"/>
      <c r="U18" s="404"/>
      <c r="V18" s="404"/>
      <c r="W18" s="404"/>
      <c r="X18" s="404"/>
      <c r="Y18" s="404">
        <v>6000</v>
      </c>
      <c r="Z18" s="404">
        <v>6000</v>
      </c>
      <c r="AA18" s="404">
        <v>0</v>
      </c>
      <c r="AB18" s="404">
        <v>6000</v>
      </c>
      <c r="AC18" s="404">
        <v>6000</v>
      </c>
      <c r="AD18" s="404">
        <v>6000</v>
      </c>
      <c r="AE18" s="404">
        <v>6000</v>
      </c>
      <c r="AF18" s="404">
        <v>6000</v>
      </c>
      <c r="AG18" s="404">
        <v>6000</v>
      </c>
      <c r="AH18" s="404">
        <v>6000</v>
      </c>
      <c r="AI18" s="404">
        <v>6000</v>
      </c>
      <c r="AJ18" s="404">
        <v>6000</v>
      </c>
      <c r="AK18" s="404">
        <v>6000</v>
      </c>
      <c r="AL18" s="404">
        <v>6000</v>
      </c>
      <c r="AM18" s="404">
        <v>0</v>
      </c>
      <c r="AN18" s="404">
        <v>6000</v>
      </c>
      <c r="AO18" s="404">
        <v>6000</v>
      </c>
      <c r="AP18" s="404">
        <v>6000</v>
      </c>
      <c r="AQ18" s="404">
        <v>6000</v>
      </c>
      <c r="AR18" s="389"/>
      <c r="AS18" s="389"/>
      <c r="AT18" s="389"/>
      <c r="AU18" s="389"/>
    </row>
    <row r="19" spans="1:48" ht="19.5" customHeight="1">
      <c r="A19" s="759" t="s">
        <v>388</v>
      </c>
      <c r="B19" s="383"/>
      <c r="C19" s="384"/>
      <c r="D19" s="385"/>
      <c r="E19" s="213">
        <f t="shared" si="0"/>
        <v>0</v>
      </c>
      <c r="F19" s="214">
        <f t="shared" si="4"/>
        <v>0</v>
      </c>
      <c r="G19" s="214">
        <f t="shared" si="2"/>
        <v>0</v>
      </c>
      <c r="H19" s="402"/>
      <c r="I19" s="403"/>
      <c r="J19" s="403"/>
      <c r="K19" s="403"/>
      <c r="L19" s="403"/>
      <c r="M19" s="403"/>
      <c r="N19" s="403"/>
      <c r="O19" s="403"/>
      <c r="P19" s="403"/>
      <c r="Q19" s="403"/>
      <c r="R19" s="403"/>
      <c r="S19" s="404"/>
      <c r="T19" s="404"/>
      <c r="U19" s="404"/>
      <c r="V19" s="404"/>
      <c r="W19" s="404"/>
      <c r="X19" s="404"/>
      <c r="Y19" s="404"/>
      <c r="Z19" s="404"/>
      <c r="AA19" s="404"/>
      <c r="AB19" s="404"/>
      <c r="AC19" s="404"/>
      <c r="AD19" s="404"/>
      <c r="AE19" s="404"/>
      <c r="AF19" s="404"/>
      <c r="AG19" s="404"/>
      <c r="AH19" s="404"/>
      <c r="AI19" s="404"/>
      <c r="AJ19" s="404"/>
      <c r="AK19" s="404"/>
      <c r="AL19" s="404"/>
      <c r="AM19" s="404"/>
      <c r="AN19" s="404"/>
      <c r="AO19" s="404"/>
      <c r="AP19" s="404"/>
      <c r="AQ19" s="404"/>
      <c r="AR19" s="389"/>
      <c r="AS19" s="389"/>
      <c r="AT19" s="389"/>
      <c r="AU19" s="389"/>
    </row>
    <row r="20" spans="1:48" ht="19.5" customHeight="1">
      <c r="A20" s="225" t="s">
        <v>178</v>
      </c>
      <c r="B20" s="516" t="s">
        <v>177</v>
      </c>
      <c r="C20" s="227"/>
      <c r="D20" s="269"/>
      <c r="E20" s="213">
        <f t="shared" ref="E20:E22" si="5">SUM(H20:S20)</f>
        <v>0</v>
      </c>
      <c r="F20" s="214">
        <f t="shared" ref="F20:F22" si="6">SUM(T20:AE20)</f>
        <v>36000</v>
      </c>
      <c r="G20" s="214">
        <f t="shared" ref="G20:G22" si="7">SUM(AF20:AQ20)</f>
        <v>66000</v>
      </c>
      <c r="H20" s="229">
        <f t="shared" ref="H20:AQ20" si="8">SUM(H17:H19)</f>
        <v>0</v>
      </c>
      <c r="I20" s="230">
        <f t="shared" si="8"/>
        <v>0</v>
      </c>
      <c r="J20" s="230">
        <f t="shared" si="8"/>
        <v>0</v>
      </c>
      <c r="K20" s="230">
        <f t="shared" si="8"/>
        <v>0</v>
      </c>
      <c r="L20" s="230">
        <f t="shared" si="8"/>
        <v>0</v>
      </c>
      <c r="M20" s="230">
        <f t="shared" si="8"/>
        <v>0</v>
      </c>
      <c r="N20" s="230">
        <f t="shared" si="8"/>
        <v>0</v>
      </c>
      <c r="O20" s="230">
        <f t="shared" si="8"/>
        <v>0</v>
      </c>
      <c r="P20" s="230">
        <f t="shared" si="8"/>
        <v>0</v>
      </c>
      <c r="Q20" s="230">
        <f t="shared" si="8"/>
        <v>0</v>
      </c>
      <c r="R20" s="230">
        <f t="shared" si="8"/>
        <v>0</v>
      </c>
      <c r="S20" s="231">
        <f t="shared" si="8"/>
        <v>0</v>
      </c>
      <c r="T20" s="231">
        <f t="shared" si="8"/>
        <v>0</v>
      </c>
      <c r="U20" s="231">
        <f t="shared" si="8"/>
        <v>0</v>
      </c>
      <c r="V20" s="231">
        <f t="shared" si="8"/>
        <v>0</v>
      </c>
      <c r="W20" s="231">
        <f t="shared" si="8"/>
        <v>0</v>
      </c>
      <c r="X20" s="231">
        <f t="shared" si="8"/>
        <v>0</v>
      </c>
      <c r="Y20" s="231">
        <f t="shared" si="8"/>
        <v>6000</v>
      </c>
      <c r="Z20" s="231">
        <f t="shared" si="8"/>
        <v>6000</v>
      </c>
      <c r="AA20" s="231">
        <f t="shared" si="8"/>
        <v>0</v>
      </c>
      <c r="AB20" s="231">
        <f t="shared" si="8"/>
        <v>6000</v>
      </c>
      <c r="AC20" s="231">
        <f t="shared" si="8"/>
        <v>6000</v>
      </c>
      <c r="AD20" s="231">
        <f t="shared" si="8"/>
        <v>6000</v>
      </c>
      <c r="AE20" s="231">
        <f t="shared" si="8"/>
        <v>6000</v>
      </c>
      <c r="AF20" s="231">
        <f t="shared" si="8"/>
        <v>6000</v>
      </c>
      <c r="AG20" s="231">
        <f t="shared" si="8"/>
        <v>6000</v>
      </c>
      <c r="AH20" s="231">
        <f t="shared" si="8"/>
        <v>6000</v>
      </c>
      <c r="AI20" s="231">
        <f t="shared" si="8"/>
        <v>6000</v>
      </c>
      <c r="AJ20" s="231">
        <f t="shared" si="8"/>
        <v>6000</v>
      </c>
      <c r="AK20" s="231">
        <f t="shared" si="8"/>
        <v>6000</v>
      </c>
      <c r="AL20" s="231">
        <f t="shared" si="8"/>
        <v>6000</v>
      </c>
      <c r="AM20" s="231">
        <f t="shared" si="8"/>
        <v>0</v>
      </c>
      <c r="AN20" s="231">
        <f t="shared" si="8"/>
        <v>6000</v>
      </c>
      <c r="AO20" s="231">
        <f t="shared" si="8"/>
        <v>6000</v>
      </c>
      <c r="AP20" s="231">
        <f t="shared" si="8"/>
        <v>6000</v>
      </c>
      <c r="AQ20" s="231">
        <f t="shared" si="8"/>
        <v>6000</v>
      </c>
    </row>
    <row r="21" spans="1:48" ht="19.5" customHeight="1">
      <c r="A21" s="270" t="s">
        <v>179</v>
      </c>
      <c r="B21" s="517" t="s">
        <v>177</v>
      </c>
      <c r="C21" s="271"/>
      <c r="D21" s="272"/>
      <c r="E21" s="273">
        <f t="shared" si="5"/>
        <v>0</v>
      </c>
      <c r="F21" s="274">
        <f t="shared" si="6"/>
        <v>36000</v>
      </c>
      <c r="G21" s="274">
        <f t="shared" si="7"/>
        <v>66000</v>
      </c>
      <c r="H21" s="275">
        <f t="shared" ref="H21:AQ21" si="9">H16+H20</f>
        <v>0</v>
      </c>
      <c r="I21" s="276">
        <f t="shared" si="9"/>
        <v>0</v>
      </c>
      <c r="J21" s="276">
        <f t="shared" si="9"/>
        <v>0</v>
      </c>
      <c r="K21" s="276">
        <f t="shared" si="9"/>
        <v>0</v>
      </c>
      <c r="L21" s="276">
        <f t="shared" si="9"/>
        <v>0</v>
      </c>
      <c r="M21" s="276">
        <f t="shared" si="9"/>
        <v>0</v>
      </c>
      <c r="N21" s="276">
        <f t="shared" si="9"/>
        <v>0</v>
      </c>
      <c r="O21" s="276">
        <f t="shared" si="9"/>
        <v>0</v>
      </c>
      <c r="P21" s="276">
        <f t="shared" si="9"/>
        <v>0</v>
      </c>
      <c r="Q21" s="276">
        <f t="shared" si="9"/>
        <v>0</v>
      </c>
      <c r="R21" s="276">
        <f t="shared" si="9"/>
        <v>0</v>
      </c>
      <c r="S21" s="277">
        <f t="shared" si="9"/>
        <v>0</v>
      </c>
      <c r="T21" s="277">
        <f t="shared" si="9"/>
        <v>0</v>
      </c>
      <c r="U21" s="277">
        <f t="shared" si="9"/>
        <v>0</v>
      </c>
      <c r="V21" s="277">
        <f t="shared" si="9"/>
        <v>0</v>
      </c>
      <c r="W21" s="277">
        <f t="shared" si="9"/>
        <v>0</v>
      </c>
      <c r="X21" s="277">
        <f t="shared" si="9"/>
        <v>0</v>
      </c>
      <c r="Y21" s="277">
        <f t="shared" si="9"/>
        <v>6000</v>
      </c>
      <c r="Z21" s="277">
        <f t="shared" si="9"/>
        <v>6000</v>
      </c>
      <c r="AA21" s="277">
        <f t="shared" si="9"/>
        <v>0</v>
      </c>
      <c r="AB21" s="277">
        <f t="shared" si="9"/>
        <v>6000</v>
      </c>
      <c r="AC21" s="277">
        <f t="shared" si="9"/>
        <v>6000</v>
      </c>
      <c r="AD21" s="277">
        <f t="shared" si="9"/>
        <v>6000</v>
      </c>
      <c r="AE21" s="277">
        <f t="shared" si="9"/>
        <v>6000</v>
      </c>
      <c r="AF21" s="277">
        <f t="shared" si="9"/>
        <v>6000</v>
      </c>
      <c r="AG21" s="277">
        <f t="shared" si="9"/>
        <v>6000</v>
      </c>
      <c r="AH21" s="277">
        <f t="shared" si="9"/>
        <v>6000</v>
      </c>
      <c r="AI21" s="277">
        <f t="shared" si="9"/>
        <v>6000</v>
      </c>
      <c r="AJ21" s="277">
        <f t="shared" si="9"/>
        <v>6000</v>
      </c>
      <c r="AK21" s="277">
        <f t="shared" si="9"/>
        <v>6000</v>
      </c>
      <c r="AL21" s="277">
        <f t="shared" si="9"/>
        <v>6000</v>
      </c>
      <c r="AM21" s="277">
        <f t="shared" si="9"/>
        <v>0</v>
      </c>
      <c r="AN21" s="277">
        <f t="shared" si="9"/>
        <v>6000</v>
      </c>
      <c r="AO21" s="277">
        <f t="shared" si="9"/>
        <v>6000</v>
      </c>
      <c r="AP21" s="277">
        <f t="shared" si="9"/>
        <v>6000</v>
      </c>
      <c r="AQ21" s="277">
        <f t="shared" si="9"/>
        <v>6000</v>
      </c>
    </row>
    <row r="22" spans="1:48" ht="12" customHeight="1">
      <c r="A22" s="189"/>
      <c r="B22" s="1"/>
      <c r="C22" s="1"/>
      <c r="D22" s="1"/>
      <c r="E22" s="213">
        <f t="shared" si="5"/>
        <v>0</v>
      </c>
      <c r="F22" s="214">
        <f t="shared" si="6"/>
        <v>0</v>
      </c>
      <c r="G22" s="214">
        <f t="shared" si="7"/>
        <v>0</v>
      </c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88"/>
      <c r="U22" s="278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8" ht="19.5" customHeight="1">
      <c r="A23" s="191" t="s">
        <v>180</v>
      </c>
      <c r="B23" s="192"/>
      <c r="C23" s="192"/>
      <c r="D23" s="279"/>
      <c r="E23" s="213"/>
      <c r="F23" s="214"/>
      <c r="G23" s="214"/>
      <c r="H23" s="280">
        <f>H9</f>
        <v>44227</v>
      </c>
      <c r="I23" s="281">
        <f t="shared" ref="I23:AQ23" si="10">IF(H23="","",EOMONTH(H23,1))</f>
        <v>44255</v>
      </c>
      <c r="J23" s="281">
        <f t="shared" si="10"/>
        <v>44286</v>
      </c>
      <c r="K23" s="281">
        <f t="shared" si="10"/>
        <v>44316</v>
      </c>
      <c r="L23" s="281">
        <f t="shared" si="10"/>
        <v>44347</v>
      </c>
      <c r="M23" s="281">
        <f t="shared" si="10"/>
        <v>44377</v>
      </c>
      <c r="N23" s="281">
        <f t="shared" si="10"/>
        <v>44408</v>
      </c>
      <c r="O23" s="281">
        <f t="shared" si="10"/>
        <v>44439</v>
      </c>
      <c r="P23" s="281">
        <f t="shared" si="10"/>
        <v>44469</v>
      </c>
      <c r="Q23" s="281">
        <f t="shared" si="10"/>
        <v>44500</v>
      </c>
      <c r="R23" s="281">
        <f t="shared" si="10"/>
        <v>44530</v>
      </c>
      <c r="S23" s="282">
        <f t="shared" si="10"/>
        <v>44561</v>
      </c>
      <c r="T23" s="282">
        <f t="shared" si="10"/>
        <v>44592</v>
      </c>
      <c r="U23" s="282">
        <f t="shared" si="10"/>
        <v>44620</v>
      </c>
      <c r="V23" s="282">
        <f t="shared" si="10"/>
        <v>44651</v>
      </c>
      <c r="W23" s="282">
        <f t="shared" si="10"/>
        <v>44681</v>
      </c>
      <c r="X23" s="282">
        <f t="shared" si="10"/>
        <v>44712</v>
      </c>
      <c r="Y23" s="282">
        <f t="shared" si="10"/>
        <v>44742</v>
      </c>
      <c r="Z23" s="282">
        <f t="shared" si="10"/>
        <v>44773</v>
      </c>
      <c r="AA23" s="282">
        <f t="shared" si="10"/>
        <v>44804</v>
      </c>
      <c r="AB23" s="282">
        <f t="shared" si="10"/>
        <v>44834</v>
      </c>
      <c r="AC23" s="282">
        <f t="shared" si="10"/>
        <v>44865</v>
      </c>
      <c r="AD23" s="282">
        <f t="shared" si="10"/>
        <v>44895</v>
      </c>
      <c r="AE23" s="282">
        <f t="shared" si="10"/>
        <v>44926</v>
      </c>
      <c r="AF23" s="282">
        <f t="shared" si="10"/>
        <v>44957</v>
      </c>
      <c r="AG23" s="282">
        <f t="shared" si="10"/>
        <v>44985</v>
      </c>
      <c r="AH23" s="282">
        <f t="shared" si="10"/>
        <v>45016</v>
      </c>
      <c r="AI23" s="282">
        <f t="shared" si="10"/>
        <v>45046</v>
      </c>
      <c r="AJ23" s="282">
        <f t="shared" si="10"/>
        <v>45077</v>
      </c>
      <c r="AK23" s="282">
        <f t="shared" si="10"/>
        <v>45107</v>
      </c>
      <c r="AL23" s="282">
        <f t="shared" si="10"/>
        <v>45138</v>
      </c>
      <c r="AM23" s="282">
        <f t="shared" si="10"/>
        <v>45169</v>
      </c>
      <c r="AN23" s="282">
        <f t="shared" si="10"/>
        <v>45199</v>
      </c>
      <c r="AO23" s="282">
        <f t="shared" si="10"/>
        <v>45230</v>
      </c>
      <c r="AP23" s="282">
        <f t="shared" si="10"/>
        <v>45260</v>
      </c>
      <c r="AQ23" s="282">
        <f t="shared" si="10"/>
        <v>45291</v>
      </c>
    </row>
    <row r="24" spans="1:48" ht="19.5" customHeight="1">
      <c r="A24" s="201" t="s">
        <v>181</v>
      </c>
      <c r="B24" s="233"/>
      <c r="C24" s="202"/>
      <c r="D24" s="220"/>
      <c r="E24" s="213">
        <f t="shared" ref="E24:E29" si="11">SUM(H24:S24)</f>
        <v>0</v>
      </c>
      <c r="F24" s="214">
        <f t="shared" ref="F24:F29" si="12">SUM(T24:AE24)</f>
        <v>0</v>
      </c>
      <c r="G24" s="214">
        <f t="shared" ref="G24:G29" si="13">SUM(AF24:AQ24)</f>
        <v>0</v>
      </c>
      <c r="H24" s="221"/>
      <c r="I24" s="222" t="s">
        <v>177</v>
      </c>
      <c r="J24" s="283"/>
      <c r="K24" s="283"/>
      <c r="L24" s="283"/>
      <c r="M24" s="283"/>
      <c r="N24" s="283"/>
      <c r="O24" s="283"/>
      <c r="P24" s="283"/>
      <c r="Q24" s="283"/>
      <c r="R24" s="283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</row>
    <row r="25" spans="1:48" ht="19.5" customHeight="1">
      <c r="A25" s="224" t="s">
        <v>182</v>
      </c>
      <c r="B25" s="284"/>
      <c r="C25" s="284"/>
      <c r="D25" s="212"/>
      <c r="E25" s="213">
        <f t="shared" si="11"/>
        <v>0</v>
      </c>
      <c r="F25" s="214">
        <f t="shared" si="12"/>
        <v>0</v>
      </c>
      <c r="G25" s="214">
        <f t="shared" si="13"/>
        <v>0</v>
      </c>
      <c r="H25" s="215"/>
      <c r="I25" s="206"/>
      <c r="J25" s="285"/>
      <c r="K25" s="285"/>
      <c r="L25" s="285"/>
      <c r="M25" s="285"/>
      <c r="N25" s="285"/>
      <c r="O25" s="285"/>
      <c r="P25" s="285"/>
      <c r="Q25" s="285"/>
      <c r="R25" s="285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</row>
    <row r="26" spans="1:48" ht="19.5" hidden="1" customHeight="1">
      <c r="A26" s="224" t="s">
        <v>183</v>
      </c>
      <c r="B26" s="284"/>
      <c r="C26" s="284"/>
      <c r="D26" s="284"/>
      <c r="E26" s="213">
        <f t="shared" si="11"/>
        <v>0</v>
      </c>
      <c r="F26" s="214">
        <f t="shared" si="12"/>
        <v>0</v>
      </c>
      <c r="G26" s="214">
        <f t="shared" si="13"/>
        <v>0</v>
      </c>
      <c r="H26" s="215"/>
      <c r="I26" s="206"/>
      <c r="J26" s="285"/>
      <c r="K26" s="285"/>
      <c r="L26" s="285"/>
      <c r="M26" s="285"/>
      <c r="N26" s="285"/>
      <c r="O26" s="285"/>
      <c r="P26" s="285"/>
      <c r="Q26" s="285"/>
      <c r="R26" s="285"/>
      <c r="S26" s="207"/>
      <c r="T26" s="188"/>
      <c r="U26" s="278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8" ht="19.5" customHeight="1">
      <c r="A27" s="225" t="s">
        <v>160</v>
      </c>
      <c r="B27" s="516" t="s">
        <v>177</v>
      </c>
      <c r="C27" s="227"/>
      <c r="D27" s="269"/>
      <c r="E27" s="213">
        <f t="shared" si="11"/>
        <v>0</v>
      </c>
      <c r="F27" s="214">
        <f t="shared" si="12"/>
        <v>0</v>
      </c>
      <c r="G27" s="214">
        <f t="shared" si="13"/>
        <v>0</v>
      </c>
      <c r="H27" s="229">
        <f t="shared" ref="H27:AQ27" si="14">SUM(H24:H26)</f>
        <v>0</v>
      </c>
      <c r="I27" s="230">
        <f t="shared" si="14"/>
        <v>0</v>
      </c>
      <c r="J27" s="230">
        <f t="shared" si="14"/>
        <v>0</v>
      </c>
      <c r="K27" s="230">
        <f t="shared" si="14"/>
        <v>0</v>
      </c>
      <c r="L27" s="230">
        <f t="shared" si="14"/>
        <v>0</v>
      </c>
      <c r="M27" s="230">
        <f t="shared" si="14"/>
        <v>0</v>
      </c>
      <c r="N27" s="230">
        <f t="shared" si="14"/>
        <v>0</v>
      </c>
      <c r="O27" s="230">
        <f t="shared" si="14"/>
        <v>0</v>
      </c>
      <c r="P27" s="230">
        <f t="shared" si="14"/>
        <v>0</v>
      </c>
      <c r="Q27" s="230">
        <f t="shared" si="14"/>
        <v>0</v>
      </c>
      <c r="R27" s="230">
        <f t="shared" si="14"/>
        <v>0</v>
      </c>
      <c r="S27" s="231">
        <f t="shared" si="14"/>
        <v>0</v>
      </c>
      <c r="T27" s="231">
        <f t="shared" si="14"/>
        <v>0</v>
      </c>
      <c r="U27" s="231">
        <f t="shared" si="14"/>
        <v>0</v>
      </c>
      <c r="V27" s="231">
        <f t="shared" si="14"/>
        <v>0</v>
      </c>
      <c r="W27" s="231">
        <f t="shared" si="14"/>
        <v>0</v>
      </c>
      <c r="X27" s="231">
        <f t="shared" si="14"/>
        <v>0</v>
      </c>
      <c r="Y27" s="231">
        <f t="shared" si="14"/>
        <v>0</v>
      </c>
      <c r="Z27" s="231">
        <f t="shared" si="14"/>
        <v>0</v>
      </c>
      <c r="AA27" s="231">
        <f t="shared" si="14"/>
        <v>0</v>
      </c>
      <c r="AB27" s="231">
        <f t="shared" si="14"/>
        <v>0</v>
      </c>
      <c r="AC27" s="231">
        <f t="shared" si="14"/>
        <v>0</v>
      </c>
      <c r="AD27" s="231">
        <f t="shared" si="14"/>
        <v>0</v>
      </c>
      <c r="AE27" s="231">
        <f t="shared" si="14"/>
        <v>0</v>
      </c>
      <c r="AF27" s="231">
        <f t="shared" si="14"/>
        <v>0</v>
      </c>
      <c r="AG27" s="231">
        <f t="shared" si="14"/>
        <v>0</v>
      </c>
      <c r="AH27" s="231">
        <f t="shared" si="14"/>
        <v>0</v>
      </c>
      <c r="AI27" s="231">
        <f t="shared" si="14"/>
        <v>0</v>
      </c>
      <c r="AJ27" s="231">
        <f t="shared" si="14"/>
        <v>0</v>
      </c>
      <c r="AK27" s="231">
        <f t="shared" si="14"/>
        <v>0</v>
      </c>
      <c r="AL27" s="231">
        <f t="shared" si="14"/>
        <v>0</v>
      </c>
      <c r="AM27" s="231">
        <f t="shared" si="14"/>
        <v>0</v>
      </c>
      <c r="AN27" s="231">
        <f t="shared" si="14"/>
        <v>0</v>
      </c>
      <c r="AO27" s="231">
        <f t="shared" si="14"/>
        <v>0</v>
      </c>
      <c r="AP27" s="231">
        <f t="shared" si="14"/>
        <v>0</v>
      </c>
      <c r="AQ27" s="231">
        <f t="shared" si="14"/>
        <v>0</v>
      </c>
    </row>
    <row r="28" spans="1:48" ht="19.5" customHeight="1">
      <c r="A28" s="224" t="s">
        <v>184</v>
      </c>
      <c r="B28" s="382" t="s">
        <v>177</v>
      </c>
      <c r="C28" s="202"/>
      <c r="D28" s="202"/>
      <c r="E28" s="213">
        <f t="shared" si="11"/>
        <v>0</v>
      </c>
      <c r="F28" s="214">
        <f t="shared" si="12"/>
        <v>0</v>
      </c>
      <c r="G28" s="214">
        <f t="shared" si="13"/>
        <v>0</v>
      </c>
      <c r="H28" s="215"/>
      <c r="I28" s="206"/>
      <c r="J28" s="285"/>
      <c r="K28" s="285"/>
      <c r="L28" s="285"/>
      <c r="M28" s="285"/>
      <c r="N28" s="285"/>
      <c r="O28" s="285"/>
      <c r="P28" s="285"/>
      <c r="Q28" s="285"/>
      <c r="R28" s="285"/>
      <c r="S28" s="286"/>
      <c r="T28" s="208"/>
      <c r="U28" s="278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8" ht="30" customHeight="1">
      <c r="A29" s="801" t="s">
        <v>255</v>
      </c>
      <c r="B29" s="802"/>
      <c r="C29" s="802"/>
      <c r="D29" s="803"/>
      <c r="E29" s="213">
        <f t="shared" si="11"/>
        <v>0</v>
      </c>
      <c r="F29" s="214">
        <f t="shared" si="12"/>
        <v>3850</v>
      </c>
      <c r="G29" s="214">
        <f t="shared" si="13"/>
        <v>6600</v>
      </c>
      <c r="H29" s="387"/>
      <c r="I29" s="388"/>
      <c r="J29" s="388"/>
      <c r="K29" s="388"/>
      <c r="L29" s="388"/>
      <c r="M29" s="388"/>
      <c r="N29" s="388"/>
      <c r="O29" s="388"/>
      <c r="P29" s="388"/>
      <c r="Q29" s="388"/>
      <c r="R29" s="388"/>
      <c r="S29" s="388"/>
      <c r="T29" s="388"/>
      <c r="U29" s="388"/>
      <c r="V29" s="388"/>
      <c r="W29" s="388"/>
      <c r="X29" s="388"/>
      <c r="Y29" s="388">
        <v>550</v>
      </c>
      <c r="Z29" s="388">
        <v>550</v>
      </c>
      <c r="AA29" s="388">
        <v>550</v>
      </c>
      <c r="AB29" s="388">
        <v>550</v>
      </c>
      <c r="AC29" s="388">
        <v>550</v>
      </c>
      <c r="AD29" s="388">
        <v>550</v>
      </c>
      <c r="AE29" s="388">
        <v>550</v>
      </c>
      <c r="AF29" s="388">
        <v>550</v>
      </c>
      <c r="AG29" s="388">
        <v>550</v>
      </c>
      <c r="AH29" s="388">
        <v>550</v>
      </c>
      <c r="AI29" s="388">
        <v>550</v>
      </c>
      <c r="AJ29" s="388">
        <v>550</v>
      </c>
      <c r="AK29" s="388">
        <v>550</v>
      </c>
      <c r="AL29" s="388">
        <v>550</v>
      </c>
      <c r="AM29" s="388">
        <v>550</v>
      </c>
      <c r="AN29" s="388">
        <v>550</v>
      </c>
      <c r="AO29" s="388">
        <v>550</v>
      </c>
      <c r="AP29" s="388">
        <v>550</v>
      </c>
      <c r="AQ29" s="388">
        <v>550</v>
      </c>
      <c r="AR29" s="389"/>
      <c r="AS29" s="389"/>
      <c r="AT29" s="389"/>
      <c r="AU29" s="389"/>
      <c r="AV29" s="389"/>
    </row>
    <row r="30" spans="1:48" ht="19.5" customHeight="1">
      <c r="A30" s="225" t="s">
        <v>178</v>
      </c>
      <c r="B30" s="516" t="s">
        <v>177</v>
      </c>
      <c r="C30" s="323"/>
      <c r="D30" s="324"/>
      <c r="E30" s="213">
        <f t="shared" ref="E30:E31" si="15">SUM(H30:S30)</f>
        <v>0</v>
      </c>
      <c r="F30" s="214">
        <f t="shared" ref="F30:F31" si="16">SUM(T30:AE30)</f>
        <v>3850</v>
      </c>
      <c r="G30" s="214">
        <f t="shared" ref="G30:G31" si="17">SUM(AF30:AQ30)</f>
        <v>6600</v>
      </c>
      <c r="H30" s="325">
        <f t="shared" ref="H30:AQ30" si="18">SUM(H28:H29)</f>
        <v>0</v>
      </c>
      <c r="I30" s="326">
        <f t="shared" si="18"/>
        <v>0</v>
      </c>
      <c r="J30" s="326">
        <f t="shared" si="18"/>
        <v>0</v>
      </c>
      <c r="K30" s="326">
        <f t="shared" si="18"/>
        <v>0</v>
      </c>
      <c r="L30" s="326">
        <f t="shared" si="18"/>
        <v>0</v>
      </c>
      <c r="M30" s="326">
        <f t="shared" si="18"/>
        <v>0</v>
      </c>
      <c r="N30" s="326">
        <f t="shared" si="18"/>
        <v>0</v>
      </c>
      <c r="O30" s="326">
        <f t="shared" si="18"/>
        <v>0</v>
      </c>
      <c r="P30" s="326">
        <f t="shared" si="18"/>
        <v>0</v>
      </c>
      <c r="Q30" s="326">
        <f t="shared" si="18"/>
        <v>0</v>
      </c>
      <c r="R30" s="326">
        <f t="shared" si="18"/>
        <v>0</v>
      </c>
      <c r="S30" s="327">
        <f t="shared" si="18"/>
        <v>0</v>
      </c>
      <c r="T30" s="327">
        <f t="shared" si="18"/>
        <v>0</v>
      </c>
      <c r="U30" s="327">
        <f t="shared" si="18"/>
        <v>0</v>
      </c>
      <c r="V30" s="327">
        <f t="shared" si="18"/>
        <v>0</v>
      </c>
      <c r="W30" s="327">
        <f t="shared" si="18"/>
        <v>0</v>
      </c>
      <c r="X30" s="327">
        <f t="shared" si="18"/>
        <v>0</v>
      </c>
      <c r="Y30" s="327">
        <f t="shared" si="18"/>
        <v>550</v>
      </c>
      <c r="Z30" s="327">
        <f t="shared" si="18"/>
        <v>550</v>
      </c>
      <c r="AA30" s="327">
        <f t="shared" si="18"/>
        <v>550</v>
      </c>
      <c r="AB30" s="327">
        <f t="shared" si="18"/>
        <v>550</v>
      </c>
      <c r="AC30" s="327">
        <f t="shared" si="18"/>
        <v>550</v>
      </c>
      <c r="AD30" s="327">
        <f t="shared" si="18"/>
        <v>550</v>
      </c>
      <c r="AE30" s="327">
        <f t="shared" si="18"/>
        <v>550</v>
      </c>
      <c r="AF30" s="327">
        <f t="shared" si="18"/>
        <v>550</v>
      </c>
      <c r="AG30" s="327">
        <f t="shared" si="18"/>
        <v>550</v>
      </c>
      <c r="AH30" s="327">
        <f t="shared" si="18"/>
        <v>550</v>
      </c>
      <c r="AI30" s="327">
        <f t="shared" si="18"/>
        <v>550</v>
      </c>
      <c r="AJ30" s="327">
        <f t="shared" si="18"/>
        <v>550</v>
      </c>
      <c r="AK30" s="327">
        <f t="shared" si="18"/>
        <v>550</v>
      </c>
      <c r="AL30" s="327">
        <f t="shared" si="18"/>
        <v>550</v>
      </c>
      <c r="AM30" s="327">
        <f t="shared" si="18"/>
        <v>550</v>
      </c>
      <c r="AN30" s="327">
        <f t="shared" si="18"/>
        <v>550</v>
      </c>
      <c r="AO30" s="327">
        <f t="shared" si="18"/>
        <v>550</v>
      </c>
      <c r="AP30" s="327">
        <f t="shared" si="18"/>
        <v>550</v>
      </c>
      <c r="AQ30" s="327">
        <f t="shared" si="18"/>
        <v>550</v>
      </c>
    </row>
    <row r="31" spans="1:48" ht="19.5" customHeight="1">
      <c r="A31" s="270" t="s">
        <v>215</v>
      </c>
      <c r="B31" s="271"/>
      <c r="C31" s="271"/>
      <c r="D31" s="272"/>
      <c r="E31" s="273">
        <f t="shared" si="15"/>
        <v>0</v>
      </c>
      <c r="F31" s="274">
        <f t="shared" si="16"/>
        <v>3850</v>
      </c>
      <c r="G31" s="274">
        <f t="shared" si="17"/>
        <v>6600</v>
      </c>
      <c r="H31" s="275">
        <f t="shared" ref="H31:AQ31" si="19">H27+H30</f>
        <v>0</v>
      </c>
      <c r="I31" s="276">
        <f t="shared" si="19"/>
        <v>0</v>
      </c>
      <c r="J31" s="276">
        <f t="shared" si="19"/>
        <v>0</v>
      </c>
      <c r="K31" s="276">
        <f t="shared" si="19"/>
        <v>0</v>
      </c>
      <c r="L31" s="276">
        <f t="shared" si="19"/>
        <v>0</v>
      </c>
      <c r="M31" s="276">
        <f t="shared" si="19"/>
        <v>0</v>
      </c>
      <c r="N31" s="276">
        <f t="shared" si="19"/>
        <v>0</v>
      </c>
      <c r="O31" s="276">
        <f t="shared" si="19"/>
        <v>0</v>
      </c>
      <c r="P31" s="276">
        <f t="shared" si="19"/>
        <v>0</v>
      </c>
      <c r="Q31" s="276">
        <f t="shared" si="19"/>
        <v>0</v>
      </c>
      <c r="R31" s="276">
        <f t="shared" si="19"/>
        <v>0</v>
      </c>
      <c r="S31" s="277">
        <f t="shared" si="19"/>
        <v>0</v>
      </c>
      <c r="T31" s="277">
        <f t="shared" si="19"/>
        <v>0</v>
      </c>
      <c r="U31" s="277">
        <f t="shared" si="19"/>
        <v>0</v>
      </c>
      <c r="V31" s="277">
        <f t="shared" si="19"/>
        <v>0</v>
      </c>
      <c r="W31" s="277">
        <f t="shared" si="19"/>
        <v>0</v>
      </c>
      <c r="X31" s="277">
        <f t="shared" si="19"/>
        <v>0</v>
      </c>
      <c r="Y31" s="277">
        <f t="shared" si="19"/>
        <v>550</v>
      </c>
      <c r="Z31" s="277">
        <f t="shared" si="19"/>
        <v>550</v>
      </c>
      <c r="AA31" s="277">
        <f t="shared" si="19"/>
        <v>550</v>
      </c>
      <c r="AB31" s="277">
        <f t="shared" si="19"/>
        <v>550</v>
      </c>
      <c r="AC31" s="277">
        <f t="shared" si="19"/>
        <v>550</v>
      </c>
      <c r="AD31" s="277">
        <f t="shared" si="19"/>
        <v>550</v>
      </c>
      <c r="AE31" s="277">
        <f t="shared" si="19"/>
        <v>550</v>
      </c>
      <c r="AF31" s="277">
        <f t="shared" si="19"/>
        <v>550</v>
      </c>
      <c r="AG31" s="277">
        <f t="shared" si="19"/>
        <v>550</v>
      </c>
      <c r="AH31" s="277">
        <f t="shared" si="19"/>
        <v>550</v>
      </c>
      <c r="AI31" s="277">
        <f t="shared" si="19"/>
        <v>550</v>
      </c>
      <c r="AJ31" s="277">
        <f t="shared" si="19"/>
        <v>550</v>
      </c>
      <c r="AK31" s="277">
        <f t="shared" si="19"/>
        <v>550</v>
      </c>
      <c r="AL31" s="277">
        <f t="shared" si="19"/>
        <v>550</v>
      </c>
      <c r="AM31" s="277">
        <f t="shared" si="19"/>
        <v>550</v>
      </c>
      <c r="AN31" s="277">
        <f t="shared" si="19"/>
        <v>550</v>
      </c>
      <c r="AO31" s="277">
        <f t="shared" si="19"/>
        <v>550</v>
      </c>
      <c r="AP31" s="277">
        <f t="shared" si="19"/>
        <v>550</v>
      </c>
      <c r="AQ31" s="277">
        <f t="shared" si="19"/>
        <v>550</v>
      </c>
    </row>
    <row r="32" spans="1:48" ht="19.5" customHeight="1">
      <c r="A32" s="520" t="s">
        <v>323</v>
      </c>
      <c r="B32" s="1"/>
      <c r="C32" s="1"/>
      <c r="D32" s="1"/>
      <c r="E32" s="213">
        <f>E21-E31</f>
        <v>0</v>
      </c>
      <c r="F32" s="213">
        <f>F21-F31</f>
        <v>32150</v>
      </c>
      <c r="G32" s="213">
        <f>G21-G31</f>
        <v>59400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329"/>
      <c r="T32" s="188"/>
      <c r="U32" s="278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19.5" customHeight="1">
      <c r="A33" s="330" t="s">
        <v>216</v>
      </c>
      <c r="B33" s="330"/>
      <c r="C33" s="330"/>
      <c r="D33" s="330"/>
      <c r="E33" s="213"/>
      <c r="F33" s="214"/>
      <c r="G33" s="214"/>
      <c r="H33" s="331">
        <f t="shared" ref="H33:AQ33" si="20">H21-H31</f>
        <v>0</v>
      </c>
      <c r="I33" s="332">
        <f t="shared" si="20"/>
        <v>0</v>
      </c>
      <c r="J33" s="332">
        <f t="shared" si="20"/>
        <v>0</v>
      </c>
      <c r="K33" s="332">
        <f t="shared" si="20"/>
        <v>0</v>
      </c>
      <c r="L33" s="332">
        <f t="shared" si="20"/>
        <v>0</v>
      </c>
      <c r="M33" s="332">
        <f t="shared" si="20"/>
        <v>0</v>
      </c>
      <c r="N33" s="332">
        <f t="shared" si="20"/>
        <v>0</v>
      </c>
      <c r="O33" s="332">
        <f t="shared" si="20"/>
        <v>0</v>
      </c>
      <c r="P33" s="332">
        <f t="shared" si="20"/>
        <v>0</v>
      </c>
      <c r="Q33" s="332">
        <f t="shared" si="20"/>
        <v>0</v>
      </c>
      <c r="R33" s="332">
        <f t="shared" si="20"/>
        <v>0</v>
      </c>
      <c r="S33" s="333">
        <f t="shared" si="20"/>
        <v>0</v>
      </c>
      <c r="T33" s="333">
        <f t="shared" si="20"/>
        <v>0</v>
      </c>
      <c r="U33" s="333">
        <f t="shared" si="20"/>
        <v>0</v>
      </c>
      <c r="V33" s="333">
        <f t="shared" si="20"/>
        <v>0</v>
      </c>
      <c r="W33" s="333">
        <f t="shared" si="20"/>
        <v>0</v>
      </c>
      <c r="X33" s="333">
        <f t="shared" si="20"/>
        <v>0</v>
      </c>
      <c r="Y33" s="333">
        <f t="shared" si="20"/>
        <v>5450</v>
      </c>
      <c r="Z33" s="333">
        <f t="shared" si="20"/>
        <v>5450</v>
      </c>
      <c r="AA33" s="333">
        <f t="shared" si="20"/>
        <v>-550</v>
      </c>
      <c r="AB33" s="333">
        <f t="shared" si="20"/>
        <v>5450</v>
      </c>
      <c r="AC33" s="333">
        <f t="shared" si="20"/>
        <v>5450</v>
      </c>
      <c r="AD33" s="333">
        <f t="shared" si="20"/>
        <v>5450</v>
      </c>
      <c r="AE33" s="333">
        <f t="shared" si="20"/>
        <v>5450</v>
      </c>
      <c r="AF33" s="333">
        <f t="shared" si="20"/>
        <v>5450</v>
      </c>
      <c r="AG33" s="333">
        <f t="shared" si="20"/>
        <v>5450</v>
      </c>
      <c r="AH33" s="333">
        <f t="shared" si="20"/>
        <v>5450</v>
      </c>
      <c r="AI33" s="333">
        <f t="shared" si="20"/>
        <v>5450</v>
      </c>
      <c r="AJ33" s="333">
        <f t="shared" si="20"/>
        <v>5450</v>
      </c>
      <c r="AK33" s="333">
        <f t="shared" si="20"/>
        <v>5450</v>
      </c>
      <c r="AL33" s="333">
        <f t="shared" si="20"/>
        <v>5450</v>
      </c>
      <c r="AM33" s="333">
        <f t="shared" si="20"/>
        <v>-550</v>
      </c>
      <c r="AN33" s="333">
        <f t="shared" si="20"/>
        <v>5450</v>
      </c>
      <c r="AO33" s="333">
        <f t="shared" si="20"/>
        <v>5450</v>
      </c>
      <c r="AP33" s="333">
        <f t="shared" si="20"/>
        <v>5450</v>
      </c>
      <c r="AQ33" s="333">
        <f t="shared" si="20"/>
        <v>5450</v>
      </c>
    </row>
    <row r="34" spans="1:43" ht="19.5" customHeight="1">
      <c r="A34" s="334"/>
      <c r="B34" s="334"/>
      <c r="C34" s="334"/>
      <c r="D34" s="335"/>
      <c r="E34" s="213"/>
      <c r="F34" s="214"/>
      <c r="G34" s="214"/>
      <c r="H34" s="336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8"/>
      <c r="U34" s="339"/>
      <c r="V34" s="340"/>
      <c r="W34" s="340"/>
      <c r="X34" s="340"/>
      <c r="Y34" s="340"/>
      <c r="Z34" s="340"/>
      <c r="AA34" s="340"/>
      <c r="AB34" s="340"/>
      <c r="AC34" s="340"/>
      <c r="AD34" s="340"/>
      <c r="AE34" s="340"/>
      <c r="AF34" s="340"/>
      <c r="AG34" s="340"/>
      <c r="AH34" s="340"/>
      <c r="AI34" s="340"/>
      <c r="AJ34" s="340"/>
      <c r="AK34" s="340"/>
      <c r="AL34" s="340"/>
      <c r="AM34" s="340"/>
      <c r="AN34" s="340"/>
      <c r="AO34" s="340"/>
      <c r="AP34" s="340"/>
      <c r="AQ34" s="340"/>
    </row>
    <row r="35" spans="1:43" ht="39.75" customHeight="1">
      <c r="A35" s="341" t="s">
        <v>241</v>
      </c>
      <c r="B35" s="790" t="s">
        <v>177</v>
      </c>
      <c r="C35" s="791"/>
      <c r="D35" s="342">
        <v>0</v>
      </c>
      <c r="E35" s="343"/>
      <c r="F35" s="344"/>
      <c r="G35" s="344"/>
      <c r="H35" s="345">
        <f>D35+H33</f>
        <v>0</v>
      </c>
      <c r="I35" s="276">
        <f t="shared" ref="I35:AQ35" si="21">H35+I33</f>
        <v>0</v>
      </c>
      <c r="J35" s="276">
        <f t="shared" si="21"/>
        <v>0</v>
      </c>
      <c r="K35" s="276">
        <f t="shared" si="21"/>
        <v>0</v>
      </c>
      <c r="L35" s="276">
        <f t="shared" si="21"/>
        <v>0</v>
      </c>
      <c r="M35" s="276">
        <f t="shared" si="21"/>
        <v>0</v>
      </c>
      <c r="N35" s="276">
        <f t="shared" si="21"/>
        <v>0</v>
      </c>
      <c r="O35" s="276">
        <f t="shared" si="21"/>
        <v>0</v>
      </c>
      <c r="P35" s="276">
        <f t="shared" si="21"/>
        <v>0</v>
      </c>
      <c r="Q35" s="276">
        <f t="shared" si="21"/>
        <v>0</v>
      </c>
      <c r="R35" s="277">
        <f t="shared" si="21"/>
        <v>0</v>
      </c>
      <c r="S35" s="346">
        <f t="shared" si="21"/>
        <v>0</v>
      </c>
      <c r="T35" s="346">
        <f t="shared" si="21"/>
        <v>0</v>
      </c>
      <c r="U35" s="346">
        <f t="shared" si="21"/>
        <v>0</v>
      </c>
      <c r="V35" s="346">
        <f t="shared" si="21"/>
        <v>0</v>
      </c>
      <c r="W35" s="346">
        <f t="shared" si="21"/>
        <v>0</v>
      </c>
      <c r="X35" s="346">
        <f t="shared" si="21"/>
        <v>0</v>
      </c>
      <c r="Y35" s="346">
        <f t="shared" si="21"/>
        <v>5450</v>
      </c>
      <c r="Z35" s="346">
        <f t="shared" si="21"/>
        <v>10900</v>
      </c>
      <c r="AA35" s="346">
        <f t="shared" si="21"/>
        <v>10350</v>
      </c>
      <c r="AB35" s="346">
        <f t="shared" si="21"/>
        <v>15800</v>
      </c>
      <c r="AC35" s="346">
        <f t="shared" si="21"/>
        <v>21250</v>
      </c>
      <c r="AD35" s="346">
        <f t="shared" si="21"/>
        <v>26700</v>
      </c>
      <c r="AE35" s="346">
        <f t="shared" si="21"/>
        <v>32150</v>
      </c>
      <c r="AF35" s="346">
        <f t="shared" si="21"/>
        <v>37600</v>
      </c>
      <c r="AG35" s="346">
        <f t="shared" si="21"/>
        <v>43050</v>
      </c>
      <c r="AH35" s="346">
        <f t="shared" si="21"/>
        <v>48500</v>
      </c>
      <c r="AI35" s="346">
        <f t="shared" si="21"/>
        <v>53950</v>
      </c>
      <c r="AJ35" s="346">
        <f t="shared" si="21"/>
        <v>59400</v>
      </c>
      <c r="AK35" s="346">
        <f t="shared" si="21"/>
        <v>64850</v>
      </c>
      <c r="AL35" s="346">
        <f t="shared" si="21"/>
        <v>70300</v>
      </c>
      <c r="AM35" s="346">
        <f t="shared" si="21"/>
        <v>69750</v>
      </c>
      <c r="AN35" s="346">
        <f t="shared" si="21"/>
        <v>75200</v>
      </c>
      <c r="AO35" s="346">
        <f t="shared" si="21"/>
        <v>80650</v>
      </c>
      <c r="AP35" s="346">
        <f t="shared" si="21"/>
        <v>86100</v>
      </c>
      <c r="AQ35" s="346">
        <f t="shared" si="21"/>
        <v>91550</v>
      </c>
    </row>
    <row r="36" spans="1:43" ht="21" customHeight="1">
      <c r="A36" s="189"/>
      <c r="B36" s="1"/>
      <c r="C36" s="1"/>
      <c r="D36" s="1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88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ht="19.5" customHeight="1">
      <c r="A37" s="18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88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ht="19.5" customHeight="1">
      <c r="A38" s="347" t="s">
        <v>218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88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ht="19.5" customHeight="1">
      <c r="A39" s="191" t="s">
        <v>219</v>
      </c>
      <c r="B39" s="192"/>
      <c r="C39" s="192"/>
      <c r="D39" s="192"/>
      <c r="E39" s="280"/>
      <c r="F39" s="280"/>
      <c r="G39" s="280"/>
      <c r="H39" s="348">
        <f>H9</f>
        <v>44227</v>
      </c>
      <c r="I39" s="281">
        <f t="shared" ref="I39:AQ39" si="22">IF(H39="","",EOMONTH(H39,1))</f>
        <v>44255</v>
      </c>
      <c r="J39" s="281">
        <f t="shared" si="22"/>
        <v>44286</v>
      </c>
      <c r="K39" s="281">
        <f t="shared" si="22"/>
        <v>44316</v>
      </c>
      <c r="L39" s="281">
        <f t="shared" si="22"/>
        <v>44347</v>
      </c>
      <c r="M39" s="281">
        <f t="shared" si="22"/>
        <v>44377</v>
      </c>
      <c r="N39" s="281">
        <f t="shared" si="22"/>
        <v>44408</v>
      </c>
      <c r="O39" s="281">
        <f t="shared" si="22"/>
        <v>44439</v>
      </c>
      <c r="P39" s="281">
        <f t="shared" si="22"/>
        <v>44469</v>
      </c>
      <c r="Q39" s="281">
        <f t="shared" si="22"/>
        <v>44500</v>
      </c>
      <c r="R39" s="281">
        <f t="shared" si="22"/>
        <v>44530</v>
      </c>
      <c r="S39" s="282">
        <f t="shared" si="22"/>
        <v>44561</v>
      </c>
      <c r="T39" s="282">
        <f t="shared" si="22"/>
        <v>44592</v>
      </c>
      <c r="U39" s="282">
        <f t="shared" si="22"/>
        <v>44620</v>
      </c>
      <c r="V39" s="282">
        <f t="shared" si="22"/>
        <v>44651</v>
      </c>
      <c r="W39" s="282">
        <f t="shared" si="22"/>
        <v>44681</v>
      </c>
      <c r="X39" s="282">
        <f t="shared" si="22"/>
        <v>44712</v>
      </c>
      <c r="Y39" s="282">
        <f t="shared" si="22"/>
        <v>44742</v>
      </c>
      <c r="Z39" s="282">
        <f t="shared" si="22"/>
        <v>44773</v>
      </c>
      <c r="AA39" s="282">
        <f t="shared" si="22"/>
        <v>44804</v>
      </c>
      <c r="AB39" s="282">
        <f t="shared" si="22"/>
        <v>44834</v>
      </c>
      <c r="AC39" s="282">
        <f t="shared" si="22"/>
        <v>44865</v>
      </c>
      <c r="AD39" s="282">
        <f t="shared" si="22"/>
        <v>44895</v>
      </c>
      <c r="AE39" s="282">
        <f t="shared" si="22"/>
        <v>44926</v>
      </c>
      <c r="AF39" s="282">
        <f t="shared" si="22"/>
        <v>44957</v>
      </c>
      <c r="AG39" s="282">
        <f t="shared" si="22"/>
        <v>44985</v>
      </c>
      <c r="AH39" s="282">
        <f t="shared" si="22"/>
        <v>45016</v>
      </c>
      <c r="AI39" s="282">
        <f t="shared" si="22"/>
        <v>45046</v>
      </c>
      <c r="AJ39" s="282">
        <f t="shared" si="22"/>
        <v>45077</v>
      </c>
      <c r="AK39" s="282">
        <f t="shared" si="22"/>
        <v>45107</v>
      </c>
      <c r="AL39" s="282">
        <f t="shared" si="22"/>
        <v>45138</v>
      </c>
      <c r="AM39" s="282">
        <f t="shared" si="22"/>
        <v>45169</v>
      </c>
      <c r="AN39" s="282">
        <f t="shared" si="22"/>
        <v>45199</v>
      </c>
      <c r="AO39" s="282">
        <f t="shared" si="22"/>
        <v>45230</v>
      </c>
      <c r="AP39" s="282">
        <f t="shared" si="22"/>
        <v>45260</v>
      </c>
      <c r="AQ39" s="282">
        <f t="shared" si="22"/>
        <v>45291</v>
      </c>
    </row>
    <row r="40" spans="1:43" ht="19.5" customHeight="1">
      <c r="A40" s="349" t="s">
        <v>220</v>
      </c>
      <c r="B40" s="350"/>
      <c r="C40" s="350"/>
      <c r="D40" s="351"/>
      <c r="E40" s="352"/>
      <c r="F40" s="352"/>
      <c r="G40" s="352"/>
      <c r="H40" s="353">
        <v>0</v>
      </c>
      <c r="I40" s="354">
        <v>0</v>
      </c>
      <c r="J40" s="354">
        <v>0</v>
      </c>
      <c r="K40" s="354">
        <v>0</v>
      </c>
      <c r="L40" s="354">
        <v>0</v>
      </c>
      <c r="M40" s="354">
        <v>0</v>
      </c>
      <c r="N40" s="354">
        <v>0</v>
      </c>
      <c r="O40" s="354">
        <v>0</v>
      </c>
      <c r="P40" s="354">
        <v>0</v>
      </c>
      <c r="Q40" s="354">
        <v>0</v>
      </c>
      <c r="R40" s="354">
        <v>0</v>
      </c>
      <c r="S40" s="355">
        <v>0</v>
      </c>
      <c r="T40" s="355">
        <v>0</v>
      </c>
      <c r="U40" s="355">
        <v>0</v>
      </c>
      <c r="V40" s="355">
        <v>0</v>
      </c>
      <c r="W40" s="355">
        <v>0</v>
      </c>
      <c r="X40" s="355">
        <v>0</v>
      </c>
      <c r="Y40" s="355">
        <f t="shared" ref="Y40:AQ40" si="23">+Y21*0.2</f>
        <v>1200</v>
      </c>
      <c r="Z40" s="360">
        <f t="shared" si="23"/>
        <v>1200</v>
      </c>
      <c r="AA40" s="360">
        <f t="shared" si="23"/>
        <v>0</v>
      </c>
      <c r="AB40" s="360">
        <f t="shared" si="23"/>
        <v>1200</v>
      </c>
      <c r="AC40" s="360">
        <f t="shared" si="23"/>
        <v>1200</v>
      </c>
      <c r="AD40" s="360">
        <f t="shared" si="23"/>
        <v>1200</v>
      </c>
      <c r="AE40" s="360">
        <f t="shared" si="23"/>
        <v>1200</v>
      </c>
      <c r="AF40" s="360">
        <f t="shared" si="23"/>
        <v>1200</v>
      </c>
      <c r="AG40" s="360">
        <f t="shared" si="23"/>
        <v>1200</v>
      </c>
      <c r="AH40" s="360">
        <f t="shared" si="23"/>
        <v>1200</v>
      </c>
      <c r="AI40" s="360">
        <f t="shared" si="23"/>
        <v>1200</v>
      </c>
      <c r="AJ40" s="360">
        <f t="shared" si="23"/>
        <v>1200</v>
      </c>
      <c r="AK40" s="360">
        <f t="shared" si="23"/>
        <v>1200</v>
      </c>
      <c r="AL40" s="360">
        <f t="shared" si="23"/>
        <v>1200</v>
      </c>
      <c r="AM40" s="360">
        <f t="shared" si="23"/>
        <v>0</v>
      </c>
      <c r="AN40" s="360">
        <f t="shared" si="23"/>
        <v>1200</v>
      </c>
      <c r="AO40" s="360">
        <f t="shared" si="23"/>
        <v>1200</v>
      </c>
      <c r="AP40" s="360">
        <f t="shared" si="23"/>
        <v>1200</v>
      </c>
      <c r="AQ40" s="360">
        <f t="shared" si="23"/>
        <v>1200</v>
      </c>
    </row>
    <row r="41" spans="1:43" ht="19.5" customHeight="1">
      <c r="A41" s="349" t="s">
        <v>221</v>
      </c>
      <c r="B41" s="350"/>
      <c r="C41" s="350"/>
      <c r="D41" s="351"/>
      <c r="E41" s="352"/>
      <c r="F41" s="352"/>
      <c r="G41" s="352"/>
      <c r="H41" s="353">
        <v>0</v>
      </c>
      <c r="I41" s="354">
        <v>0</v>
      </c>
      <c r="J41" s="354">
        <v>0</v>
      </c>
      <c r="K41" s="354">
        <v>0</v>
      </c>
      <c r="L41" s="354">
        <v>0</v>
      </c>
      <c r="M41" s="354">
        <v>0</v>
      </c>
      <c r="N41" s="354">
        <v>0</v>
      </c>
      <c r="O41" s="354">
        <v>0</v>
      </c>
      <c r="P41" s="354">
        <v>0</v>
      </c>
      <c r="Q41" s="354">
        <v>0</v>
      </c>
      <c r="R41" s="354">
        <v>0</v>
      </c>
      <c r="S41" s="355">
        <v>0</v>
      </c>
      <c r="T41" s="355">
        <v>0</v>
      </c>
      <c r="U41" s="355">
        <v>0</v>
      </c>
      <c r="V41" s="355">
        <v>0</v>
      </c>
      <c r="W41" s="355">
        <v>0</v>
      </c>
      <c r="X41" s="355">
        <v>0</v>
      </c>
      <c r="Y41" s="355">
        <v>0</v>
      </c>
      <c r="Z41" s="355">
        <v>0</v>
      </c>
      <c r="AA41" s="355">
        <v>0</v>
      </c>
      <c r="AB41" s="355">
        <v>0</v>
      </c>
      <c r="AC41" s="355">
        <v>0</v>
      </c>
      <c r="AD41" s="355">
        <v>0</v>
      </c>
      <c r="AE41" s="355">
        <v>0</v>
      </c>
      <c r="AF41" s="355">
        <v>0</v>
      </c>
      <c r="AG41" s="355">
        <v>0</v>
      </c>
      <c r="AH41" s="355">
        <v>0</v>
      </c>
      <c r="AI41" s="355">
        <v>0</v>
      </c>
      <c r="AJ41" s="355">
        <v>0</v>
      </c>
      <c r="AK41" s="355">
        <v>0</v>
      </c>
      <c r="AL41" s="355">
        <v>0</v>
      </c>
      <c r="AM41" s="355">
        <v>0</v>
      </c>
      <c r="AN41" s="355">
        <v>0</v>
      </c>
      <c r="AO41" s="355">
        <v>0</v>
      </c>
      <c r="AP41" s="355">
        <v>0</v>
      </c>
      <c r="AQ41" s="355">
        <v>0</v>
      </c>
    </row>
    <row r="42" spans="1:43" ht="19.5" customHeight="1">
      <c r="A42" s="356" t="s">
        <v>222</v>
      </c>
      <c r="B42" s="357"/>
      <c r="C42" s="357"/>
      <c r="D42" s="358"/>
      <c r="E42" s="359"/>
      <c r="F42" s="359"/>
      <c r="G42" s="359"/>
      <c r="H42" s="353">
        <v>0</v>
      </c>
      <c r="I42" s="354">
        <v>0</v>
      </c>
      <c r="J42" s="320">
        <v>0</v>
      </c>
      <c r="K42" s="320">
        <v>0</v>
      </c>
      <c r="L42" s="320">
        <v>0</v>
      </c>
      <c r="M42" s="320">
        <v>0</v>
      </c>
      <c r="N42" s="320">
        <v>0</v>
      </c>
      <c r="O42" s="320">
        <v>0</v>
      </c>
      <c r="P42" s="320">
        <v>0</v>
      </c>
      <c r="Q42" s="320">
        <v>0</v>
      </c>
      <c r="R42" s="354">
        <v>0</v>
      </c>
      <c r="S42" s="360">
        <v>0</v>
      </c>
      <c r="T42" s="360">
        <v>0</v>
      </c>
      <c r="U42" s="360">
        <v>0</v>
      </c>
      <c r="V42" s="360">
        <v>0</v>
      </c>
      <c r="W42" s="360">
        <v>0</v>
      </c>
      <c r="X42" s="360">
        <v>0</v>
      </c>
      <c r="Y42" s="360">
        <f t="shared" ref="Y42:AQ42" si="24">+Y29*0.2</f>
        <v>110</v>
      </c>
      <c r="Z42" s="360">
        <f t="shared" si="24"/>
        <v>110</v>
      </c>
      <c r="AA42" s="360">
        <f t="shared" si="24"/>
        <v>110</v>
      </c>
      <c r="AB42" s="360">
        <f t="shared" si="24"/>
        <v>110</v>
      </c>
      <c r="AC42" s="360">
        <f t="shared" si="24"/>
        <v>110</v>
      </c>
      <c r="AD42" s="360">
        <f t="shared" si="24"/>
        <v>110</v>
      </c>
      <c r="AE42" s="360">
        <f t="shared" si="24"/>
        <v>110</v>
      </c>
      <c r="AF42" s="360">
        <f t="shared" si="24"/>
        <v>110</v>
      </c>
      <c r="AG42" s="360">
        <f t="shared" si="24"/>
        <v>110</v>
      </c>
      <c r="AH42" s="360">
        <f t="shared" si="24"/>
        <v>110</v>
      </c>
      <c r="AI42" s="360">
        <f t="shared" si="24"/>
        <v>110</v>
      </c>
      <c r="AJ42" s="360">
        <f t="shared" si="24"/>
        <v>110</v>
      </c>
      <c r="AK42" s="360">
        <f t="shared" si="24"/>
        <v>110</v>
      </c>
      <c r="AL42" s="360">
        <f t="shared" si="24"/>
        <v>110</v>
      </c>
      <c r="AM42" s="360">
        <f t="shared" si="24"/>
        <v>110</v>
      </c>
      <c r="AN42" s="360">
        <f t="shared" si="24"/>
        <v>110</v>
      </c>
      <c r="AO42" s="360">
        <f t="shared" si="24"/>
        <v>110</v>
      </c>
      <c r="AP42" s="360">
        <f t="shared" si="24"/>
        <v>110</v>
      </c>
      <c r="AQ42" s="360">
        <f t="shared" si="24"/>
        <v>110</v>
      </c>
    </row>
    <row r="43" spans="1:43" ht="19.5" customHeight="1">
      <c r="A43" s="356" t="s">
        <v>223</v>
      </c>
      <c r="B43" s="357"/>
      <c r="C43" s="357"/>
      <c r="D43" s="358"/>
      <c r="E43" s="359"/>
      <c r="F43" s="359"/>
      <c r="G43" s="359"/>
      <c r="H43" s="353">
        <v>0</v>
      </c>
      <c r="I43" s="320">
        <v>0</v>
      </c>
      <c r="J43" s="354">
        <v>0</v>
      </c>
      <c r="K43" s="354">
        <v>0</v>
      </c>
      <c r="L43" s="354">
        <v>0</v>
      </c>
      <c r="M43" s="354">
        <v>0</v>
      </c>
      <c r="N43" s="354">
        <v>0</v>
      </c>
      <c r="O43" s="354">
        <v>0</v>
      </c>
      <c r="P43" s="354">
        <v>0</v>
      </c>
      <c r="Q43" s="354">
        <v>0</v>
      </c>
      <c r="R43" s="354">
        <v>0</v>
      </c>
      <c r="S43" s="355">
        <v>0</v>
      </c>
      <c r="T43" s="355">
        <v>0</v>
      </c>
      <c r="U43" s="355">
        <v>0</v>
      </c>
      <c r="V43" s="355">
        <v>0</v>
      </c>
      <c r="W43" s="355">
        <v>0</v>
      </c>
      <c r="X43" s="355">
        <v>0</v>
      </c>
      <c r="Y43" s="355">
        <v>0</v>
      </c>
      <c r="Z43" s="355">
        <v>0</v>
      </c>
      <c r="AA43" s="355">
        <v>0</v>
      </c>
      <c r="AB43" s="355">
        <v>0</v>
      </c>
      <c r="AC43" s="355">
        <v>0</v>
      </c>
      <c r="AD43" s="355">
        <v>0</v>
      </c>
      <c r="AE43" s="355">
        <v>0</v>
      </c>
      <c r="AF43" s="355">
        <v>0</v>
      </c>
      <c r="AG43" s="355">
        <v>0</v>
      </c>
      <c r="AH43" s="355">
        <v>0</v>
      </c>
      <c r="AI43" s="355">
        <v>0</v>
      </c>
      <c r="AJ43" s="355">
        <v>0</v>
      </c>
      <c r="AK43" s="355">
        <v>0</v>
      </c>
      <c r="AL43" s="355">
        <v>0</v>
      </c>
      <c r="AM43" s="355">
        <v>0</v>
      </c>
      <c r="AN43" s="355">
        <v>0</v>
      </c>
      <c r="AO43" s="355">
        <v>0</v>
      </c>
      <c r="AP43" s="355">
        <v>0</v>
      </c>
      <c r="AQ43" s="355">
        <v>0</v>
      </c>
    </row>
    <row r="44" spans="1:43" ht="19.5" customHeight="1">
      <c r="A44" s="361" t="s">
        <v>224</v>
      </c>
      <c r="B44" s="323"/>
      <c r="C44" s="323"/>
      <c r="D44" s="362"/>
      <c r="E44" s="363"/>
      <c r="F44" s="363"/>
      <c r="G44" s="363"/>
      <c r="H44" s="364">
        <f t="shared" ref="H44:AQ44" si="25">H40+H41-H42-H43</f>
        <v>0</v>
      </c>
      <c r="I44" s="364">
        <f t="shared" si="25"/>
        <v>0</v>
      </c>
      <c r="J44" s="364">
        <f t="shared" si="25"/>
        <v>0</v>
      </c>
      <c r="K44" s="364">
        <f t="shared" si="25"/>
        <v>0</v>
      </c>
      <c r="L44" s="364">
        <f t="shared" si="25"/>
        <v>0</v>
      </c>
      <c r="M44" s="364">
        <f t="shared" si="25"/>
        <v>0</v>
      </c>
      <c r="N44" s="364">
        <f t="shared" si="25"/>
        <v>0</v>
      </c>
      <c r="O44" s="364">
        <f t="shared" si="25"/>
        <v>0</v>
      </c>
      <c r="P44" s="364">
        <f t="shared" si="25"/>
        <v>0</v>
      </c>
      <c r="Q44" s="364">
        <f t="shared" si="25"/>
        <v>0</v>
      </c>
      <c r="R44" s="364">
        <f t="shared" si="25"/>
        <v>0</v>
      </c>
      <c r="S44" s="364">
        <f t="shared" si="25"/>
        <v>0</v>
      </c>
      <c r="T44" s="364">
        <f t="shared" si="25"/>
        <v>0</v>
      </c>
      <c r="U44" s="364">
        <f t="shared" si="25"/>
        <v>0</v>
      </c>
      <c r="V44" s="364">
        <f t="shared" si="25"/>
        <v>0</v>
      </c>
      <c r="W44" s="364">
        <f t="shared" si="25"/>
        <v>0</v>
      </c>
      <c r="X44" s="364">
        <f t="shared" si="25"/>
        <v>0</v>
      </c>
      <c r="Y44" s="364">
        <f t="shared" si="25"/>
        <v>1090</v>
      </c>
      <c r="Z44" s="364">
        <f t="shared" si="25"/>
        <v>1090</v>
      </c>
      <c r="AA44" s="364">
        <f t="shared" si="25"/>
        <v>-110</v>
      </c>
      <c r="AB44" s="364">
        <f t="shared" si="25"/>
        <v>1090</v>
      </c>
      <c r="AC44" s="364">
        <f t="shared" si="25"/>
        <v>1090</v>
      </c>
      <c r="AD44" s="364">
        <f t="shared" si="25"/>
        <v>1090</v>
      </c>
      <c r="AE44" s="364">
        <f t="shared" si="25"/>
        <v>1090</v>
      </c>
      <c r="AF44" s="364">
        <f t="shared" si="25"/>
        <v>1090</v>
      </c>
      <c r="AG44" s="364">
        <f t="shared" si="25"/>
        <v>1090</v>
      </c>
      <c r="AH44" s="364">
        <f t="shared" si="25"/>
        <v>1090</v>
      </c>
      <c r="AI44" s="364">
        <f t="shared" si="25"/>
        <v>1090</v>
      </c>
      <c r="AJ44" s="364">
        <f t="shared" si="25"/>
        <v>1090</v>
      </c>
      <c r="AK44" s="364">
        <f t="shared" si="25"/>
        <v>1090</v>
      </c>
      <c r="AL44" s="364">
        <f t="shared" si="25"/>
        <v>1090</v>
      </c>
      <c r="AM44" s="364">
        <f t="shared" si="25"/>
        <v>-110</v>
      </c>
      <c r="AN44" s="364">
        <f t="shared" si="25"/>
        <v>1090</v>
      </c>
      <c r="AO44" s="364">
        <f t="shared" si="25"/>
        <v>1090</v>
      </c>
      <c r="AP44" s="364">
        <f t="shared" si="25"/>
        <v>1090</v>
      </c>
      <c r="AQ44" s="364">
        <f t="shared" si="25"/>
        <v>1090</v>
      </c>
    </row>
    <row r="45" spans="1:43" ht="19.5" customHeight="1">
      <c r="A45" s="361" t="s">
        <v>225</v>
      </c>
      <c r="B45" s="323"/>
      <c r="C45" s="323"/>
      <c r="D45" s="362"/>
      <c r="E45" s="363"/>
      <c r="F45" s="363"/>
      <c r="G45" s="363"/>
      <c r="H45" s="364">
        <f>IF(H40+H41-H42-H43&lt;0,-(H40+H41-H42-H43),0)</f>
        <v>0</v>
      </c>
      <c r="I45" s="365">
        <v>0</v>
      </c>
      <c r="J45" s="365">
        <v>0</v>
      </c>
      <c r="K45" s="365">
        <v>0</v>
      </c>
      <c r="L45" s="365">
        <v>0</v>
      </c>
      <c r="M45" s="365">
        <v>0</v>
      </c>
      <c r="N45" s="365">
        <v>0</v>
      </c>
      <c r="O45" s="365">
        <v>0</v>
      </c>
      <c r="P45" s="365">
        <v>0</v>
      </c>
      <c r="Q45" s="365">
        <v>0</v>
      </c>
      <c r="R45" s="365">
        <v>0</v>
      </c>
      <c r="S45" s="366">
        <v>0</v>
      </c>
      <c r="T45" s="366">
        <v>0</v>
      </c>
      <c r="U45" s="366">
        <v>0</v>
      </c>
      <c r="V45" s="366">
        <v>0</v>
      </c>
      <c r="W45" s="366">
        <v>0</v>
      </c>
      <c r="X45" s="366">
        <v>0</v>
      </c>
      <c r="Y45" s="366">
        <v>0</v>
      </c>
      <c r="Z45" s="366">
        <v>0</v>
      </c>
      <c r="AA45" s="366">
        <v>0</v>
      </c>
      <c r="AB45" s="366">
        <v>0</v>
      </c>
      <c r="AC45" s="366">
        <v>0</v>
      </c>
      <c r="AD45" s="366">
        <v>0</v>
      </c>
      <c r="AE45" s="366">
        <v>0</v>
      </c>
      <c r="AF45" s="366">
        <v>0</v>
      </c>
      <c r="AG45" s="366">
        <v>0</v>
      </c>
      <c r="AH45" s="366">
        <v>0</v>
      </c>
      <c r="AI45" s="366">
        <v>0</v>
      </c>
      <c r="AJ45" s="366">
        <v>0</v>
      </c>
      <c r="AK45" s="366">
        <v>0</v>
      </c>
      <c r="AL45" s="366">
        <v>0</v>
      </c>
      <c r="AM45" s="366">
        <v>0</v>
      </c>
      <c r="AN45" s="366">
        <v>0</v>
      </c>
      <c r="AO45" s="366">
        <v>0</v>
      </c>
      <c r="AP45" s="366">
        <v>0</v>
      </c>
      <c r="AQ45" s="366">
        <v>0</v>
      </c>
    </row>
    <row r="46" spans="1:43" ht="19.5" customHeight="1">
      <c r="A46" s="191" t="s">
        <v>226</v>
      </c>
      <c r="B46" s="271"/>
      <c r="C46" s="271"/>
      <c r="D46" s="367"/>
      <c r="E46" s="368"/>
      <c r="F46" s="368"/>
      <c r="G46" s="368"/>
      <c r="H46" s="346">
        <f t="shared" ref="H46:AQ46" si="26">H44</f>
        <v>0</v>
      </c>
      <c r="I46" s="346">
        <f t="shared" si="26"/>
        <v>0</v>
      </c>
      <c r="J46" s="346">
        <f t="shared" si="26"/>
        <v>0</v>
      </c>
      <c r="K46" s="346">
        <f t="shared" si="26"/>
        <v>0</v>
      </c>
      <c r="L46" s="346">
        <f t="shared" si="26"/>
        <v>0</v>
      </c>
      <c r="M46" s="346">
        <f t="shared" si="26"/>
        <v>0</v>
      </c>
      <c r="N46" s="346">
        <f t="shared" si="26"/>
        <v>0</v>
      </c>
      <c r="O46" s="346">
        <f t="shared" si="26"/>
        <v>0</v>
      </c>
      <c r="P46" s="346">
        <f t="shared" si="26"/>
        <v>0</v>
      </c>
      <c r="Q46" s="346">
        <f t="shared" si="26"/>
        <v>0</v>
      </c>
      <c r="R46" s="346">
        <f t="shared" si="26"/>
        <v>0</v>
      </c>
      <c r="S46" s="346">
        <f t="shared" si="26"/>
        <v>0</v>
      </c>
      <c r="T46" s="346">
        <f t="shared" si="26"/>
        <v>0</v>
      </c>
      <c r="U46" s="346">
        <f t="shared" si="26"/>
        <v>0</v>
      </c>
      <c r="V46" s="346">
        <f t="shared" si="26"/>
        <v>0</v>
      </c>
      <c r="W46" s="346">
        <f t="shared" si="26"/>
        <v>0</v>
      </c>
      <c r="X46" s="346">
        <f t="shared" si="26"/>
        <v>0</v>
      </c>
      <c r="Y46" s="346">
        <f>Y44</f>
        <v>1090</v>
      </c>
      <c r="Z46" s="346">
        <f t="shared" si="26"/>
        <v>1090</v>
      </c>
      <c r="AA46" s="346">
        <f t="shared" si="26"/>
        <v>-110</v>
      </c>
      <c r="AB46" s="346">
        <f t="shared" si="26"/>
        <v>1090</v>
      </c>
      <c r="AC46" s="346">
        <f t="shared" si="26"/>
        <v>1090</v>
      </c>
      <c r="AD46" s="346">
        <f t="shared" si="26"/>
        <v>1090</v>
      </c>
      <c r="AE46" s="346">
        <f t="shared" si="26"/>
        <v>1090</v>
      </c>
      <c r="AF46" s="346">
        <f t="shared" si="26"/>
        <v>1090</v>
      </c>
      <c r="AG46" s="346">
        <f t="shared" si="26"/>
        <v>1090</v>
      </c>
      <c r="AH46" s="346">
        <f t="shared" si="26"/>
        <v>1090</v>
      </c>
      <c r="AI46" s="346">
        <f t="shared" si="26"/>
        <v>1090</v>
      </c>
      <c r="AJ46" s="346">
        <f t="shared" si="26"/>
        <v>1090</v>
      </c>
      <c r="AK46" s="346">
        <f t="shared" si="26"/>
        <v>1090</v>
      </c>
      <c r="AL46" s="346">
        <f t="shared" si="26"/>
        <v>1090</v>
      </c>
      <c r="AM46" s="346">
        <f t="shared" si="26"/>
        <v>-110</v>
      </c>
      <c r="AN46" s="346">
        <f t="shared" si="26"/>
        <v>1090</v>
      </c>
      <c r="AO46" s="346">
        <f t="shared" si="26"/>
        <v>1090</v>
      </c>
      <c r="AP46" s="346">
        <f t="shared" si="26"/>
        <v>1090</v>
      </c>
      <c r="AQ46" s="346">
        <f t="shared" si="26"/>
        <v>1090</v>
      </c>
    </row>
    <row r="47" spans="1:43" ht="19.5" customHeight="1">
      <c r="A47" s="18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88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ht="19.5" customHeight="1">
      <c r="A48" s="18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88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ht="19.5" customHeight="1">
      <c r="A49" s="18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88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ht="19.5" customHeight="1">
      <c r="A50" s="18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88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19.5" customHeight="1">
      <c r="A51" s="18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88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ht="19.5" customHeight="1">
      <c r="A52" s="189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8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19.5" customHeight="1">
      <c r="A53" s="18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88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ht="19.5" customHeight="1">
      <c r="A54" s="189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88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19.5" customHeight="1">
      <c r="A55" s="189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88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19.5" customHeight="1">
      <c r="A56" s="189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88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19.5" customHeight="1">
      <c r="A57" s="189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88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19.5" customHeight="1">
      <c r="A58" s="189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88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19.5" customHeight="1">
      <c r="A59" s="18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88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19.5" customHeight="1">
      <c r="A60" s="18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88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19.5" customHeight="1">
      <c r="A61" s="189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88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19.5" customHeight="1">
      <c r="A62" s="189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88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19.5" customHeight="1">
      <c r="A63" s="18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88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19.5" customHeight="1">
      <c r="A64" s="18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88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19.5" customHeight="1">
      <c r="A65" s="18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88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19.5" customHeight="1">
      <c r="A66" s="18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88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19.5" customHeight="1">
      <c r="A67" s="189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88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19.5" customHeight="1">
      <c r="A68" s="18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88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19.5" customHeight="1">
      <c r="A69" s="189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88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19.5" customHeight="1">
      <c r="A70" s="18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88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19.5" customHeight="1">
      <c r="A71" s="18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88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19.5" customHeight="1">
      <c r="A72" s="18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88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19.5" customHeight="1">
      <c r="A73" s="18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88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19.5" customHeight="1">
      <c r="A74" s="18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88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19.5" customHeight="1">
      <c r="A75" s="18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88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19.5" customHeight="1">
      <c r="A76" s="18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88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19.5" customHeight="1">
      <c r="A77" s="18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88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19.5" customHeight="1">
      <c r="A78" s="18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88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ht="19.5" customHeight="1">
      <c r="A79" s="18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88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ht="19.5" customHeight="1">
      <c r="A80" s="18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88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19.5" customHeight="1">
      <c r="A81" s="18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88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ht="19.5" customHeight="1">
      <c r="A82" s="18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88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19.5" customHeight="1">
      <c r="A83" s="18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88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19.5" customHeight="1">
      <c r="A84" s="18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88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19.5" customHeight="1">
      <c r="A85" s="18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88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19.5" customHeight="1">
      <c r="A86" s="18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88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19.5" customHeight="1">
      <c r="A87" s="18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88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19.5" customHeight="1">
      <c r="A88" s="18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88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19.5" customHeight="1">
      <c r="A89" s="18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88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ht="19.5" customHeight="1">
      <c r="A90" s="18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88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ht="19.5" customHeight="1">
      <c r="A91" s="18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88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ht="19.5" customHeight="1">
      <c r="A92" s="18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88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ht="19.5" customHeight="1">
      <c r="A93" s="18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88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19.5" customHeight="1">
      <c r="A94" s="18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88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ht="19.5" customHeight="1">
      <c r="A95" s="18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88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ht="19.5" customHeight="1">
      <c r="A96" s="18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88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ht="19.5" customHeight="1">
      <c r="A97" s="18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88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19.5" customHeight="1">
      <c r="A98" s="18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88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ht="19.5" customHeight="1">
      <c r="A99" s="18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88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ht="19.5" customHeight="1">
      <c r="A100" s="18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88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ht="19.5" customHeight="1">
      <c r="A101" s="18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88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ht="19.5" customHeight="1">
      <c r="A102" s="18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88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ht="19.5" customHeight="1">
      <c r="A103" s="18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88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ht="19.5" customHeight="1">
      <c r="A104" s="18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88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9.5" customHeight="1">
      <c r="A105" s="18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88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ht="19.5" customHeight="1">
      <c r="A106" s="18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88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ht="19.5" customHeight="1">
      <c r="A107" s="18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88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ht="19.5" customHeight="1">
      <c r="A108" s="18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88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ht="19.5" customHeight="1">
      <c r="A109" s="18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88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ht="19.5" customHeight="1">
      <c r="A110" s="18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88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ht="19.5" customHeight="1">
      <c r="A111" s="18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88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19.5" customHeight="1">
      <c r="A112" s="18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88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ht="19.5" customHeight="1">
      <c r="A113" s="18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88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ht="19.5" customHeight="1">
      <c r="A114" s="18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88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ht="19.5" customHeight="1">
      <c r="A115" s="18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88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ht="19.5" customHeight="1">
      <c r="A116" s="18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88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9.5" customHeight="1">
      <c r="A117" s="18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88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19.5" customHeight="1">
      <c r="A118" s="18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88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19.5" customHeight="1">
      <c r="A119" s="18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88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9.5" customHeight="1">
      <c r="A120" s="18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88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9.5" customHeight="1">
      <c r="A121" s="18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88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19.5" customHeight="1">
      <c r="A122" s="18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88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19.5" customHeight="1">
      <c r="A123" s="18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88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19.5" customHeight="1">
      <c r="A124" s="18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88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19.5" customHeight="1">
      <c r="A125" s="18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88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19.5" customHeight="1">
      <c r="A126" s="18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88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19.5" customHeight="1">
      <c r="A127" s="18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88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19.5" customHeight="1">
      <c r="A128" s="18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88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19.5" customHeight="1">
      <c r="A129" s="18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88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19.5" customHeight="1">
      <c r="A130" s="18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88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19.5" customHeight="1">
      <c r="A131" s="18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88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19.5" customHeight="1">
      <c r="A132" s="18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88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19.5" customHeight="1">
      <c r="A133" s="18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88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19.5" customHeight="1">
      <c r="A134" s="18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88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19.5" customHeight="1">
      <c r="A135" s="18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88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19.5" customHeight="1">
      <c r="A136" s="18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88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19.5" customHeight="1">
      <c r="A137" s="18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88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19.5" customHeight="1">
      <c r="A138" s="18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88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19.5" customHeight="1">
      <c r="A139" s="18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88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19.5" customHeight="1">
      <c r="A140" s="18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88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19.5" customHeight="1">
      <c r="A141" s="18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88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19.5" customHeight="1">
      <c r="A142" s="18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88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19.5" customHeight="1">
      <c r="A143" s="18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88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19.5" customHeight="1">
      <c r="A144" s="18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88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19.5" customHeight="1">
      <c r="A145" s="18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88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19.5" customHeight="1">
      <c r="A146" s="18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88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19.5" customHeight="1">
      <c r="A147" s="18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88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19.5" customHeight="1">
      <c r="A148" s="18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88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ht="19.5" customHeight="1">
      <c r="A149" s="18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88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19.5" customHeight="1">
      <c r="A150" s="18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88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19.5" customHeight="1">
      <c r="A151" s="18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88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19.5" customHeight="1">
      <c r="A152" s="18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88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19.5" customHeight="1">
      <c r="A153" s="18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88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19.5" customHeight="1">
      <c r="A154" s="18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88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19.5" customHeight="1">
      <c r="A155" s="18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88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19.5" customHeight="1">
      <c r="A156" s="18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88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19.5" customHeight="1">
      <c r="A157" s="18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88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19.5" customHeight="1">
      <c r="A158" s="18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88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19.5" customHeight="1">
      <c r="A159" s="18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88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19.5" customHeight="1">
      <c r="A160" s="18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88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ht="19.5" customHeight="1">
      <c r="A161" s="18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88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19.5" customHeight="1">
      <c r="A162" s="18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88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ht="19.5" customHeight="1">
      <c r="A163" s="18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88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ht="19.5" customHeight="1">
      <c r="A164" s="18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88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ht="19.5" customHeight="1">
      <c r="A165" s="18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88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19.5" customHeight="1">
      <c r="A166" s="18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88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19.5" customHeight="1">
      <c r="A167" s="18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88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19.5" customHeight="1">
      <c r="A168" s="18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88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19.5" customHeight="1">
      <c r="A169" s="18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88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19.5" customHeight="1">
      <c r="A170" s="18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88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19.5" customHeight="1">
      <c r="A171" s="18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88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19.5" customHeight="1">
      <c r="A172" s="18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88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19.5" customHeight="1">
      <c r="A173" s="18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88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19.5" customHeight="1">
      <c r="A174" s="18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88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19.5" customHeight="1">
      <c r="A175" s="18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88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19.5" customHeight="1">
      <c r="A176" s="18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88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19.5" customHeight="1">
      <c r="A177" s="18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88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19.5" customHeight="1">
      <c r="A178" s="18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88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19.5" customHeight="1">
      <c r="A179" s="18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88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19.5" customHeight="1">
      <c r="A180" s="18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88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19.5" customHeight="1">
      <c r="A181" s="18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88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19.5" customHeight="1">
      <c r="A182" s="18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88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19.5" customHeight="1">
      <c r="A183" s="18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88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19.5" customHeight="1">
      <c r="A184" s="18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88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19.5" customHeight="1">
      <c r="A185" s="18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88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19.5" customHeight="1">
      <c r="A186" s="18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88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19.5" customHeight="1">
      <c r="A187" s="18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88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19.5" customHeight="1">
      <c r="A188" s="18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88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19.5" customHeight="1">
      <c r="A189" s="18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88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19.5" customHeight="1">
      <c r="A190" s="18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88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19.5" customHeight="1">
      <c r="A191" s="18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88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19.5" customHeight="1">
      <c r="A192" s="18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88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19.5" customHeight="1">
      <c r="A193" s="18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88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19.5" customHeight="1">
      <c r="A194" s="18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88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19.5" customHeight="1">
      <c r="A195" s="18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88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19.5" customHeight="1">
      <c r="A196" s="18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88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19.5" customHeight="1">
      <c r="A197" s="18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88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19.5" customHeight="1">
      <c r="A198" s="18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88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19.5" customHeight="1">
      <c r="A199" s="18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88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19.5" customHeight="1">
      <c r="A200" s="18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88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19.5" customHeight="1">
      <c r="A201" s="18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88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19.5" customHeight="1">
      <c r="A202" s="18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88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19.5" customHeight="1">
      <c r="A203" s="18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88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19.5" customHeight="1">
      <c r="A204" s="18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88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19.5" customHeight="1">
      <c r="A205" s="18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88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19.5" customHeight="1">
      <c r="A206" s="18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88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19.5" customHeight="1">
      <c r="A207" s="18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88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19.5" customHeight="1">
      <c r="A208" s="18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88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19.5" customHeight="1">
      <c r="A209" s="18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88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19.5" customHeight="1">
      <c r="A210" s="18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88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19.5" customHeight="1">
      <c r="A211" s="18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88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19.5" customHeight="1">
      <c r="A212" s="18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88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19.5" customHeight="1">
      <c r="A213" s="18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88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19.5" customHeight="1">
      <c r="A214" s="18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88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19.5" customHeight="1">
      <c r="A215" s="18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88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19.5" customHeight="1">
      <c r="A216" s="18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88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19.5" customHeight="1">
      <c r="A217" s="18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88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19.5" customHeight="1">
      <c r="A218" s="18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88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19.5" customHeight="1">
      <c r="A219" s="18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88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19.5" customHeight="1">
      <c r="A220" s="18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88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19.5" customHeight="1">
      <c r="A221" s="18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88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19.5" customHeight="1">
      <c r="A222" s="18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88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19.5" customHeight="1">
      <c r="A223" s="18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88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19.5" customHeight="1">
      <c r="A224" s="18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88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19.5" customHeight="1">
      <c r="A225" s="18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88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19.5" customHeight="1">
      <c r="A226" s="18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88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19.5" customHeight="1">
      <c r="A227" s="18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88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19.5" customHeight="1">
      <c r="A228" s="18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88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19.5" customHeight="1">
      <c r="A229" s="18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88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19.5" customHeight="1">
      <c r="A230" s="18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88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19.5" customHeight="1">
      <c r="A231" s="18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88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19.5" customHeight="1">
      <c r="A232" s="18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88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19.5" customHeight="1">
      <c r="A233" s="18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88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19.5" customHeight="1">
      <c r="A234" s="18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88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19.5" customHeight="1">
      <c r="A235" s="18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88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ht="19.5" customHeight="1">
      <c r="A236" s="18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88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ht="19.5" customHeight="1">
      <c r="A237" s="18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88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ht="19.5" customHeight="1">
      <c r="A238" s="18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88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ht="19.5" customHeight="1">
      <c r="A239" s="18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88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ht="19.5" customHeight="1">
      <c r="A240" s="18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88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ht="19.5" customHeight="1">
      <c r="A241" s="18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88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ht="19.5" customHeight="1">
      <c r="A242" s="18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88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ht="19.5" customHeight="1">
      <c r="A243" s="18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88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ht="19.5" customHeight="1">
      <c r="A244" s="18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88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ht="19.5" customHeight="1">
      <c r="A245" s="18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88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ht="19.5" customHeight="1">
      <c r="A246" s="18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88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ht="19.5" customHeight="1">
      <c r="A247" s="18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88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ht="19.5" customHeight="1">
      <c r="A248" s="18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88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ht="19.5" customHeight="1">
      <c r="A249" s="18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88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ht="19.5" customHeight="1">
      <c r="A250" s="18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88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ht="19.5" customHeight="1">
      <c r="A251" s="18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88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ht="19.5" customHeight="1">
      <c r="A252" s="18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88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ht="19.5" customHeight="1">
      <c r="A253" s="18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88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ht="19.5" customHeight="1">
      <c r="A254" s="18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88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ht="19.5" customHeight="1">
      <c r="A255" s="18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88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ht="19.5" customHeight="1">
      <c r="A256" s="18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88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ht="19.5" customHeight="1">
      <c r="A257" s="18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88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ht="19.5" customHeight="1">
      <c r="A258" s="18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88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ht="19.5" customHeight="1">
      <c r="A259" s="18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88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ht="19.5" customHeight="1">
      <c r="A260" s="18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88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ht="19.5" customHeight="1">
      <c r="A261" s="18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88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ht="19.5" customHeight="1">
      <c r="A262" s="18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88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ht="19.5" customHeight="1">
      <c r="A263" s="18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88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ht="19.5" customHeight="1">
      <c r="A264" s="18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88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ht="19.5" customHeight="1">
      <c r="A265" s="18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88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ht="19.5" customHeight="1">
      <c r="A266" s="18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88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ht="19.5" customHeight="1">
      <c r="A267" s="18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88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ht="19.5" customHeight="1">
      <c r="A268" s="18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88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ht="19.5" customHeight="1">
      <c r="A269" s="18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88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ht="19.5" customHeight="1">
      <c r="A270" s="18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88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ht="19.5" customHeight="1">
      <c r="A271" s="18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88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ht="19.5" customHeight="1">
      <c r="A272" s="18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88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ht="19.5" customHeight="1">
      <c r="A273" s="18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88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ht="19.5" customHeight="1">
      <c r="A274" s="18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88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ht="19.5" customHeight="1">
      <c r="A275" s="18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88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ht="19.5" customHeight="1">
      <c r="A276" s="18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88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ht="19.5" customHeight="1">
      <c r="A277" s="18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88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ht="19.5" customHeight="1">
      <c r="A278" s="18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88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ht="19.5" customHeight="1">
      <c r="A279" s="18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88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ht="19.5" customHeight="1">
      <c r="A280" s="18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88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ht="19.5" customHeight="1">
      <c r="A281" s="18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88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ht="19.5" customHeight="1">
      <c r="A282" s="18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88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ht="19.5" customHeight="1">
      <c r="A283" s="189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88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ht="19.5" customHeight="1">
      <c r="A284" s="189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88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ht="19.5" customHeight="1">
      <c r="A285" s="189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88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ht="19.5" customHeight="1">
      <c r="A286" s="189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88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ht="19.5" customHeight="1">
      <c r="A287" s="189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88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ht="19.5" customHeight="1">
      <c r="A288" s="189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88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 ht="19.5" customHeight="1">
      <c r="A289" s="189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88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1:43" ht="19.5" customHeight="1">
      <c r="A290" s="189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88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1:43" ht="19.5" customHeight="1">
      <c r="A291" s="189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88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1:43" ht="19.5" customHeight="1">
      <c r="A292" s="189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88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1:43" ht="19.5" customHeight="1">
      <c r="A293" s="189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88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1:43" ht="19.5" customHeight="1">
      <c r="A294" s="189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88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1:43" ht="19.5" customHeight="1">
      <c r="A295" s="189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88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1:43" ht="19.5" customHeight="1">
      <c r="A296" s="189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88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1:43" ht="19.5" customHeight="1">
      <c r="A297" s="189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88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1:43" ht="19.5" customHeight="1">
      <c r="A298" s="189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88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1:43" ht="19.5" customHeight="1">
      <c r="A299" s="189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88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1:43" ht="19.5" customHeight="1">
      <c r="A300" s="189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88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1:43" ht="19.5" customHeight="1">
      <c r="A301" s="189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88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spans="1:43" ht="19.5" customHeight="1">
      <c r="A302" s="189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88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spans="1:43" ht="19.5" customHeight="1">
      <c r="A303" s="189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88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spans="1:43" ht="19.5" customHeight="1">
      <c r="A304" s="189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88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1:43" ht="19.5" customHeight="1">
      <c r="A305" s="189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88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spans="1:43" ht="19.5" customHeight="1">
      <c r="A306" s="189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88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spans="1:43" ht="19.5" customHeight="1">
      <c r="A307" s="189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88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spans="1:43" ht="19.5" customHeight="1">
      <c r="A308" s="189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88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1:43" ht="19.5" customHeight="1">
      <c r="A309" s="189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88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spans="1:43" ht="19.5" customHeight="1">
      <c r="A310" s="189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88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spans="1:43" ht="19.5" customHeight="1">
      <c r="A311" s="189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88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spans="1:43" ht="19.5" customHeight="1">
      <c r="A312" s="189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88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1:43" ht="19.5" customHeight="1">
      <c r="A313" s="189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88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spans="1:43" ht="19.5" customHeight="1">
      <c r="A314" s="189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88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spans="1:43" ht="19.5" customHeight="1">
      <c r="A315" s="189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88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spans="1:43" ht="19.5" customHeight="1">
      <c r="A316" s="189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88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spans="1:43" ht="19.5" customHeight="1">
      <c r="A317" s="189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88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spans="1:43" ht="19.5" customHeight="1">
      <c r="A318" s="189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88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spans="1:43" ht="19.5" customHeight="1">
      <c r="A319" s="189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88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spans="1:43" ht="19.5" customHeight="1">
      <c r="A320" s="189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88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spans="1:43" ht="19.5" customHeight="1">
      <c r="A321" s="189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88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spans="1:43" ht="19.5" customHeight="1">
      <c r="A322" s="189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88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spans="1:43" ht="19.5" customHeight="1">
      <c r="A323" s="189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88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spans="1:43" ht="19.5" customHeight="1">
      <c r="A324" s="189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88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spans="1:43" ht="19.5" customHeight="1">
      <c r="A325" s="189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88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spans="1:43" ht="19.5" customHeight="1">
      <c r="A326" s="189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88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spans="1:43" ht="19.5" customHeight="1">
      <c r="A327" s="189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88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spans="1:43" ht="19.5" customHeight="1">
      <c r="A328" s="189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88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spans="1:43" ht="19.5" customHeight="1">
      <c r="A329" s="189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88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spans="1:43" ht="19.5" customHeight="1">
      <c r="A330" s="189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88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spans="1:43" ht="19.5" customHeight="1">
      <c r="A331" s="189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88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spans="1:43" ht="19.5" customHeight="1">
      <c r="A332" s="189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88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spans="1:43" ht="19.5" customHeight="1">
      <c r="A333" s="189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88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spans="1:43" ht="19.5" customHeight="1">
      <c r="A334" s="189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88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spans="1:43" ht="19.5" customHeight="1">
      <c r="A335" s="189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88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spans="1:43" ht="19.5" customHeight="1">
      <c r="A336" s="189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88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spans="1:43" ht="19.5" customHeight="1">
      <c r="A337" s="189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88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spans="1:43" ht="19.5" customHeight="1">
      <c r="A338" s="189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88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spans="1:43" ht="19.5" customHeight="1">
      <c r="A339" s="189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88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spans="1:43" ht="19.5" customHeight="1">
      <c r="A340" s="189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88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spans="1:43" ht="19.5" customHeight="1">
      <c r="A341" s="189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88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spans="1:43" ht="19.5" customHeight="1">
      <c r="A342" s="189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88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spans="1:43" ht="19.5" customHeight="1">
      <c r="A343" s="189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88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spans="1:43" ht="19.5" customHeight="1">
      <c r="A344" s="189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88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spans="1:43" ht="19.5" customHeight="1">
      <c r="A345" s="189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88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spans="1:43" ht="19.5" customHeight="1">
      <c r="A346" s="189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88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spans="1:43" ht="19.5" customHeight="1">
      <c r="A347" s="189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88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spans="1:43" ht="19.5" customHeight="1">
      <c r="A348" s="189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88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spans="1:43" ht="19.5" customHeight="1">
      <c r="A349" s="189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88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spans="1:43" ht="19.5" customHeight="1">
      <c r="A350" s="189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88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spans="1:43" ht="19.5" customHeight="1">
      <c r="A351" s="189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88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spans="1:43" ht="19.5" customHeight="1">
      <c r="A352" s="189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88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spans="1:43" ht="19.5" customHeight="1">
      <c r="A353" s="189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88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spans="1:43" ht="19.5" customHeight="1">
      <c r="A354" s="189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88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spans="1:43" ht="19.5" customHeight="1">
      <c r="A355" s="189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88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spans="1:43" ht="19.5" customHeight="1">
      <c r="A356" s="189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88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spans="1:43" ht="19.5" customHeight="1">
      <c r="A357" s="189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88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1:43" ht="19.5" customHeight="1">
      <c r="A358" s="189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88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ht="19.5" customHeight="1">
      <c r="A359" s="189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88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43" ht="19.5" customHeight="1">
      <c r="A360" s="189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88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ht="19.5" customHeight="1">
      <c r="A361" s="189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88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ht="19.5" customHeight="1">
      <c r="A362" s="189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88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ht="19.5" customHeight="1">
      <c r="A363" s="189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88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43" ht="19.5" customHeight="1">
      <c r="A364" s="189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88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43" ht="19.5" customHeight="1">
      <c r="A365" s="189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88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43" ht="19.5" customHeight="1">
      <c r="A366" s="189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88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ht="19.5" customHeight="1">
      <c r="A367" s="189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88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43" ht="19.5" customHeight="1">
      <c r="A368" s="189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88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43" ht="19.5" customHeight="1">
      <c r="A369" s="189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88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43" ht="19.5" customHeight="1">
      <c r="A370" s="189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88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43" ht="19.5" customHeight="1">
      <c r="A371" s="189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88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43" ht="19.5" customHeight="1">
      <c r="A372" s="189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88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43" ht="19.5" customHeight="1">
      <c r="A373" s="189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88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43" ht="19.5" customHeight="1">
      <c r="A374" s="189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88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43" ht="19.5" customHeight="1">
      <c r="A375" s="189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88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43" ht="19.5" customHeight="1">
      <c r="A376" s="189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88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43" ht="19.5" customHeight="1">
      <c r="A377" s="189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88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43" ht="19.5" customHeight="1">
      <c r="A378" s="189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88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43" ht="19.5" customHeight="1">
      <c r="A379" s="189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88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43" ht="19.5" customHeight="1">
      <c r="A380" s="189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88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43" ht="19.5" customHeight="1">
      <c r="A381" s="189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88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spans="1:43" ht="19.5" customHeight="1">
      <c r="A382" s="189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88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spans="1:43" ht="19.5" customHeight="1">
      <c r="A383" s="189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88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spans="1:43" ht="19.5" customHeight="1">
      <c r="A384" s="189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88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spans="1:43" ht="19.5" customHeight="1">
      <c r="A385" s="189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88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spans="1:43" ht="19.5" customHeight="1">
      <c r="A386" s="189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88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spans="1:43" ht="19.5" customHeight="1">
      <c r="A387" s="189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88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spans="1:43" ht="19.5" customHeight="1">
      <c r="A388" s="189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88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spans="1:43" ht="19.5" customHeight="1">
      <c r="A389" s="189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88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spans="1:43" ht="19.5" customHeight="1">
      <c r="A390" s="189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88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spans="1:43" ht="19.5" customHeight="1">
      <c r="A391" s="189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88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spans="1:43" ht="19.5" customHeight="1">
      <c r="A392" s="189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88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spans="1:43" ht="19.5" customHeight="1">
      <c r="A393" s="189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88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spans="1:43" ht="19.5" customHeight="1">
      <c r="A394" s="189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88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spans="1:43" ht="19.5" customHeight="1">
      <c r="A395" s="189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88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spans="1:43" ht="19.5" customHeight="1">
      <c r="A396" s="189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88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spans="1:43" ht="19.5" customHeight="1">
      <c r="A397" s="189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88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spans="1:43" ht="19.5" customHeight="1">
      <c r="A398" s="189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88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spans="1:43" ht="19.5" customHeight="1">
      <c r="A399" s="189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88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spans="1:43" ht="19.5" customHeight="1">
      <c r="A400" s="189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88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spans="1:43" ht="19.5" customHeight="1">
      <c r="A401" s="189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88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spans="1:43" ht="19.5" customHeight="1">
      <c r="A402" s="189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88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spans="1:43" ht="19.5" customHeight="1">
      <c r="A403" s="189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88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spans="1:43" ht="19.5" customHeight="1">
      <c r="A404" s="189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88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spans="1:43" ht="19.5" customHeight="1">
      <c r="A405" s="189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88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spans="1:43" ht="19.5" customHeight="1">
      <c r="A406" s="189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88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spans="1:43" ht="19.5" customHeight="1">
      <c r="A407" s="189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88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spans="1:43" ht="19.5" customHeight="1">
      <c r="A408" s="189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88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spans="1:43" ht="19.5" customHeight="1">
      <c r="A409" s="189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88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spans="1:43" ht="19.5" customHeight="1">
      <c r="A410" s="189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88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spans="1:43" ht="19.5" customHeight="1">
      <c r="A411" s="189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88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spans="1:43" ht="19.5" customHeight="1">
      <c r="A412" s="189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88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spans="1:43" ht="19.5" customHeight="1">
      <c r="A413" s="189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88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spans="1:43" ht="19.5" customHeight="1">
      <c r="A414" s="189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88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spans="1:43" ht="19.5" customHeight="1">
      <c r="A415" s="189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88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spans="1:43" ht="19.5" customHeight="1">
      <c r="A416" s="189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88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spans="1:43" ht="19.5" customHeight="1">
      <c r="A417" s="189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88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spans="1:43" ht="19.5" customHeight="1">
      <c r="A418" s="189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88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spans="1:43" ht="19.5" customHeight="1">
      <c r="A419" s="189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88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spans="1:43" ht="19.5" customHeight="1">
      <c r="A420" s="189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88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spans="1:43" ht="19.5" customHeight="1">
      <c r="A421" s="189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88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spans="1:43" ht="19.5" customHeight="1">
      <c r="A422" s="189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88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spans="1:43" ht="19.5" customHeight="1">
      <c r="A423" s="189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88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spans="1:43" ht="19.5" customHeight="1">
      <c r="A424" s="189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88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spans="1:43" ht="19.5" customHeight="1">
      <c r="A425" s="189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88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spans="1:43" ht="19.5" customHeight="1">
      <c r="A426" s="189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88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spans="1:43" ht="19.5" customHeight="1">
      <c r="A427" s="189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88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spans="1:43" ht="19.5" customHeight="1">
      <c r="A428" s="189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88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spans="1:43" ht="19.5" customHeight="1">
      <c r="A429" s="189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88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spans="1:43" ht="19.5" customHeight="1">
      <c r="A430" s="189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88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spans="1:43" ht="19.5" customHeight="1">
      <c r="A431" s="189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88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spans="1:43" ht="19.5" customHeight="1">
      <c r="A432" s="189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88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spans="1:43" ht="19.5" customHeight="1">
      <c r="A433" s="189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88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spans="1:43" ht="19.5" customHeight="1">
      <c r="A434" s="189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88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spans="1:43" ht="19.5" customHeight="1">
      <c r="A435" s="189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88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spans="1:43" ht="19.5" customHeight="1">
      <c r="A436" s="189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88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spans="1:43" ht="19.5" customHeight="1">
      <c r="A437" s="189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88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spans="1:43" ht="19.5" customHeight="1">
      <c r="A438" s="189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88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spans="1:43" ht="19.5" customHeight="1">
      <c r="A439" s="189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88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spans="1:43" ht="19.5" customHeight="1">
      <c r="A440" s="189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88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spans="1:43" ht="19.5" customHeight="1">
      <c r="A441" s="189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88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spans="1:43" ht="19.5" customHeight="1">
      <c r="A442" s="189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88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spans="1:43" ht="19.5" customHeight="1">
      <c r="A443" s="189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88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spans="1:43" ht="19.5" customHeight="1">
      <c r="A444" s="189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88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spans="1:43" ht="19.5" customHeight="1">
      <c r="A445" s="189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88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spans="1:43" ht="19.5" customHeight="1">
      <c r="A446" s="189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88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spans="1:43" ht="19.5" customHeight="1">
      <c r="A447" s="189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88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spans="1:43" ht="19.5" customHeight="1">
      <c r="A448" s="189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88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spans="1:43" ht="19.5" customHeight="1">
      <c r="A449" s="189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88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spans="1:43" ht="19.5" customHeight="1">
      <c r="A450" s="189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88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spans="1:43" ht="19.5" customHeight="1">
      <c r="A451" s="189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88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spans="1:43" ht="19.5" customHeight="1">
      <c r="A452" s="189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88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spans="1:43" ht="19.5" customHeight="1">
      <c r="A453" s="189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88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spans="1:43" ht="19.5" customHeight="1">
      <c r="A454" s="189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88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spans="1:43" ht="19.5" customHeight="1">
      <c r="A455" s="189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88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spans="1:43" ht="19.5" customHeight="1">
      <c r="A456" s="189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88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spans="1:43" ht="19.5" customHeight="1">
      <c r="A457" s="189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88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spans="1:43" ht="19.5" customHeight="1">
      <c r="A458" s="189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88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spans="1:43" ht="19.5" customHeight="1">
      <c r="A459" s="189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88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spans="1:43" ht="19.5" customHeight="1">
      <c r="A460" s="189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88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spans="1:43" ht="19.5" customHeight="1">
      <c r="A461" s="189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88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spans="1:43" ht="19.5" customHeight="1">
      <c r="A462" s="189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88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spans="1:43" ht="19.5" customHeight="1">
      <c r="A463" s="189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88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spans="1:43" ht="19.5" customHeight="1">
      <c r="A464" s="189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88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spans="1:43" ht="19.5" customHeight="1">
      <c r="A465" s="189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88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spans="1:43" ht="19.5" customHeight="1">
      <c r="A466" s="189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88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spans="1:43" ht="19.5" customHeight="1">
      <c r="A467" s="189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88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spans="1:43" ht="19.5" customHeight="1">
      <c r="A468" s="189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88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spans="1:43" ht="19.5" customHeight="1">
      <c r="A469" s="189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88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spans="1:43" ht="19.5" customHeight="1">
      <c r="A470" s="189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88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spans="1:43" ht="19.5" customHeight="1">
      <c r="A471" s="189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88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spans="1:43" ht="19.5" customHeight="1">
      <c r="A472" s="189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88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spans="1:43" ht="19.5" customHeight="1">
      <c r="A473" s="189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88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spans="1:43" ht="19.5" customHeight="1">
      <c r="A474" s="189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88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spans="1:43" ht="19.5" customHeight="1">
      <c r="A475" s="189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88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spans="1:43" ht="19.5" customHeight="1">
      <c r="A476" s="189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88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spans="1:43" ht="19.5" customHeight="1">
      <c r="A477" s="189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88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spans="1:43" ht="19.5" customHeight="1">
      <c r="A478" s="189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88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spans="1:43" ht="19.5" customHeight="1">
      <c r="A479" s="189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88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spans="1:43" ht="19.5" customHeight="1">
      <c r="A480" s="189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88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spans="1:43" ht="19.5" customHeight="1">
      <c r="A481" s="189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88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spans="1:43" ht="19.5" customHeight="1">
      <c r="A482" s="189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88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spans="1:43" ht="19.5" customHeight="1">
      <c r="A483" s="189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88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spans="1:43" ht="19.5" customHeight="1">
      <c r="A484" s="189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88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spans="1:43" ht="19.5" customHeight="1">
      <c r="A485" s="189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88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spans="1:43" ht="19.5" customHeight="1">
      <c r="A486" s="189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88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spans="1:43" ht="19.5" customHeight="1">
      <c r="A487" s="189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88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spans="1:43" ht="19.5" customHeight="1">
      <c r="A488" s="189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88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spans="1:43" ht="19.5" customHeight="1">
      <c r="A489" s="189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88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spans="1:43" ht="19.5" customHeight="1">
      <c r="A490" s="189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88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spans="1:43" ht="19.5" customHeight="1">
      <c r="A491" s="189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88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spans="1:43" ht="19.5" customHeight="1">
      <c r="A492" s="189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88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1:43" ht="19.5" customHeight="1">
      <c r="A493" s="189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88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spans="1:43" ht="19.5" customHeight="1">
      <c r="A494" s="189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88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spans="1:43" ht="19.5" customHeight="1">
      <c r="A495" s="189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88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spans="1:43" ht="19.5" customHeight="1">
      <c r="A496" s="189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88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spans="1:43" ht="19.5" customHeight="1">
      <c r="A497" s="189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88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spans="1:43" ht="19.5" customHeight="1">
      <c r="A498" s="189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88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spans="1:43" ht="19.5" customHeight="1">
      <c r="A499" s="189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88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spans="1:43" ht="19.5" customHeight="1">
      <c r="A500" s="189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88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spans="1:43" ht="19.5" customHeight="1">
      <c r="A501" s="189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88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spans="1:43" ht="19.5" customHeight="1">
      <c r="A502" s="189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88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spans="1:43" ht="19.5" customHeight="1">
      <c r="A503" s="189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88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spans="1:43" ht="19.5" customHeight="1">
      <c r="A504" s="189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88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spans="1:43" ht="19.5" customHeight="1">
      <c r="A505" s="189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88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spans="1:43" ht="19.5" customHeight="1">
      <c r="A506" s="189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88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spans="1:43" ht="19.5" customHeight="1">
      <c r="A507" s="189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88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spans="1:43" ht="19.5" customHeight="1">
      <c r="A508" s="189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88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spans="1:43" ht="19.5" customHeight="1">
      <c r="A509" s="189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88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spans="1:43" ht="19.5" customHeight="1">
      <c r="A510" s="189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88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spans="1:43" ht="19.5" customHeight="1">
      <c r="A511" s="189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88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spans="1:43" ht="19.5" customHeight="1">
      <c r="A512" s="189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88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spans="1:43" ht="19.5" customHeight="1">
      <c r="A513" s="189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88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spans="1:43" ht="19.5" customHeight="1">
      <c r="A514" s="189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88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spans="1:43" ht="19.5" customHeight="1">
      <c r="A515" s="189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88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spans="1:43" ht="19.5" customHeight="1">
      <c r="A516" s="189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88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spans="1:43" ht="19.5" customHeight="1">
      <c r="A517" s="189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88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spans="1:43" ht="19.5" customHeight="1">
      <c r="A518" s="189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88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spans="1:43" ht="19.5" customHeight="1">
      <c r="A519" s="189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88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spans="1:43" ht="19.5" customHeight="1">
      <c r="A520" s="189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88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spans="1:43" ht="19.5" customHeight="1">
      <c r="A521" s="189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88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spans="1:43" ht="19.5" customHeight="1">
      <c r="A522" s="189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88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spans="1:43" ht="19.5" customHeight="1">
      <c r="A523" s="189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88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spans="1:43" ht="19.5" customHeight="1">
      <c r="A524" s="189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88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spans="1:43" ht="19.5" customHeight="1">
      <c r="A525" s="189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88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spans="1:43" ht="19.5" customHeight="1">
      <c r="A526" s="189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88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spans="1:43" ht="19.5" customHeight="1">
      <c r="A527" s="189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88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spans="1:43" ht="19.5" customHeight="1">
      <c r="A528" s="189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88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spans="1:43" ht="19.5" customHeight="1">
      <c r="A529" s="189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88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spans="1:43" ht="19.5" customHeight="1">
      <c r="A530" s="189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88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spans="1:43" ht="19.5" customHeight="1">
      <c r="A531" s="189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88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spans="1:43" ht="19.5" customHeight="1">
      <c r="A532" s="189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88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spans="1:43" ht="19.5" customHeight="1">
      <c r="A533" s="189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88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spans="1:43" ht="19.5" customHeight="1">
      <c r="A534" s="189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88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spans="1:43" ht="19.5" customHeight="1">
      <c r="A535" s="189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88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spans="1:43" ht="19.5" customHeight="1">
      <c r="A536" s="189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88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spans="1:43" ht="19.5" customHeight="1">
      <c r="A537" s="189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88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spans="1:43" ht="19.5" customHeight="1">
      <c r="A538" s="189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88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spans="1:43" ht="19.5" customHeight="1">
      <c r="A539" s="189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88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spans="1:43" ht="19.5" customHeight="1">
      <c r="A540" s="189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88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spans="1:43" ht="19.5" customHeight="1">
      <c r="A541" s="189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88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spans="1:43" ht="19.5" customHeight="1">
      <c r="A542" s="189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88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spans="1:43" ht="19.5" customHeight="1">
      <c r="A543" s="189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88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spans="1:43" ht="19.5" customHeight="1">
      <c r="A544" s="189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88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spans="1:43" ht="19.5" customHeight="1">
      <c r="A545" s="189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88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spans="1:43" ht="19.5" customHeight="1">
      <c r="A546" s="189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88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spans="1:43" ht="19.5" customHeight="1">
      <c r="A547" s="189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88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spans="1:43" ht="19.5" customHeight="1">
      <c r="A548" s="189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88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spans="1:43" ht="19.5" customHeight="1">
      <c r="A549" s="189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88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spans="1:43" ht="19.5" customHeight="1">
      <c r="A550" s="189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88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spans="1:43" ht="19.5" customHeight="1">
      <c r="A551" s="189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88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spans="1:43" ht="19.5" customHeight="1">
      <c r="A552" s="189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88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spans="1:43" ht="19.5" customHeight="1">
      <c r="A553" s="189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88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spans="1:43" ht="19.5" customHeight="1">
      <c r="A554" s="189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88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spans="1:43" ht="19.5" customHeight="1">
      <c r="A555" s="189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88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spans="1:43" ht="19.5" customHeight="1">
      <c r="A556" s="189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88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spans="1:43" ht="19.5" customHeight="1">
      <c r="A557" s="189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88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spans="1:43" ht="19.5" customHeight="1">
      <c r="A558" s="189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88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spans="1:43" ht="19.5" customHeight="1">
      <c r="A559" s="189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88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spans="1:43" ht="19.5" customHeight="1">
      <c r="A560" s="189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88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spans="1:43" ht="19.5" customHeight="1">
      <c r="A561" s="189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88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spans="1:43" ht="19.5" customHeight="1">
      <c r="A562" s="189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88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spans="1:43" ht="19.5" customHeight="1">
      <c r="A563" s="189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88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spans="1:43" ht="19.5" customHeight="1">
      <c r="A564" s="189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88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spans="1:43" ht="19.5" customHeight="1">
      <c r="A565" s="189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88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spans="1:43" ht="19.5" customHeight="1">
      <c r="A566" s="189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88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spans="1:43" ht="19.5" customHeight="1">
      <c r="A567" s="189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88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spans="1:43" ht="19.5" customHeight="1">
      <c r="A568" s="189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88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spans="1:43" ht="19.5" customHeight="1">
      <c r="A569" s="189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88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spans="1:43" ht="19.5" customHeight="1">
      <c r="A570" s="189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88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spans="1:43" ht="19.5" customHeight="1">
      <c r="A571" s="189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88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spans="1:43" ht="19.5" customHeight="1">
      <c r="A572" s="189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88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spans="1:43" ht="19.5" customHeight="1">
      <c r="A573" s="189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88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spans="1:43" ht="19.5" customHeight="1">
      <c r="A574" s="189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88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spans="1:43" ht="19.5" customHeight="1">
      <c r="A575" s="189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88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spans="1:43" ht="19.5" customHeight="1">
      <c r="A576" s="189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88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spans="1:43" ht="19.5" customHeight="1">
      <c r="A577" s="189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88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spans="1:43" ht="19.5" customHeight="1">
      <c r="A578" s="189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88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spans="1:43" ht="19.5" customHeight="1">
      <c r="A579" s="189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88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spans="1:43" ht="19.5" customHeight="1">
      <c r="A580" s="189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88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spans="1:43" ht="19.5" customHeight="1">
      <c r="A581" s="189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88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spans="1:43" ht="19.5" customHeight="1">
      <c r="A582" s="189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88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spans="1:43" ht="19.5" customHeight="1">
      <c r="A583" s="189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88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spans="1:43" ht="19.5" customHeight="1">
      <c r="A584" s="189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88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spans="1:43" ht="19.5" customHeight="1">
      <c r="A585" s="189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88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spans="1:43" ht="19.5" customHeight="1">
      <c r="A586" s="189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88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spans="1:43" ht="19.5" customHeight="1">
      <c r="A587" s="189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88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spans="1:43" ht="19.5" customHeight="1">
      <c r="A588" s="189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88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spans="1:43" ht="19.5" customHeight="1">
      <c r="A589" s="189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88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spans="1:43" ht="19.5" customHeight="1">
      <c r="A590" s="189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88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spans="1:43" ht="19.5" customHeight="1">
      <c r="A591" s="189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88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spans="1:43" ht="19.5" customHeight="1">
      <c r="A592" s="189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88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spans="1:43" ht="19.5" customHeight="1">
      <c r="A593" s="189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88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spans="1:43" ht="19.5" customHeight="1">
      <c r="A594" s="189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88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spans="1:43" ht="19.5" customHeight="1">
      <c r="A595" s="189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88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spans="1:43" ht="19.5" customHeight="1">
      <c r="A596" s="189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88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spans="1:43" ht="19.5" customHeight="1">
      <c r="A597" s="189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88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spans="1:43" ht="19.5" customHeight="1">
      <c r="A598" s="189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88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spans="1:43" ht="19.5" customHeight="1">
      <c r="A599" s="189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88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spans="1:43" ht="19.5" customHeight="1">
      <c r="A600" s="189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88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spans="1:43" ht="19.5" customHeight="1">
      <c r="A601" s="189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88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spans="1:43" ht="19.5" customHeight="1">
      <c r="A602" s="189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88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spans="1:43" ht="19.5" customHeight="1">
      <c r="A603" s="189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88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spans="1:43" ht="19.5" customHeight="1">
      <c r="A604" s="189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88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spans="1:43" ht="19.5" customHeight="1">
      <c r="A605" s="189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88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spans="1:43" ht="19.5" customHeight="1">
      <c r="A606" s="189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88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spans="1:43" ht="19.5" customHeight="1">
      <c r="A607" s="189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88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spans="1:43" ht="19.5" customHeight="1">
      <c r="A608" s="189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88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spans="1:43" ht="19.5" customHeight="1">
      <c r="A609" s="189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88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spans="1:43" ht="19.5" customHeight="1">
      <c r="A610" s="189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88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spans="1:43" ht="19.5" customHeight="1">
      <c r="A611" s="189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88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spans="1:43" ht="19.5" customHeight="1">
      <c r="A612" s="189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88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spans="1:43" ht="19.5" customHeight="1">
      <c r="A613" s="189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88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spans="1:43" ht="19.5" customHeight="1">
      <c r="A614" s="189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88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spans="1:43" ht="19.5" customHeight="1">
      <c r="A615" s="189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88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spans="1:43" ht="19.5" customHeight="1">
      <c r="A616" s="189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88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spans="1:43" ht="19.5" customHeight="1">
      <c r="A617" s="189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88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spans="1:43" ht="19.5" customHeight="1">
      <c r="A618" s="189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88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spans="1:43" ht="19.5" customHeight="1">
      <c r="A619" s="189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88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spans="1:43" ht="19.5" customHeight="1">
      <c r="A620" s="189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88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spans="1:43" ht="19.5" customHeight="1">
      <c r="A621" s="189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88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spans="1:43" ht="19.5" customHeight="1">
      <c r="A622" s="189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88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spans="1:43" ht="19.5" customHeight="1">
      <c r="A623" s="189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88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spans="1:43" ht="19.5" customHeight="1">
      <c r="A624" s="189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88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spans="1:43" ht="19.5" customHeight="1">
      <c r="A625" s="189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88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spans="1:43" ht="19.5" customHeight="1">
      <c r="A626" s="189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88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spans="1:43" ht="19.5" customHeight="1">
      <c r="A627" s="189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88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spans="1:43" ht="19.5" customHeight="1">
      <c r="A628" s="189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88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spans="1:43" ht="19.5" customHeight="1">
      <c r="A629" s="189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88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spans="1:43" ht="19.5" customHeight="1">
      <c r="A630" s="189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88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spans="1:43" ht="19.5" customHeight="1">
      <c r="A631" s="189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88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spans="1:43" ht="19.5" customHeight="1">
      <c r="A632" s="189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88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spans="1:43" ht="19.5" customHeight="1">
      <c r="A633" s="189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88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spans="1:43" ht="19.5" customHeight="1">
      <c r="A634" s="189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88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spans="1:43" ht="19.5" customHeight="1">
      <c r="A635" s="189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88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spans="1:43" ht="19.5" customHeight="1">
      <c r="A636" s="189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88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spans="1:43" ht="19.5" customHeight="1">
      <c r="A637" s="189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88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spans="1:43" ht="19.5" customHeight="1">
      <c r="A638" s="189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88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spans="1:43" ht="19.5" customHeight="1">
      <c r="A639" s="189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88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spans="1:43" ht="19.5" customHeight="1">
      <c r="A640" s="189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88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spans="1:43" ht="19.5" customHeight="1">
      <c r="A641" s="189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88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spans="1:43" ht="19.5" customHeight="1">
      <c r="A642" s="189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88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spans="1:43" ht="19.5" customHeight="1">
      <c r="A643" s="189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88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spans="1:43" ht="19.5" customHeight="1">
      <c r="A644" s="189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88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spans="1:43" ht="19.5" customHeight="1">
      <c r="A645" s="189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88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spans="1:43" ht="19.5" customHeight="1">
      <c r="A646" s="189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88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spans="1:43" ht="19.5" customHeight="1">
      <c r="A647" s="189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88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spans="1:43" ht="19.5" customHeight="1">
      <c r="A648" s="189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88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spans="1:43" ht="19.5" customHeight="1">
      <c r="A649" s="189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88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spans="1:43" ht="19.5" customHeight="1">
      <c r="A650" s="189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88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spans="1:43" ht="19.5" customHeight="1">
      <c r="A651" s="189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88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spans="1:43" ht="19.5" customHeight="1">
      <c r="A652" s="189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88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spans="1:43" ht="19.5" customHeight="1">
      <c r="A653" s="189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88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spans="1:43" ht="19.5" customHeight="1">
      <c r="A654" s="189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88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spans="1:43" ht="19.5" customHeight="1">
      <c r="A655" s="189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88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spans="1:43" ht="19.5" customHeight="1">
      <c r="A656" s="189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88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spans="1:43" ht="19.5" customHeight="1">
      <c r="A657" s="189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88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spans="1:43" ht="19.5" customHeight="1">
      <c r="A658" s="189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88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spans="1:43" ht="19.5" customHeight="1">
      <c r="A659" s="189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88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spans="1:43" ht="19.5" customHeight="1">
      <c r="A660" s="189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88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spans="1:43" ht="19.5" customHeight="1">
      <c r="A661" s="189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88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spans="1:43" ht="19.5" customHeight="1">
      <c r="A662" s="189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88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spans="1:43" ht="19.5" customHeight="1">
      <c r="A663" s="189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88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spans="1:43" ht="19.5" customHeight="1">
      <c r="A664" s="189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88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spans="1:43" ht="19.5" customHeight="1">
      <c r="A665" s="189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88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spans="1:43" ht="19.5" customHeight="1">
      <c r="A666" s="189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88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spans="1:43" ht="19.5" customHeight="1">
      <c r="A667" s="189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88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spans="1:43" ht="19.5" customHeight="1">
      <c r="A668" s="189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88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spans="1:43" ht="19.5" customHeight="1">
      <c r="A669" s="189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88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spans="1:43" ht="19.5" customHeight="1">
      <c r="A670" s="189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88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spans="1:43" ht="19.5" customHeight="1">
      <c r="A671" s="189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88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spans="1:43" ht="19.5" customHeight="1">
      <c r="A672" s="189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88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spans="1:43" ht="19.5" customHeight="1">
      <c r="A673" s="189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88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spans="1:43" ht="19.5" customHeight="1">
      <c r="A674" s="189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88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spans="1:43" ht="19.5" customHeight="1">
      <c r="A675" s="189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88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spans="1:43" ht="19.5" customHeight="1">
      <c r="A676" s="189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88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spans="1:43" ht="19.5" customHeight="1">
      <c r="A677" s="189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88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spans="1:43" ht="19.5" customHeight="1">
      <c r="A678" s="189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88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spans="1:43" ht="19.5" customHeight="1">
      <c r="A679" s="189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88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spans="1:43" ht="19.5" customHeight="1">
      <c r="A680" s="189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88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spans="1:43" ht="19.5" customHeight="1">
      <c r="A681" s="189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88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spans="1:43" ht="19.5" customHeight="1">
      <c r="A682" s="189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88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spans="1:43" ht="19.5" customHeight="1">
      <c r="A683" s="189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88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spans="1:43" ht="19.5" customHeight="1">
      <c r="A684" s="189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88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spans="1:43" ht="19.5" customHeight="1">
      <c r="A685" s="189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88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spans="1:43" ht="19.5" customHeight="1">
      <c r="A686" s="189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88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spans="1:43" ht="19.5" customHeight="1">
      <c r="A687" s="189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88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spans="1:43" ht="19.5" customHeight="1">
      <c r="A688" s="189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88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spans="1:43" ht="19.5" customHeight="1">
      <c r="A689" s="189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88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spans="1:43" ht="19.5" customHeight="1">
      <c r="A690" s="189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88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spans="1:43" ht="19.5" customHeight="1">
      <c r="A691" s="189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88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spans="1:43" ht="19.5" customHeight="1">
      <c r="A692" s="189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88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spans="1:43" ht="19.5" customHeight="1">
      <c r="A693" s="189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88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spans="1:43" ht="19.5" customHeight="1">
      <c r="A694" s="189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88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spans="1:43" ht="19.5" customHeight="1">
      <c r="A695" s="189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88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spans="1:43" ht="19.5" customHeight="1">
      <c r="A696" s="189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88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spans="1:43" ht="19.5" customHeight="1">
      <c r="A697" s="189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88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spans="1:43" ht="19.5" customHeight="1">
      <c r="A698" s="189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88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spans="1:43" ht="19.5" customHeight="1">
      <c r="A699" s="189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88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spans="1:43" ht="19.5" customHeight="1">
      <c r="A700" s="189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88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spans="1:43" ht="19.5" customHeight="1">
      <c r="A701" s="189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88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spans="1:43" ht="19.5" customHeight="1">
      <c r="A702" s="189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88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spans="1:43" ht="19.5" customHeight="1">
      <c r="A703" s="189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88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spans="1:43" ht="19.5" customHeight="1">
      <c r="A704" s="189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88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spans="1:43" ht="19.5" customHeight="1">
      <c r="A705" s="189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88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spans="1:43" ht="19.5" customHeight="1">
      <c r="A706" s="189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88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spans="1:43" ht="19.5" customHeight="1">
      <c r="A707" s="189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88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spans="1:43" ht="19.5" customHeight="1">
      <c r="A708" s="189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88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spans="1:43" ht="19.5" customHeight="1">
      <c r="A709" s="189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88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spans="1:43" ht="19.5" customHeight="1">
      <c r="A710" s="189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88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spans="1:43" ht="19.5" customHeight="1">
      <c r="A711" s="189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88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spans="1:43" ht="19.5" customHeight="1">
      <c r="A712" s="189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88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spans="1:43" ht="19.5" customHeight="1">
      <c r="A713" s="189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88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spans="1:43" ht="19.5" customHeight="1">
      <c r="A714" s="189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88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spans="1:43" ht="19.5" customHeight="1">
      <c r="A715" s="189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88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spans="1:43" ht="19.5" customHeight="1">
      <c r="A716" s="189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88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spans="1:43" ht="19.5" customHeight="1">
      <c r="A717" s="189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88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spans="1:43" ht="19.5" customHeight="1">
      <c r="A718" s="189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88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spans="1:43" ht="19.5" customHeight="1">
      <c r="A719" s="189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88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spans="1:43" ht="19.5" customHeight="1">
      <c r="A720" s="189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88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spans="1:43" ht="19.5" customHeight="1">
      <c r="A721" s="189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88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spans="1:43" ht="19.5" customHeight="1">
      <c r="A722" s="189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88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spans="1:43" ht="19.5" customHeight="1">
      <c r="A723" s="189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88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spans="1:43" ht="19.5" customHeight="1">
      <c r="A724" s="189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88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spans="1:43" ht="19.5" customHeight="1">
      <c r="A725" s="189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88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spans="1:43" ht="19.5" customHeight="1">
      <c r="A726" s="189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88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spans="1:43" ht="19.5" customHeight="1">
      <c r="A727" s="189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88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spans="1:43" ht="19.5" customHeight="1">
      <c r="A728" s="189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88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spans="1:43" ht="19.5" customHeight="1">
      <c r="A729" s="189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88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spans="1:43" ht="19.5" customHeight="1">
      <c r="A730" s="189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88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spans="1:43" ht="19.5" customHeight="1">
      <c r="A731" s="189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88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spans="1:43" ht="19.5" customHeight="1">
      <c r="A732" s="189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88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spans="1:43" ht="19.5" customHeight="1">
      <c r="A733" s="189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88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spans="1:43" ht="19.5" customHeight="1">
      <c r="A734" s="189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88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spans="1:43" ht="19.5" customHeight="1">
      <c r="A735" s="189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88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spans="1:43" ht="19.5" customHeight="1">
      <c r="A736" s="189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88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spans="1:43" ht="19.5" customHeight="1">
      <c r="A737" s="189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88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spans="1:43" ht="19.5" customHeight="1">
      <c r="A738" s="189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88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spans="1:43" ht="19.5" customHeight="1">
      <c r="A739" s="189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88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spans="1:43" ht="19.5" customHeight="1">
      <c r="A740" s="189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88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spans="1:43" ht="19.5" customHeight="1">
      <c r="A741" s="189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88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spans="1:43" ht="19.5" customHeight="1">
      <c r="A742" s="189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88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spans="1:43" ht="19.5" customHeight="1">
      <c r="A743" s="189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88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spans="1:43" ht="19.5" customHeight="1">
      <c r="A744" s="189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88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spans="1:43" ht="19.5" customHeight="1">
      <c r="A745" s="189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88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spans="1:43" ht="19.5" customHeight="1">
      <c r="A746" s="189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88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spans="1:43" ht="19.5" customHeight="1">
      <c r="A747" s="189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88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spans="1:43" ht="19.5" customHeight="1">
      <c r="A748" s="189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88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spans="1:43" ht="19.5" customHeight="1">
      <c r="A749" s="189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88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spans="1:43" ht="19.5" customHeight="1">
      <c r="A750" s="189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88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spans="1:43" ht="19.5" customHeight="1">
      <c r="A751" s="189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88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spans="1:43" ht="19.5" customHeight="1">
      <c r="A752" s="189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88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spans="1:43" ht="19.5" customHeight="1">
      <c r="A753" s="189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88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spans="1:43" ht="19.5" customHeight="1">
      <c r="A754" s="189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88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spans="1:43" ht="19.5" customHeight="1">
      <c r="A755" s="189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88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spans="1:43" ht="19.5" customHeight="1">
      <c r="A756" s="189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88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spans="1:43" ht="19.5" customHeight="1">
      <c r="A757" s="189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88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spans="1:43" ht="19.5" customHeight="1">
      <c r="A758" s="189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88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spans="1:43" ht="19.5" customHeight="1">
      <c r="A759" s="189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88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spans="1:43" ht="19.5" customHeight="1">
      <c r="A760" s="189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88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spans="1:43" ht="19.5" customHeight="1">
      <c r="A761" s="189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88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spans="1:43" ht="19.5" customHeight="1">
      <c r="A762" s="189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88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spans="1:43" ht="19.5" customHeight="1">
      <c r="A763" s="189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88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spans="1:43" ht="19.5" customHeight="1">
      <c r="A764" s="189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88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spans="1:43" ht="19.5" customHeight="1">
      <c r="A765" s="189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88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spans="1:43" ht="19.5" customHeight="1">
      <c r="A766" s="189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88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spans="1:43" ht="19.5" customHeight="1">
      <c r="A767" s="189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88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spans="1:43" ht="19.5" customHeight="1">
      <c r="A768" s="189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88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spans="1:43" ht="19.5" customHeight="1">
      <c r="A769" s="189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88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spans="1:43" ht="19.5" customHeight="1">
      <c r="A770" s="189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88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spans="1:43" ht="19.5" customHeight="1">
      <c r="A771" s="189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88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spans="1:43" ht="19.5" customHeight="1">
      <c r="A772" s="189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88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spans="1:43" ht="19.5" customHeight="1">
      <c r="A773" s="189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88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spans="1:43" ht="19.5" customHeight="1">
      <c r="A774" s="189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88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spans="1:43" ht="19.5" customHeight="1">
      <c r="A775" s="189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88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spans="1:43" ht="19.5" customHeight="1">
      <c r="A776" s="189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88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spans="1:43" ht="19.5" customHeight="1">
      <c r="A777" s="189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88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spans="1:43" ht="19.5" customHeight="1">
      <c r="A778" s="189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88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spans="1:43" ht="19.5" customHeight="1">
      <c r="A779" s="189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88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spans="1:43" ht="19.5" customHeight="1">
      <c r="A780" s="189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88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spans="1:43" ht="19.5" customHeight="1">
      <c r="A781" s="189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88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spans="1:43" ht="19.5" customHeight="1">
      <c r="A782" s="189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88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spans="1:43" ht="19.5" customHeight="1">
      <c r="A783" s="189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88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spans="1:43" ht="19.5" customHeight="1">
      <c r="A784" s="189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88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spans="1:43" ht="19.5" customHeight="1">
      <c r="A785" s="189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88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spans="1:43" ht="19.5" customHeight="1">
      <c r="A786" s="189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88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spans="1:43" ht="19.5" customHeight="1">
      <c r="A787" s="189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88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spans="1:43" ht="19.5" customHeight="1">
      <c r="A788" s="189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88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spans="1:43" ht="19.5" customHeight="1">
      <c r="A789" s="189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88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spans="1:43" ht="19.5" customHeight="1">
      <c r="A790" s="189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88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spans="1:43" ht="19.5" customHeight="1">
      <c r="A791" s="189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88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spans="1:43" ht="19.5" customHeight="1">
      <c r="A792" s="189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88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spans="1:43" ht="19.5" customHeight="1">
      <c r="A793" s="189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88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spans="1:43" ht="19.5" customHeight="1">
      <c r="A794" s="189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88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spans="1:43" ht="19.5" customHeight="1">
      <c r="A795" s="189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88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spans="1:43" ht="19.5" customHeight="1">
      <c r="A796" s="189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88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spans="1:43" ht="19.5" customHeight="1">
      <c r="A797" s="189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88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spans="1:43" ht="19.5" customHeight="1">
      <c r="A798" s="189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88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spans="1:43" ht="19.5" customHeight="1">
      <c r="A799" s="189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88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spans="1:43" ht="19.5" customHeight="1">
      <c r="A800" s="189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88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spans="1:43" ht="19.5" customHeight="1">
      <c r="A801" s="189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88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spans="1:43" ht="19.5" customHeight="1">
      <c r="A802" s="189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88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spans="1:43" ht="19.5" customHeight="1">
      <c r="A803" s="189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88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spans="1:43" ht="19.5" customHeight="1">
      <c r="A804" s="189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88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spans="1:43" ht="19.5" customHeight="1">
      <c r="A805" s="189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88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spans="1:43" ht="19.5" customHeight="1">
      <c r="A806" s="189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88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spans="1:43" ht="19.5" customHeight="1">
      <c r="A807" s="189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88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spans="1:43" ht="19.5" customHeight="1">
      <c r="A808" s="189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88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spans="1:43" ht="19.5" customHeight="1">
      <c r="A809" s="189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88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spans="1:43" ht="19.5" customHeight="1">
      <c r="A810" s="189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88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spans="1:43" ht="19.5" customHeight="1">
      <c r="A811" s="189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88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spans="1:43" ht="19.5" customHeight="1">
      <c r="A812" s="189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88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spans="1:43" ht="19.5" customHeight="1">
      <c r="A813" s="189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88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spans="1:43" ht="19.5" customHeight="1">
      <c r="A814" s="189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88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spans="1:43" ht="19.5" customHeight="1">
      <c r="A815" s="189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88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spans="1:43" ht="19.5" customHeight="1">
      <c r="A816" s="189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88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spans="1:43" ht="19.5" customHeight="1">
      <c r="A817" s="189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88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spans="1:43" ht="19.5" customHeight="1">
      <c r="A818" s="189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88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spans="1:43" ht="19.5" customHeight="1">
      <c r="A819" s="189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88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spans="1:43" ht="19.5" customHeight="1">
      <c r="A820" s="189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88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spans="1:43" ht="19.5" customHeight="1">
      <c r="A821" s="189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88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spans="1:43" ht="19.5" customHeight="1">
      <c r="A822" s="189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88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spans="1:43" ht="19.5" customHeight="1">
      <c r="A823" s="189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88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spans="1:43" ht="19.5" customHeight="1">
      <c r="A824" s="189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88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spans="1:43" ht="19.5" customHeight="1">
      <c r="A825" s="189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88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spans="1:43" ht="19.5" customHeight="1">
      <c r="A826" s="189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88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spans="1:43" ht="19.5" customHeight="1">
      <c r="A827" s="189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88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spans="1:43" ht="19.5" customHeight="1">
      <c r="A828" s="189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88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spans="1:43" ht="19.5" customHeight="1">
      <c r="A829" s="189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88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spans="1:43" ht="19.5" customHeight="1">
      <c r="A830" s="189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88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spans="1:43" ht="19.5" customHeight="1">
      <c r="A831" s="189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88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spans="1:43" ht="19.5" customHeight="1">
      <c r="A832" s="189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88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spans="1:43" ht="19.5" customHeight="1">
      <c r="A833" s="189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88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spans="1:43" ht="19.5" customHeight="1">
      <c r="A834" s="189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88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spans="1:43" ht="19.5" customHeight="1">
      <c r="A835" s="189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88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spans="1:43" ht="19.5" customHeight="1">
      <c r="A836" s="189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88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spans="1:43" ht="19.5" customHeight="1">
      <c r="A837" s="189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88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spans="1:43" ht="19.5" customHeight="1">
      <c r="A838" s="189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88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spans="1:43" ht="19.5" customHeight="1">
      <c r="A839" s="189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88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spans="1:43" ht="19.5" customHeight="1">
      <c r="A840" s="189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88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spans="1:43" ht="19.5" customHeight="1">
      <c r="A841" s="189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88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spans="1:43" ht="19.5" customHeight="1">
      <c r="A842" s="189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88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spans="1:43" ht="19.5" customHeight="1">
      <c r="A843" s="189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88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spans="1:43" ht="19.5" customHeight="1">
      <c r="A844" s="189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88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spans="1:43" ht="19.5" customHeight="1">
      <c r="A845" s="189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88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spans="1:43" ht="19.5" customHeight="1">
      <c r="A846" s="189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88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spans="1:43" ht="19.5" customHeight="1">
      <c r="A847" s="189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88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spans="1:43" ht="19.5" customHeight="1">
      <c r="A848" s="189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88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spans="1:43" ht="19.5" customHeight="1">
      <c r="A849" s="189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88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spans="1:43" ht="19.5" customHeight="1">
      <c r="A850" s="189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88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spans="1:43" ht="19.5" customHeight="1">
      <c r="A851" s="189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88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spans="1:43" ht="19.5" customHeight="1">
      <c r="A852" s="189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88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spans="1:43" ht="19.5" customHeight="1">
      <c r="A853" s="189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88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spans="1:43" ht="19.5" customHeight="1">
      <c r="A854" s="189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88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spans="1:43" ht="19.5" customHeight="1">
      <c r="A855" s="189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88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spans="1:43" ht="19.5" customHeight="1">
      <c r="A856" s="189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88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spans="1:43" ht="19.5" customHeight="1">
      <c r="A857" s="189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88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spans="1:43" ht="19.5" customHeight="1">
      <c r="A858" s="189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88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spans="1:43" ht="19.5" customHeight="1">
      <c r="A859" s="189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88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spans="1:43" ht="19.5" customHeight="1">
      <c r="A860" s="189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88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spans="1:43" ht="19.5" customHeight="1">
      <c r="A861" s="189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88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spans="1:43" ht="19.5" customHeight="1">
      <c r="A862" s="189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88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spans="1:43" ht="19.5" customHeight="1">
      <c r="A863" s="189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88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spans="1:43" ht="19.5" customHeight="1">
      <c r="A864" s="189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88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spans="1:43" ht="19.5" customHeight="1">
      <c r="A865" s="189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88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spans="1:43" ht="19.5" customHeight="1">
      <c r="A866" s="189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88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spans="1:43" ht="19.5" customHeight="1">
      <c r="A867" s="189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88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spans="1:43" ht="19.5" customHeight="1">
      <c r="A868" s="189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88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spans="1:43" ht="19.5" customHeight="1">
      <c r="A869" s="189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88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spans="1:43" ht="19.5" customHeight="1">
      <c r="A870" s="189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88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spans="1:43" ht="19.5" customHeight="1">
      <c r="A871" s="189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88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spans="1:43" ht="19.5" customHeight="1">
      <c r="A872" s="189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88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spans="1:43" ht="19.5" customHeight="1">
      <c r="A873" s="189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88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spans="1:43" ht="19.5" customHeight="1">
      <c r="A874" s="189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88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spans="1:43" ht="19.5" customHeight="1">
      <c r="A875" s="189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88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spans="1:43" ht="19.5" customHeight="1">
      <c r="A876" s="189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88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spans="1:43" ht="19.5" customHeight="1">
      <c r="A877" s="189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88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spans="1:43" ht="19.5" customHeight="1">
      <c r="A878" s="189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88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spans="1:43" ht="19.5" customHeight="1">
      <c r="A879" s="189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88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spans="1:43" ht="19.5" customHeight="1">
      <c r="A880" s="189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88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spans="1:43" ht="19.5" customHeight="1">
      <c r="A881" s="189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88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spans="1:43" ht="19.5" customHeight="1">
      <c r="A882" s="189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88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spans="1:43" ht="19.5" customHeight="1">
      <c r="A883" s="189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88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spans="1:43" ht="19.5" customHeight="1">
      <c r="A884" s="189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88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spans="1:43" ht="19.5" customHeight="1">
      <c r="A885" s="189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88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spans="1:43" ht="19.5" customHeight="1">
      <c r="A886" s="189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88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spans="1:43" ht="19.5" customHeight="1">
      <c r="A887" s="189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88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spans="1:43" ht="19.5" customHeight="1">
      <c r="A888" s="189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88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spans="1:43" ht="19.5" customHeight="1">
      <c r="A889" s="189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88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spans="1:43" ht="19.5" customHeight="1">
      <c r="A890" s="189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88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spans="1:43" ht="19.5" customHeight="1">
      <c r="A891" s="189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88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spans="1:43" ht="19.5" customHeight="1">
      <c r="A892" s="189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88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spans="1:43" ht="19.5" customHeight="1">
      <c r="A893" s="189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88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spans="1:43" ht="19.5" customHeight="1">
      <c r="A894" s="189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88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spans="1:43" ht="19.5" customHeight="1">
      <c r="A895" s="189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88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spans="1:43" ht="19.5" customHeight="1">
      <c r="A896" s="189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88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spans="1:43" ht="19.5" customHeight="1">
      <c r="A897" s="189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88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spans="1:43" ht="19.5" customHeight="1">
      <c r="A898" s="189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88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spans="1:43" ht="19.5" customHeight="1">
      <c r="A899" s="189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88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spans="1:43" ht="19.5" customHeight="1">
      <c r="A900" s="189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88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spans="1:43" ht="19.5" customHeight="1">
      <c r="A901" s="189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88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spans="1:43" ht="19.5" customHeight="1">
      <c r="A902" s="189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88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spans="1:43" ht="19.5" customHeight="1">
      <c r="A903" s="189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88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spans="1:43" ht="19.5" customHeight="1">
      <c r="A904" s="189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88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spans="1:43" ht="19.5" customHeight="1">
      <c r="A905" s="189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88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spans="1:43" ht="19.5" customHeight="1">
      <c r="A906" s="189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88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spans="1:43" ht="19.5" customHeight="1">
      <c r="A907" s="189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88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spans="1:43" ht="19.5" customHeight="1">
      <c r="A908" s="189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88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spans="1:43" ht="19.5" customHeight="1">
      <c r="A909" s="189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88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spans="1:43" ht="19.5" customHeight="1">
      <c r="A910" s="189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88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spans="1:43" ht="19.5" customHeight="1">
      <c r="A911" s="189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88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spans="1:43" ht="19.5" customHeight="1">
      <c r="A912" s="189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88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spans="1:43" ht="19.5" customHeight="1">
      <c r="A913" s="189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88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spans="1:43" ht="19.5" customHeight="1">
      <c r="A914" s="189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88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spans="1:43" ht="19.5" customHeight="1">
      <c r="A915" s="189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88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spans="1:43" ht="19.5" customHeight="1">
      <c r="A916" s="189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88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spans="1:43" ht="19.5" customHeight="1">
      <c r="A917" s="189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88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spans="1:43" ht="19.5" customHeight="1">
      <c r="A918" s="189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88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spans="1:43" ht="19.5" customHeight="1">
      <c r="A919" s="189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88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spans="1:43" ht="19.5" customHeight="1">
      <c r="A920" s="189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88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spans="1:43" ht="19.5" customHeight="1">
      <c r="A921" s="189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88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spans="1:43" ht="19.5" customHeight="1">
      <c r="A922" s="189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88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spans="1:43" ht="19.5" customHeight="1">
      <c r="A923" s="189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88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spans="1:43" ht="19.5" customHeight="1">
      <c r="A924" s="189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88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spans="1:43" ht="19.5" customHeight="1">
      <c r="A925" s="189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88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spans="1:43" ht="19.5" customHeight="1">
      <c r="A926" s="189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88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spans="1:43" ht="19.5" customHeight="1">
      <c r="A927" s="189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88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spans="1:43" ht="19.5" customHeight="1">
      <c r="A928" s="189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88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spans="1:43" ht="19.5" customHeight="1">
      <c r="A929" s="189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88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spans="1:43" ht="19.5" customHeight="1">
      <c r="A930" s="189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88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spans="1:43" ht="19.5" customHeight="1">
      <c r="A931" s="189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88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spans="1:43" ht="19.5" customHeight="1">
      <c r="A932" s="189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88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spans="1:43" ht="19.5" customHeight="1">
      <c r="A933" s="189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88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spans="1:43" ht="19.5" customHeight="1">
      <c r="A934" s="189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88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spans="1:43" ht="19.5" customHeight="1">
      <c r="A935" s="189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88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spans="1:43" ht="19.5" customHeight="1">
      <c r="A936" s="189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88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spans="1:43" ht="19.5" customHeight="1">
      <c r="A937" s="189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88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spans="1:43" ht="19.5" customHeight="1">
      <c r="A938" s="189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88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spans="1:43" ht="19.5" customHeight="1">
      <c r="A939" s="189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88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spans="1:43" ht="19.5" customHeight="1">
      <c r="A940" s="189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88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spans="1:43" ht="19.5" customHeight="1">
      <c r="A941" s="189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88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spans="1:43" ht="19.5" customHeight="1">
      <c r="A942" s="189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88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spans="1:43" ht="19.5" customHeight="1">
      <c r="A943" s="189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88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spans="1:43" ht="19.5" customHeight="1">
      <c r="A944" s="189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88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spans="1:43" ht="19.5" customHeight="1">
      <c r="A945" s="189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88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spans="1:43" ht="19.5" customHeight="1">
      <c r="A946" s="189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88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spans="1:43" ht="19.5" customHeight="1">
      <c r="A947" s="189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88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spans="1:43" ht="19.5" customHeight="1">
      <c r="A948" s="189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88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spans="1:43" ht="19.5" customHeight="1">
      <c r="A949" s="189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88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</sheetData>
  <mergeCells count="3">
    <mergeCell ref="A6:S7"/>
    <mergeCell ref="B35:C35"/>
    <mergeCell ref="A29:D29"/>
  </mergeCells>
  <pageMargins left="0.70866141732283472" right="0.70866141732283472" top="0.74803149606299213" bottom="0.74803149606299213" header="0" footer="0"/>
  <pageSetup paperSize="9" scale="60" orientation="landscape" r:id="rId1"/>
  <ignoredErrors>
    <ignoredError sqref="F16" formula="1"/>
    <ignoredError sqref="F18:G18 H16:AQ16 F29:G29" formulaRange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A58D"/>
  </sheetPr>
  <dimension ref="A1:BK956"/>
  <sheetViews>
    <sheetView showGridLines="0" topLeftCell="A10" zoomScale="110" zoomScaleNormal="110" workbookViewId="0">
      <selection activeCell="E17" sqref="E17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13.75" customWidth="1"/>
    <col min="5" max="5" width="9.875" style="376" customWidth="1"/>
    <col min="6" max="20" width="11.125" customWidth="1"/>
    <col min="21" max="21" width="8.375" customWidth="1"/>
    <col min="22" max="44" width="10" customWidth="1"/>
  </cols>
  <sheetData>
    <row r="1" spans="1:44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88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9.5" customHeight="1">
      <c r="A2" s="18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8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9.5" customHeight="1">
      <c r="A3" s="521" t="s">
        <v>322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8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9.5" customHeight="1">
      <c r="A4" s="18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8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9.5" customHeight="1">
      <c r="A5" s="18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88"/>
      <c r="V5" s="1"/>
      <c r="W5" s="1"/>
      <c r="X5" s="1"/>
      <c r="Y5" s="1"/>
      <c r="Z5" s="1"/>
      <c r="AA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9.5" customHeight="1">
      <c r="A6" s="780" t="s">
        <v>144</v>
      </c>
      <c r="B6" s="781"/>
      <c r="C6" s="781"/>
      <c r="D6" s="781"/>
      <c r="E6" s="782"/>
      <c r="F6" s="781"/>
      <c r="G6" s="781"/>
      <c r="H6" s="781"/>
      <c r="I6" s="781"/>
      <c r="J6" s="781"/>
      <c r="K6" s="781"/>
      <c r="L6" s="781"/>
      <c r="M6" s="781"/>
      <c r="N6" s="781"/>
      <c r="O6" s="781"/>
      <c r="P6" s="781"/>
      <c r="Q6" s="781"/>
      <c r="R6" s="781"/>
      <c r="S6" s="781"/>
      <c r="T6" s="782"/>
      <c r="U6" s="18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9.149999999999999" customHeight="1">
      <c r="A7" s="783"/>
      <c r="B7" s="784"/>
      <c r="C7" s="784"/>
      <c r="D7" s="784"/>
      <c r="E7" s="785"/>
      <c r="F7" s="784"/>
      <c r="G7" s="784"/>
      <c r="H7" s="784"/>
      <c r="I7" s="784"/>
      <c r="J7" s="784"/>
      <c r="K7" s="784"/>
      <c r="L7" s="784"/>
      <c r="M7" s="784"/>
      <c r="N7" s="784"/>
      <c r="O7" s="784"/>
      <c r="P7" s="784"/>
      <c r="Q7" s="784"/>
      <c r="R7" s="784"/>
      <c r="S7" s="784"/>
      <c r="T7" s="786"/>
      <c r="U7" s="18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21" customHeight="1" thickBot="1">
      <c r="A8" s="189"/>
      <c r="B8" s="1"/>
      <c r="C8" s="1"/>
      <c r="D8" s="1"/>
      <c r="E8" s="1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8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27" customHeight="1" thickBot="1">
      <c r="A9" s="191" t="s">
        <v>145</v>
      </c>
      <c r="B9" s="192"/>
      <c r="C9" s="192"/>
      <c r="D9" s="192"/>
      <c r="E9" s="557" t="s">
        <v>324</v>
      </c>
      <c r="F9" s="193">
        <v>2021</v>
      </c>
      <c r="G9" s="193">
        <v>2022</v>
      </c>
      <c r="H9" s="193">
        <v>2023</v>
      </c>
      <c r="I9" s="194">
        <v>44227</v>
      </c>
      <c r="J9" s="195">
        <v>44248</v>
      </c>
      <c r="K9" s="196">
        <v>44276</v>
      </c>
      <c r="L9" s="196">
        <v>44307</v>
      </c>
      <c r="M9" s="196">
        <v>44337</v>
      </c>
      <c r="N9" s="196">
        <v>44368</v>
      </c>
      <c r="O9" s="196">
        <v>44398</v>
      </c>
      <c r="P9" s="196">
        <v>44429</v>
      </c>
      <c r="Q9" s="196">
        <v>44460</v>
      </c>
      <c r="R9" s="196">
        <v>44490</v>
      </c>
      <c r="S9" s="195">
        <v>44530</v>
      </c>
      <c r="T9" s="197" t="s">
        <v>146</v>
      </c>
      <c r="U9" s="198">
        <v>44218</v>
      </c>
      <c r="V9" s="198">
        <v>44249</v>
      </c>
      <c r="W9" s="199">
        <v>44277</v>
      </c>
      <c r="X9" s="199">
        <v>44308</v>
      </c>
      <c r="Y9" s="199">
        <v>44338</v>
      </c>
      <c r="Z9" s="199">
        <v>44369</v>
      </c>
      <c r="AA9" s="198">
        <v>44399</v>
      </c>
      <c r="AB9" s="197" t="s">
        <v>147</v>
      </c>
      <c r="AC9" s="198">
        <v>44461</v>
      </c>
      <c r="AD9" s="198">
        <v>44491</v>
      </c>
      <c r="AE9" s="198">
        <v>44522</v>
      </c>
      <c r="AF9" s="197" t="s">
        <v>148</v>
      </c>
      <c r="AG9" s="200">
        <v>44219</v>
      </c>
      <c r="AH9" s="197" t="s">
        <v>149</v>
      </c>
      <c r="AI9" s="199">
        <v>44278</v>
      </c>
      <c r="AJ9" s="199">
        <v>44309</v>
      </c>
      <c r="AK9" s="199">
        <v>44339</v>
      </c>
      <c r="AL9" s="199">
        <v>44370</v>
      </c>
      <c r="AM9" s="198">
        <v>44400</v>
      </c>
      <c r="AN9" s="197" t="s">
        <v>150</v>
      </c>
      <c r="AO9" s="198">
        <v>44462</v>
      </c>
      <c r="AP9" s="198">
        <v>44492</v>
      </c>
      <c r="AQ9" s="198">
        <v>44523</v>
      </c>
      <c r="AR9" s="197" t="s">
        <v>151</v>
      </c>
    </row>
    <row r="10" spans="1:44" ht="22.15" customHeight="1">
      <c r="A10" s="390" t="s">
        <v>246</v>
      </c>
      <c r="B10" s="202"/>
      <c r="C10" s="202"/>
      <c r="D10" s="203"/>
      <c r="E10" s="524"/>
      <c r="F10" s="204"/>
      <c r="G10" s="204"/>
      <c r="H10" s="204"/>
      <c r="I10" s="205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7"/>
      <c r="U10" s="208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</row>
    <row r="11" spans="1:44" ht="19.5" customHeight="1">
      <c r="A11" s="210" t="s">
        <v>153</v>
      </c>
      <c r="B11" s="211"/>
      <c r="C11" s="211"/>
      <c r="D11" s="533"/>
      <c r="E11" s="541"/>
      <c r="F11" s="214">
        <f t="shared" ref="F11:F16" si="0">SUM(I11:T11)</f>
        <v>0</v>
      </c>
      <c r="G11" s="214">
        <f t="shared" ref="G11:G15" si="1">SUM(U11:AF11)</f>
        <v>0</v>
      </c>
      <c r="H11" s="214">
        <f t="shared" ref="H11:H17" si="2">SUM(AG11:AR11)</f>
        <v>0</v>
      </c>
      <c r="I11" s="215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</row>
    <row r="12" spans="1:44" ht="19.5" customHeight="1">
      <c r="A12" s="201" t="s">
        <v>154</v>
      </c>
      <c r="B12" s="216" t="s">
        <v>155</v>
      </c>
      <c r="C12" s="211"/>
      <c r="D12" s="533"/>
      <c r="E12" s="542"/>
      <c r="F12" s="214">
        <f t="shared" si="0"/>
        <v>0</v>
      </c>
      <c r="G12" s="214">
        <f t="shared" si="1"/>
        <v>0</v>
      </c>
      <c r="H12" s="214">
        <f t="shared" si="2"/>
        <v>0</v>
      </c>
      <c r="I12" s="215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</row>
    <row r="13" spans="1:44" ht="19.5" customHeight="1">
      <c r="A13" s="210" t="s">
        <v>156</v>
      </c>
      <c r="B13" s="211"/>
      <c r="C13" s="211"/>
      <c r="D13" s="533"/>
      <c r="E13" s="542"/>
      <c r="F13" s="214">
        <f t="shared" si="0"/>
        <v>0</v>
      </c>
      <c r="G13" s="214">
        <f t="shared" si="1"/>
        <v>0</v>
      </c>
      <c r="H13" s="214">
        <f t="shared" si="2"/>
        <v>0</v>
      </c>
      <c r="I13" s="215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</row>
    <row r="14" spans="1:44" ht="19.5" customHeight="1" thickBot="1">
      <c r="A14" s="217" t="s">
        <v>157</v>
      </c>
      <c r="B14" s="218" t="s">
        <v>158</v>
      </c>
      <c r="C14" s="219"/>
      <c r="D14" s="525"/>
      <c r="E14" s="542"/>
      <c r="F14" s="214">
        <f t="shared" si="0"/>
        <v>0</v>
      </c>
      <c r="G14" s="214">
        <f t="shared" si="1"/>
        <v>0</v>
      </c>
      <c r="H14" s="214">
        <f t="shared" si="2"/>
        <v>0</v>
      </c>
      <c r="I14" s="221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</row>
    <row r="15" spans="1:44" ht="19.5" hidden="1" customHeight="1">
      <c r="A15" s="224" t="s">
        <v>159</v>
      </c>
      <c r="B15" s="219"/>
      <c r="C15" s="219"/>
      <c r="D15" s="525"/>
      <c r="E15" s="542"/>
      <c r="F15" s="214">
        <f t="shared" si="0"/>
        <v>0</v>
      </c>
      <c r="G15" s="214">
        <f t="shared" si="1"/>
        <v>0</v>
      </c>
      <c r="H15" s="214">
        <f t="shared" si="2"/>
        <v>0</v>
      </c>
      <c r="I15" s="221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3"/>
      <c r="U15" s="208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</row>
    <row r="16" spans="1:44" ht="19.5" customHeight="1" thickBot="1">
      <c r="A16" s="225" t="s">
        <v>160</v>
      </c>
      <c r="B16" s="516" t="s">
        <v>177</v>
      </c>
      <c r="C16" s="227"/>
      <c r="D16" s="534"/>
      <c r="E16" s="556"/>
      <c r="F16" s="214">
        <f t="shared" si="0"/>
        <v>0</v>
      </c>
      <c r="G16" s="214">
        <f>SUM(G11:G14)</f>
        <v>0</v>
      </c>
      <c r="H16" s="214">
        <f t="shared" si="2"/>
        <v>0</v>
      </c>
      <c r="I16" s="229">
        <f t="shared" ref="I16:AR16" si="3">SUM(I10:I15)</f>
        <v>0</v>
      </c>
      <c r="J16" s="230">
        <f t="shared" si="3"/>
        <v>0</v>
      </c>
      <c r="K16" s="230">
        <f t="shared" si="3"/>
        <v>0</v>
      </c>
      <c r="L16" s="230">
        <f t="shared" si="3"/>
        <v>0</v>
      </c>
      <c r="M16" s="230">
        <f t="shared" si="3"/>
        <v>0</v>
      </c>
      <c r="N16" s="230">
        <f t="shared" si="3"/>
        <v>0</v>
      </c>
      <c r="O16" s="230">
        <f t="shared" si="3"/>
        <v>0</v>
      </c>
      <c r="P16" s="230">
        <f t="shared" si="3"/>
        <v>0</v>
      </c>
      <c r="Q16" s="230">
        <f t="shared" si="3"/>
        <v>0</v>
      </c>
      <c r="R16" s="230">
        <f t="shared" si="3"/>
        <v>0</v>
      </c>
      <c r="S16" s="230">
        <f t="shared" si="3"/>
        <v>0</v>
      </c>
      <c r="T16" s="231">
        <f t="shared" si="3"/>
        <v>0</v>
      </c>
      <c r="U16" s="231">
        <f t="shared" si="3"/>
        <v>0</v>
      </c>
      <c r="V16" s="231">
        <f t="shared" si="3"/>
        <v>0</v>
      </c>
      <c r="W16" s="231">
        <f t="shared" si="3"/>
        <v>0</v>
      </c>
      <c r="X16" s="231">
        <f t="shared" si="3"/>
        <v>0</v>
      </c>
      <c r="Y16" s="231">
        <f t="shared" si="3"/>
        <v>0</v>
      </c>
      <c r="Z16" s="231">
        <f t="shared" si="3"/>
        <v>0</v>
      </c>
      <c r="AA16" s="231">
        <f t="shared" si="3"/>
        <v>0</v>
      </c>
      <c r="AB16" s="231">
        <f t="shared" si="3"/>
        <v>0</v>
      </c>
      <c r="AC16" s="231">
        <f t="shared" si="3"/>
        <v>0</v>
      </c>
      <c r="AD16" s="231">
        <f t="shared" si="3"/>
        <v>0</v>
      </c>
      <c r="AE16" s="231">
        <f t="shared" si="3"/>
        <v>0</v>
      </c>
      <c r="AF16" s="231">
        <f t="shared" si="3"/>
        <v>0</v>
      </c>
      <c r="AG16" s="231">
        <f t="shared" si="3"/>
        <v>0</v>
      </c>
      <c r="AH16" s="231">
        <f t="shared" si="3"/>
        <v>0</v>
      </c>
      <c r="AI16" s="231">
        <f t="shared" si="3"/>
        <v>0</v>
      </c>
      <c r="AJ16" s="231">
        <f t="shared" si="3"/>
        <v>0</v>
      </c>
      <c r="AK16" s="231">
        <f t="shared" si="3"/>
        <v>0</v>
      </c>
      <c r="AL16" s="231">
        <f t="shared" si="3"/>
        <v>0</v>
      </c>
      <c r="AM16" s="231">
        <f t="shared" si="3"/>
        <v>0</v>
      </c>
      <c r="AN16" s="231">
        <f t="shared" si="3"/>
        <v>0</v>
      </c>
      <c r="AO16" s="231">
        <f t="shared" si="3"/>
        <v>0</v>
      </c>
      <c r="AP16" s="231">
        <f t="shared" si="3"/>
        <v>0</v>
      </c>
      <c r="AQ16" s="231">
        <f t="shared" si="3"/>
        <v>0</v>
      </c>
      <c r="AR16" s="231">
        <f t="shared" si="3"/>
        <v>0</v>
      </c>
    </row>
    <row r="17" spans="1:63" ht="19.5" customHeight="1">
      <c r="A17" s="232" t="s">
        <v>162</v>
      </c>
      <c r="B17" s="382" t="s">
        <v>243</v>
      </c>
      <c r="C17" s="202"/>
      <c r="D17" s="447"/>
      <c r="E17" s="542">
        <v>51243</v>
      </c>
      <c r="F17" s="540">
        <v>0</v>
      </c>
      <c r="G17" s="214">
        <f t="shared" ref="G17" si="4">SUM(U17:AF17)</f>
        <v>0</v>
      </c>
      <c r="H17" s="214">
        <f t="shared" si="2"/>
        <v>0</v>
      </c>
      <c r="I17" s="381" t="s">
        <v>177</v>
      </c>
      <c r="J17" s="235"/>
      <c r="K17" s="236"/>
      <c r="L17" s="236"/>
      <c r="M17" s="236"/>
      <c r="N17" s="236"/>
      <c r="O17" s="236"/>
      <c r="P17" s="236"/>
      <c r="Q17" s="236"/>
      <c r="R17" s="236"/>
      <c r="S17" s="236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</row>
    <row r="18" spans="1:63" ht="19.5" customHeight="1">
      <c r="A18" s="201" t="s">
        <v>247</v>
      </c>
      <c r="B18" s="218"/>
      <c r="C18" s="219"/>
      <c r="D18" s="525"/>
      <c r="E18" s="542"/>
      <c r="F18" s="214"/>
      <c r="G18" s="214"/>
      <c r="H18" s="214"/>
      <c r="I18" s="221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3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23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23"/>
    </row>
    <row r="19" spans="1:63" ht="19.5" customHeight="1">
      <c r="A19" s="201"/>
      <c r="B19" s="218"/>
      <c r="C19" s="219"/>
      <c r="D19" s="525"/>
      <c r="E19" s="542"/>
      <c r="F19" s="214"/>
      <c r="G19" s="214"/>
      <c r="H19" s="214"/>
      <c r="I19" s="221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</row>
    <row r="20" spans="1:63" ht="19.5" customHeight="1">
      <c r="A20" s="225" t="s">
        <v>178</v>
      </c>
      <c r="B20" s="516" t="s">
        <v>177</v>
      </c>
      <c r="C20" s="227"/>
      <c r="D20" s="535"/>
      <c r="E20" s="544"/>
      <c r="F20" s="214">
        <f t="shared" ref="F20:F22" si="5">SUM(I20:T20)</f>
        <v>0</v>
      </c>
      <c r="G20" s="214">
        <f t="shared" ref="G20:G22" si="6">SUM(U20:AF20)</f>
        <v>0</v>
      </c>
      <c r="H20" s="214">
        <f t="shared" ref="H20:H22" si="7">SUM(AG20:AR20)</f>
        <v>0</v>
      </c>
      <c r="I20" s="229">
        <f t="shared" ref="I20:AR20" si="8">SUM(I17:I19)</f>
        <v>0</v>
      </c>
      <c r="J20" s="230">
        <f t="shared" si="8"/>
        <v>0</v>
      </c>
      <c r="K20" s="230">
        <f t="shared" si="8"/>
        <v>0</v>
      </c>
      <c r="L20" s="230">
        <f t="shared" si="8"/>
        <v>0</v>
      </c>
      <c r="M20" s="230">
        <f t="shared" si="8"/>
        <v>0</v>
      </c>
      <c r="N20" s="230">
        <f t="shared" si="8"/>
        <v>0</v>
      </c>
      <c r="O20" s="230">
        <f t="shared" si="8"/>
        <v>0</v>
      </c>
      <c r="P20" s="230">
        <f t="shared" si="8"/>
        <v>0</v>
      </c>
      <c r="Q20" s="230">
        <f t="shared" si="8"/>
        <v>0</v>
      </c>
      <c r="R20" s="230">
        <f t="shared" si="8"/>
        <v>0</v>
      </c>
      <c r="S20" s="230">
        <f t="shared" si="8"/>
        <v>0</v>
      </c>
      <c r="T20" s="231">
        <f t="shared" si="8"/>
        <v>0</v>
      </c>
      <c r="U20" s="231">
        <f t="shared" si="8"/>
        <v>0</v>
      </c>
      <c r="V20" s="231">
        <f t="shared" si="8"/>
        <v>0</v>
      </c>
      <c r="W20" s="231">
        <f t="shared" si="8"/>
        <v>0</v>
      </c>
      <c r="X20" s="231">
        <f t="shared" si="8"/>
        <v>0</v>
      </c>
      <c r="Y20" s="231">
        <f t="shared" si="8"/>
        <v>0</v>
      </c>
      <c r="Z20" s="231">
        <f t="shared" si="8"/>
        <v>0</v>
      </c>
      <c r="AA20" s="231">
        <f t="shared" si="8"/>
        <v>0</v>
      </c>
      <c r="AB20" s="231">
        <f t="shared" si="8"/>
        <v>0</v>
      </c>
      <c r="AC20" s="231">
        <f t="shared" si="8"/>
        <v>0</v>
      </c>
      <c r="AD20" s="231">
        <f t="shared" si="8"/>
        <v>0</v>
      </c>
      <c r="AE20" s="231">
        <f t="shared" si="8"/>
        <v>0</v>
      </c>
      <c r="AF20" s="231">
        <f t="shared" si="8"/>
        <v>0</v>
      </c>
      <c r="AG20" s="231">
        <f t="shared" si="8"/>
        <v>0</v>
      </c>
      <c r="AH20" s="231">
        <f t="shared" si="8"/>
        <v>0</v>
      </c>
      <c r="AI20" s="231">
        <f t="shared" si="8"/>
        <v>0</v>
      </c>
      <c r="AJ20" s="231">
        <f t="shared" si="8"/>
        <v>0</v>
      </c>
      <c r="AK20" s="231">
        <f t="shared" si="8"/>
        <v>0</v>
      </c>
      <c r="AL20" s="231">
        <f t="shared" si="8"/>
        <v>0</v>
      </c>
      <c r="AM20" s="231">
        <f t="shared" si="8"/>
        <v>0</v>
      </c>
      <c r="AN20" s="231">
        <f t="shared" si="8"/>
        <v>0</v>
      </c>
      <c r="AO20" s="231">
        <f t="shared" si="8"/>
        <v>0</v>
      </c>
      <c r="AP20" s="231">
        <f t="shared" si="8"/>
        <v>0</v>
      </c>
      <c r="AQ20" s="231">
        <f t="shared" si="8"/>
        <v>0</v>
      </c>
      <c r="AR20" s="231">
        <f t="shared" si="8"/>
        <v>0</v>
      </c>
    </row>
    <row r="21" spans="1:63" ht="19.5" customHeight="1">
      <c r="A21" s="270" t="s">
        <v>179</v>
      </c>
      <c r="B21" s="517" t="s">
        <v>177</v>
      </c>
      <c r="C21" s="271"/>
      <c r="D21" s="532"/>
      <c r="E21" s="543"/>
      <c r="F21" s="274">
        <f t="shared" si="5"/>
        <v>0</v>
      </c>
      <c r="G21" s="274">
        <f t="shared" si="6"/>
        <v>0</v>
      </c>
      <c r="H21" s="274">
        <f t="shared" si="7"/>
        <v>0</v>
      </c>
      <c r="I21" s="275">
        <f t="shared" ref="I21:AR21" si="9">I16+I20</f>
        <v>0</v>
      </c>
      <c r="J21" s="276">
        <f t="shared" si="9"/>
        <v>0</v>
      </c>
      <c r="K21" s="276">
        <f t="shared" si="9"/>
        <v>0</v>
      </c>
      <c r="L21" s="276">
        <f t="shared" si="9"/>
        <v>0</v>
      </c>
      <c r="M21" s="276">
        <f t="shared" si="9"/>
        <v>0</v>
      </c>
      <c r="N21" s="276">
        <f t="shared" si="9"/>
        <v>0</v>
      </c>
      <c r="O21" s="276">
        <f t="shared" si="9"/>
        <v>0</v>
      </c>
      <c r="P21" s="276">
        <f t="shared" si="9"/>
        <v>0</v>
      </c>
      <c r="Q21" s="276">
        <f t="shared" si="9"/>
        <v>0</v>
      </c>
      <c r="R21" s="276">
        <f t="shared" si="9"/>
        <v>0</v>
      </c>
      <c r="S21" s="276">
        <f t="shared" si="9"/>
        <v>0</v>
      </c>
      <c r="T21" s="277">
        <f t="shared" si="9"/>
        <v>0</v>
      </c>
      <c r="U21" s="277">
        <f t="shared" si="9"/>
        <v>0</v>
      </c>
      <c r="V21" s="277">
        <f t="shared" si="9"/>
        <v>0</v>
      </c>
      <c r="W21" s="277">
        <f t="shared" si="9"/>
        <v>0</v>
      </c>
      <c r="X21" s="277">
        <f t="shared" si="9"/>
        <v>0</v>
      </c>
      <c r="Y21" s="277">
        <f t="shared" si="9"/>
        <v>0</v>
      </c>
      <c r="Z21" s="277">
        <f t="shared" si="9"/>
        <v>0</v>
      </c>
      <c r="AA21" s="277">
        <f t="shared" si="9"/>
        <v>0</v>
      </c>
      <c r="AB21" s="277">
        <f t="shared" si="9"/>
        <v>0</v>
      </c>
      <c r="AC21" s="277">
        <f t="shared" si="9"/>
        <v>0</v>
      </c>
      <c r="AD21" s="277">
        <f t="shared" si="9"/>
        <v>0</v>
      </c>
      <c r="AE21" s="277">
        <f t="shared" si="9"/>
        <v>0</v>
      </c>
      <c r="AF21" s="277">
        <f t="shared" si="9"/>
        <v>0</v>
      </c>
      <c r="AG21" s="277">
        <f t="shared" si="9"/>
        <v>0</v>
      </c>
      <c r="AH21" s="277">
        <f t="shared" si="9"/>
        <v>0</v>
      </c>
      <c r="AI21" s="277">
        <f t="shared" si="9"/>
        <v>0</v>
      </c>
      <c r="AJ21" s="277">
        <f t="shared" si="9"/>
        <v>0</v>
      </c>
      <c r="AK21" s="277">
        <f t="shared" si="9"/>
        <v>0</v>
      </c>
      <c r="AL21" s="277">
        <f t="shared" si="9"/>
        <v>0</v>
      </c>
      <c r="AM21" s="277">
        <f t="shared" si="9"/>
        <v>0</v>
      </c>
      <c r="AN21" s="277">
        <f t="shared" si="9"/>
        <v>0</v>
      </c>
      <c r="AO21" s="277">
        <f t="shared" si="9"/>
        <v>0</v>
      </c>
      <c r="AP21" s="277">
        <f t="shared" si="9"/>
        <v>0</v>
      </c>
      <c r="AQ21" s="277">
        <f t="shared" si="9"/>
        <v>0</v>
      </c>
      <c r="AR21" s="277">
        <f t="shared" si="9"/>
        <v>0</v>
      </c>
    </row>
    <row r="22" spans="1:63" ht="12" customHeight="1" thickBot="1">
      <c r="A22" s="189"/>
      <c r="B22" s="1"/>
      <c r="C22" s="1"/>
      <c r="D22" s="501"/>
      <c r="E22" s="545"/>
      <c r="F22" s="214">
        <f t="shared" si="5"/>
        <v>0</v>
      </c>
      <c r="G22" s="214">
        <f t="shared" si="6"/>
        <v>0</v>
      </c>
      <c r="H22" s="214">
        <f t="shared" si="7"/>
        <v>0</v>
      </c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88"/>
      <c r="V22" s="27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63" ht="22.9" customHeight="1" thickBot="1">
      <c r="A23" s="191" t="s">
        <v>180</v>
      </c>
      <c r="B23" s="192"/>
      <c r="C23" s="192"/>
      <c r="D23" s="523"/>
      <c r="E23" s="557" t="s">
        <v>325</v>
      </c>
      <c r="F23" s="193">
        <v>2021</v>
      </c>
      <c r="G23" s="193">
        <v>2022</v>
      </c>
      <c r="H23" s="193">
        <v>2023</v>
      </c>
      <c r="I23" s="280">
        <f>I9</f>
        <v>44227</v>
      </c>
      <c r="J23" s="281">
        <f t="shared" ref="J23:AR23" si="10">IF(I23="","",EOMONTH(I23,1))</f>
        <v>44255</v>
      </c>
      <c r="K23" s="281">
        <f t="shared" si="10"/>
        <v>44286</v>
      </c>
      <c r="L23" s="281">
        <f t="shared" si="10"/>
        <v>44316</v>
      </c>
      <c r="M23" s="281">
        <f t="shared" si="10"/>
        <v>44347</v>
      </c>
      <c r="N23" s="281">
        <f t="shared" si="10"/>
        <v>44377</v>
      </c>
      <c r="O23" s="281">
        <f t="shared" si="10"/>
        <v>44408</v>
      </c>
      <c r="P23" s="281">
        <f t="shared" si="10"/>
        <v>44439</v>
      </c>
      <c r="Q23" s="281">
        <f t="shared" si="10"/>
        <v>44469</v>
      </c>
      <c r="R23" s="281">
        <f t="shared" si="10"/>
        <v>44500</v>
      </c>
      <c r="S23" s="281">
        <f t="shared" si="10"/>
        <v>44530</v>
      </c>
      <c r="T23" s="282">
        <f t="shared" si="10"/>
        <v>44561</v>
      </c>
      <c r="U23" s="282">
        <f t="shared" si="10"/>
        <v>44592</v>
      </c>
      <c r="V23" s="282">
        <f t="shared" si="10"/>
        <v>44620</v>
      </c>
      <c r="W23" s="282">
        <f t="shared" si="10"/>
        <v>44651</v>
      </c>
      <c r="X23" s="282">
        <f t="shared" si="10"/>
        <v>44681</v>
      </c>
      <c r="Y23" s="282">
        <f t="shared" si="10"/>
        <v>44712</v>
      </c>
      <c r="Z23" s="282">
        <f t="shared" si="10"/>
        <v>44742</v>
      </c>
      <c r="AA23" s="282">
        <f t="shared" si="10"/>
        <v>44773</v>
      </c>
      <c r="AB23" s="282">
        <f t="shared" si="10"/>
        <v>44804</v>
      </c>
      <c r="AC23" s="282">
        <f t="shared" si="10"/>
        <v>44834</v>
      </c>
      <c r="AD23" s="282">
        <f t="shared" si="10"/>
        <v>44865</v>
      </c>
      <c r="AE23" s="282">
        <f t="shared" si="10"/>
        <v>44895</v>
      </c>
      <c r="AF23" s="282">
        <f t="shared" si="10"/>
        <v>44926</v>
      </c>
      <c r="AG23" s="282">
        <f t="shared" si="10"/>
        <v>44957</v>
      </c>
      <c r="AH23" s="282">
        <f t="shared" si="10"/>
        <v>44985</v>
      </c>
      <c r="AI23" s="282">
        <f t="shared" si="10"/>
        <v>45016</v>
      </c>
      <c r="AJ23" s="282">
        <f t="shared" si="10"/>
        <v>45046</v>
      </c>
      <c r="AK23" s="282">
        <f t="shared" si="10"/>
        <v>45077</v>
      </c>
      <c r="AL23" s="282">
        <f t="shared" si="10"/>
        <v>45107</v>
      </c>
      <c r="AM23" s="282">
        <f t="shared" si="10"/>
        <v>45138</v>
      </c>
      <c r="AN23" s="282">
        <f t="shared" si="10"/>
        <v>45169</v>
      </c>
      <c r="AO23" s="282">
        <f t="shared" si="10"/>
        <v>45199</v>
      </c>
      <c r="AP23" s="282">
        <f t="shared" si="10"/>
        <v>45230</v>
      </c>
      <c r="AQ23" s="282">
        <f t="shared" si="10"/>
        <v>45260</v>
      </c>
      <c r="AR23" s="282">
        <f t="shared" si="10"/>
        <v>45291</v>
      </c>
    </row>
    <row r="24" spans="1:63" ht="19.5" customHeight="1">
      <c r="A24" s="201" t="s">
        <v>181</v>
      </c>
      <c r="B24" s="233"/>
      <c r="C24" s="202"/>
      <c r="D24" s="525"/>
      <c r="E24" s="542"/>
      <c r="F24" s="214">
        <f t="shared" ref="F24:F30" si="11">SUM(I24:T24)</f>
        <v>0</v>
      </c>
      <c r="G24" s="214">
        <f t="shared" ref="G24:G30" si="12">SUM(U24:AF24)</f>
        <v>0</v>
      </c>
      <c r="H24" s="214">
        <f t="shared" ref="H24:H30" si="13">SUM(AG24:AR24)</f>
        <v>0</v>
      </c>
      <c r="I24" s="221"/>
      <c r="J24" s="222" t="s">
        <v>177</v>
      </c>
      <c r="K24" s="283"/>
      <c r="L24" s="283"/>
      <c r="M24" s="283"/>
      <c r="N24" s="283"/>
      <c r="O24" s="283"/>
      <c r="P24" s="283"/>
      <c r="Q24" s="283"/>
      <c r="R24" s="283"/>
      <c r="S24" s="283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</row>
    <row r="25" spans="1:63" ht="19.5" customHeight="1" thickBot="1">
      <c r="A25" s="224" t="s">
        <v>182</v>
      </c>
      <c r="B25" s="284"/>
      <c r="C25" s="284"/>
      <c r="D25" s="533"/>
      <c r="E25" s="542"/>
      <c r="F25" s="214">
        <f t="shared" si="11"/>
        <v>0</v>
      </c>
      <c r="G25" s="214">
        <f t="shared" si="12"/>
        <v>0</v>
      </c>
      <c r="H25" s="214">
        <f t="shared" si="13"/>
        <v>0</v>
      </c>
      <c r="I25" s="215"/>
      <c r="J25" s="206"/>
      <c r="K25" s="285"/>
      <c r="L25" s="285"/>
      <c r="M25" s="285"/>
      <c r="N25" s="285"/>
      <c r="O25" s="285"/>
      <c r="P25" s="285"/>
      <c r="Q25" s="285"/>
      <c r="R25" s="285"/>
      <c r="S25" s="285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</row>
    <row r="26" spans="1:63" ht="19.5" hidden="1" customHeight="1">
      <c r="A26" s="224" t="s">
        <v>183</v>
      </c>
      <c r="B26" s="284"/>
      <c r="C26" s="284"/>
      <c r="D26" s="536"/>
      <c r="E26" s="542"/>
      <c r="F26" s="214">
        <f t="shared" si="11"/>
        <v>0</v>
      </c>
      <c r="G26" s="214">
        <f t="shared" si="12"/>
        <v>0</v>
      </c>
      <c r="H26" s="214">
        <f t="shared" si="13"/>
        <v>0</v>
      </c>
      <c r="I26" s="215"/>
      <c r="J26" s="206"/>
      <c r="K26" s="285"/>
      <c r="L26" s="285"/>
      <c r="M26" s="285"/>
      <c r="N26" s="285"/>
      <c r="O26" s="285"/>
      <c r="P26" s="285"/>
      <c r="Q26" s="285"/>
      <c r="R26" s="285"/>
      <c r="S26" s="285"/>
      <c r="T26" s="207"/>
      <c r="U26" s="188"/>
      <c r="V26" s="278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63" ht="19.5" customHeight="1" thickBot="1">
      <c r="A27" s="225" t="s">
        <v>160</v>
      </c>
      <c r="B27" s="516" t="s">
        <v>177</v>
      </c>
      <c r="C27" s="227"/>
      <c r="D27" s="535"/>
      <c r="E27" s="544"/>
      <c r="F27" s="214">
        <f t="shared" si="11"/>
        <v>0</v>
      </c>
      <c r="G27" s="214">
        <f t="shared" si="12"/>
        <v>0</v>
      </c>
      <c r="H27" s="214">
        <f t="shared" si="13"/>
        <v>0</v>
      </c>
      <c r="I27" s="229">
        <f t="shared" ref="I27:AR27" si="14">SUM(I24:I26)</f>
        <v>0</v>
      </c>
      <c r="J27" s="230">
        <f t="shared" si="14"/>
        <v>0</v>
      </c>
      <c r="K27" s="230">
        <f t="shared" si="14"/>
        <v>0</v>
      </c>
      <c r="L27" s="230">
        <f t="shared" si="14"/>
        <v>0</v>
      </c>
      <c r="M27" s="230">
        <f t="shared" si="14"/>
        <v>0</v>
      </c>
      <c r="N27" s="230">
        <f t="shared" si="14"/>
        <v>0</v>
      </c>
      <c r="O27" s="230">
        <f t="shared" si="14"/>
        <v>0</v>
      </c>
      <c r="P27" s="230">
        <f t="shared" si="14"/>
        <v>0</v>
      </c>
      <c r="Q27" s="230">
        <f t="shared" si="14"/>
        <v>0</v>
      </c>
      <c r="R27" s="230">
        <f t="shared" si="14"/>
        <v>0</v>
      </c>
      <c r="S27" s="230">
        <f t="shared" si="14"/>
        <v>0</v>
      </c>
      <c r="T27" s="231">
        <f t="shared" si="14"/>
        <v>0</v>
      </c>
      <c r="U27" s="231">
        <f t="shared" si="14"/>
        <v>0</v>
      </c>
      <c r="V27" s="231">
        <f t="shared" si="14"/>
        <v>0</v>
      </c>
      <c r="W27" s="231">
        <f t="shared" si="14"/>
        <v>0</v>
      </c>
      <c r="X27" s="231">
        <f t="shared" si="14"/>
        <v>0</v>
      </c>
      <c r="Y27" s="231">
        <f t="shared" si="14"/>
        <v>0</v>
      </c>
      <c r="Z27" s="231">
        <f t="shared" si="14"/>
        <v>0</v>
      </c>
      <c r="AA27" s="231">
        <f t="shared" si="14"/>
        <v>0</v>
      </c>
      <c r="AB27" s="231">
        <f t="shared" si="14"/>
        <v>0</v>
      </c>
      <c r="AC27" s="231">
        <f t="shared" si="14"/>
        <v>0</v>
      </c>
      <c r="AD27" s="231">
        <f t="shared" si="14"/>
        <v>0</v>
      </c>
      <c r="AE27" s="231">
        <f t="shared" si="14"/>
        <v>0</v>
      </c>
      <c r="AF27" s="231">
        <f t="shared" si="14"/>
        <v>0</v>
      </c>
      <c r="AG27" s="231">
        <f t="shared" si="14"/>
        <v>0</v>
      </c>
      <c r="AH27" s="231">
        <f t="shared" si="14"/>
        <v>0</v>
      </c>
      <c r="AI27" s="231">
        <f t="shared" si="14"/>
        <v>0</v>
      </c>
      <c r="AJ27" s="231">
        <f t="shared" si="14"/>
        <v>0</v>
      </c>
      <c r="AK27" s="231">
        <f t="shared" si="14"/>
        <v>0</v>
      </c>
      <c r="AL27" s="231">
        <f t="shared" si="14"/>
        <v>0</v>
      </c>
      <c r="AM27" s="231">
        <f t="shared" si="14"/>
        <v>0</v>
      </c>
      <c r="AN27" s="231">
        <f t="shared" si="14"/>
        <v>0</v>
      </c>
      <c r="AO27" s="231">
        <f t="shared" si="14"/>
        <v>0</v>
      </c>
      <c r="AP27" s="231">
        <f t="shared" si="14"/>
        <v>0</v>
      </c>
      <c r="AQ27" s="231">
        <f t="shared" si="14"/>
        <v>0</v>
      </c>
      <c r="AR27" s="231">
        <f t="shared" si="14"/>
        <v>0</v>
      </c>
    </row>
    <row r="28" spans="1:63" ht="19.5" customHeight="1">
      <c r="A28" s="224" t="s">
        <v>184</v>
      </c>
      <c r="B28" s="382" t="s">
        <v>244</v>
      </c>
      <c r="C28" s="202"/>
      <c r="D28" s="447"/>
      <c r="E28" s="542"/>
      <c r="F28" s="214">
        <v>38040</v>
      </c>
      <c r="G28" s="214">
        <f t="shared" si="12"/>
        <v>0</v>
      </c>
      <c r="H28" s="214">
        <f t="shared" si="13"/>
        <v>0</v>
      </c>
      <c r="I28" s="215"/>
      <c r="J28" s="206"/>
      <c r="K28" s="285"/>
      <c r="L28" s="285"/>
      <c r="M28" s="285"/>
      <c r="N28" s="285"/>
      <c r="O28" s="285"/>
      <c r="P28" s="285"/>
      <c r="Q28" s="285"/>
      <c r="R28" s="285"/>
      <c r="S28" s="285"/>
      <c r="T28" s="286"/>
      <c r="U28" s="208"/>
      <c r="V28" s="278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63" ht="17.45" customHeight="1">
      <c r="A29" s="373" t="s">
        <v>184</v>
      </c>
      <c r="B29" s="382" t="s">
        <v>245</v>
      </c>
      <c r="C29" s="384"/>
      <c r="D29" s="451"/>
      <c r="E29" s="542"/>
      <c r="F29" s="386">
        <v>43000</v>
      </c>
      <c r="G29" s="386">
        <f t="shared" si="12"/>
        <v>0</v>
      </c>
      <c r="H29" s="386">
        <f t="shared" si="13"/>
        <v>0</v>
      </c>
      <c r="I29" s="387"/>
      <c r="J29" s="388"/>
      <c r="K29" s="388"/>
      <c r="L29" s="388"/>
      <c r="M29" s="388"/>
      <c r="N29" s="388"/>
      <c r="O29" s="388"/>
      <c r="P29" s="388"/>
      <c r="Q29" s="388">
        <f>+F29</f>
        <v>43000</v>
      </c>
      <c r="R29" s="388"/>
      <c r="S29" s="388"/>
      <c r="T29" s="388"/>
      <c r="U29" s="388"/>
      <c r="V29" s="388"/>
      <c r="W29" s="388"/>
      <c r="X29" s="388"/>
      <c r="Y29" s="388"/>
      <c r="Z29" s="388"/>
      <c r="AA29" s="388"/>
      <c r="AB29" s="388"/>
      <c r="AC29" s="388"/>
      <c r="AD29" s="388"/>
      <c r="AE29" s="388"/>
      <c r="AF29" s="388"/>
      <c r="AG29" s="388"/>
      <c r="AH29" s="388"/>
      <c r="AI29" s="388"/>
      <c r="AJ29" s="388"/>
      <c r="AK29" s="388"/>
      <c r="AL29" s="388"/>
      <c r="AM29" s="388"/>
      <c r="AN29" s="388"/>
      <c r="AO29" s="388"/>
      <c r="AP29" s="388"/>
      <c r="AQ29" s="388"/>
      <c r="AR29" s="388"/>
      <c r="AS29" s="389"/>
      <c r="AT29" s="389"/>
      <c r="AU29" s="389"/>
      <c r="AV29" s="389"/>
      <c r="AW29" s="389"/>
      <c r="AX29" s="389"/>
      <c r="AY29" s="389"/>
      <c r="AZ29" s="389"/>
      <c r="BA29" s="389"/>
      <c r="BB29" s="389"/>
      <c r="BC29" s="389"/>
      <c r="BD29" s="389"/>
      <c r="BE29" s="389"/>
      <c r="BF29" s="389"/>
      <c r="BG29" s="389"/>
      <c r="BH29" s="389"/>
      <c r="BI29" s="389"/>
      <c r="BJ29" s="389"/>
      <c r="BK29" s="389"/>
    </row>
    <row r="30" spans="1:63" ht="18" customHeight="1">
      <c r="A30" s="292"/>
      <c r="B30" s="787"/>
      <c r="C30" s="788"/>
      <c r="D30" s="789"/>
      <c r="E30" s="546"/>
      <c r="F30" s="214">
        <f t="shared" si="11"/>
        <v>0</v>
      </c>
      <c r="G30" s="214">
        <f t="shared" si="12"/>
        <v>0</v>
      </c>
      <c r="H30" s="214">
        <f t="shared" si="13"/>
        <v>0</v>
      </c>
      <c r="I30" s="215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</row>
    <row r="31" spans="1:63" ht="18" customHeight="1">
      <c r="A31" s="311" t="s">
        <v>193</v>
      </c>
      <c r="B31" s="427" t="s">
        <v>274</v>
      </c>
      <c r="C31" s="262"/>
      <c r="D31" s="527"/>
      <c r="E31" s="542"/>
      <c r="F31" s="434">
        <f t="shared" ref="F31" si="15">SUM(I31:T31)</f>
        <v>15200</v>
      </c>
      <c r="G31" s="434">
        <f t="shared" ref="G31" si="16">SUM(U31:AF31)</f>
        <v>45600</v>
      </c>
      <c r="H31" s="434">
        <f t="shared" ref="H31" si="17">SUM(AG31:AR31)</f>
        <v>45600</v>
      </c>
      <c r="I31" s="435"/>
      <c r="J31" s="436"/>
      <c r="K31" s="437"/>
      <c r="L31" s="437"/>
      <c r="M31" s="437"/>
      <c r="N31" s="437"/>
      <c r="O31" s="437"/>
      <c r="P31" s="437"/>
      <c r="Q31" s="437">
        <v>3800</v>
      </c>
      <c r="R31" s="437">
        <v>3800</v>
      </c>
      <c r="S31" s="437">
        <v>3800</v>
      </c>
      <c r="T31" s="437">
        <v>3800</v>
      </c>
      <c r="U31" s="437">
        <v>3800</v>
      </c>
      <c r="V31" s="437">
        <v>3800</v>
      </c>
      <c r="W31" s="437">
        <v>3800</v>
      </c>
      <c r="X31" s="437">
        <v>3800</v>
      </c>
      <c r="Y31" s="437">
        <v>3800</v>
      </c>
      <c r="Z31" s="437">
        <v>3800</v>
      </c>
      <c r="AA31" s="437">
        <v>3800</v>
      </c>
      <c r="AB31" s="437">
        <v>3800</v>
      </c>
      <c r="AC31" s="437">
        <v>3800</v>
      </c>
      <c r="AD31" s="437">
        <v>3800</v>
      </c>
      <c r="AE31" s="437">
        <v>3800</v>
      </c>
      <c r="AF31" s="437">
        <v>3800</v>
      </c>
      <c r="AG31" s="437">
        <v>3800</v>
      </c>
      <c r="AH31" s="437">
        <v>3800</v>
      </c>
      <c r="AI31" s="437">
        <v>3800</v>
      </c>
      <c r="AJ31" s="437">
        <v>3800</v>
      </c>
      <c r="AK31" s="437">
        <v>3800</v>
      </c>
      <c r="AL31" s="437">
        <v>3800</v>
      </c>
      <c r="AM31" s="437">
        <v>3800</v>
      </c>
      <c r="AN31" s="437">
        <v>3800</v>
      </c>
      <c r="AO31" s="437">
        <v>3800</v>
      </c>
      <c r="AP31" s="437">
        <v>3800</v>
      </c>
      <c r="AQ31" s="437">
        <v>3800</v>
      </c>
      <c r="AR31" s="437">
        <v>3800</v>
      </c>
    </row>
    <row r="32" spans="1:63" ht="19.5" customHeight="1">
      <c r="A32" s="311" t="s">
        <v>209</v>
      </c>
      <c r="B32" s="427" t="s">
        <v>274</v>
      </c>
      <c r="C32" s="262"/>
      <c r="D32" s="527"/>
      <c r="E32" s="542"/>
      <c r="F32" s="434">
        <f t="shared" ref="F32:F38" si="18">SUM(I32:T32)</f>
        <v>6080</v>
      </c>
      <c r="G32" s="434">
        <f t="shared" ref="G32:G38" si="19">SUM(U32:AF32)</f>
        <v>18240</v>
      </c>
      <c r="H32" s="434">
        <f t="shared" ref="H32:H38" si="20">SUM(AG32:AR32)</f>
        <v>18240</v>
      </c>
      <c r="I32" s="435"/>
      <c r="J32" s="436"/>
      <c r="K32" s="437"/>
      <c r="L32" s="437"/>
      <c r="M32" s="437"/>
      <c r="N32" s="437"/>
      <c r="O32" s="437"/>
      <c r="P32" s="437"/>
      <c r="Q32" s="437">
        <v>1520</v>
      </c>
      <c r="R32" s="437">
        <v>1520</v>
      </c>
      <c r="S32" s="437">
        <v>1520</v>
      </c>
      <c r="T32" s="437">
        <v>1520</v>
      </c>
      <c r="U32" s="437">
        <v>1520</v>
      </c>
      <c r="V32" s="437">
        <v>1520</v>
      </c>
      <c r="W32" s="437">
        <v>1520</v>
      </c>
      <c r="X32" s="437">
        <v>1520</v>
      </c>
      <c r="Y32" s="437">
        <v>1520</v>
      </c>
      <c r="Z32" s="437">
        <v>1520</v>
      </c>
      <c r="AA32" s="437">
        <v>1520</v>
      </c>
      <c r="AB32" s="437">
        <v>1520</v>
      </c>
      <c r="AC32" s="437">
        <v>1520</v>
      </c>
      <c r="AD32" s="437">
        <v>1520</v>
      </c>
      <c r="AE32" s="437">
        <v>1520</v>
      </c>
      <c r="AF32" s="437">
        <v>1520</v>
      </c>
      <c r="AG32" s="437">
        <v>1520</v>
      </c>
      <c r="AH32" s="437">
        <v>1520</v>
      </c>
      <c r="AI32" s="437">
        <v>1520</v>
      </c>
      <c r="AJ32" s="437">
        <v>1520</v>
      </c>
      <c r="AK32" s="437">
        <v>1520</v>
      </c>
      <c r="AL32" s="437">
        <v>1520</v>
      </c>
      <c r="AM32" s="437">
        <v>1520</v>
      </c>
      <c r="AN32" s="437">
        <v>1520</v>
      </c>
      <c r="AO32" s="437">
        <v>1520</v>
      </c>
      <c r="AP32" s="437">
        <v>1520</v>
      </c>
      <c r="AQ32" s="437">
        <v>1520</v>
      </c>
      <c r="AR32" s="437">
        <v>1520</v>
      </c>
    </row>
    <row r="33" spans="1:63" ht="19.5" customHeight="1">
      <c r="A33" s="391"/>
      <c r="B33" s="383"/>
      <c r="C33" s="384"/>
      <c r="D33" s="451"/>
      <c r="E33" s="542"/>
      <c r="F33" s="386">
        <f t="shared" si="18"/>
        <v>0</v>
      </c>
      <c r="G33" s="386">
        <f t="shared" si="19"/>
        <v>0</v>
      </c>
      <c r="H33" s="386">
        <f t="shared" si="20"/>
        <v>0</v>
      </c>
      <c r="I33" s="387"/>
      <c r="J33" s="388"/>
      <c r="K33" s="392"/>
      <c r="L33" s="392"/>
      <c r="M33" s="392"/>
      <c r="N33" s="392"/>
      <c r="O33" s="392"/>
      <c r="P33" s="392"/>
      <c r="Q33" s="392"/>
      <c r="R33" s="392"/>
      <c r="S33" s="392"/>
      <c r="T33" s="393"/>
      <c r="U33" s="393"/>
      <c r="V33" s="393"/>
      <c r="W33" s="393"/>
      <c r="X33" s="393"/>
      <c r="Y33" s="393"/>
      <c r="Z33" s="393"/>
      <c r="AA33" s="393"/>
      <c r="AB33" s="393"/>
      <c r="AC33" s="393"/>
      <c r="AD33" s="393"/>
      <c r="AE33" s="393"/>
      <c r="AF33" s="393"/>
      <c r="AG33" s="393"/>
      <c r="AH33" s="393"/>
      <c r="AI33" s="393"/>
      <c r="AJ33" s="393"/>
      <c r="AK33" s="393"/>
      <c r="AL33" s="393"/>
      <c r="AM33" s="393"/>
      <c r="AN33" s="393"/>
      <c r="AO33" s="393"/>
      <c r="AP33" s="393"/>
      <c r="AQ33" s="393"/>
      <c r="AR33" s="393"/>
      <c r="AS33" s="389"/>
      <c r="AT33" s="389"/>
      <c r="AU33" s="389"/>
      <c r="AV33" s="389"/>
      <c r="AW33" s="389"/>
      <c r="AX33" s="389"/>
      <c r="AY33" s="389"/>
      <c r="AZ33" s="389"/>
      <c r="BA33" s="389"/>
      <c r="BB33" s="389"/>
      <c r="BC33" s="389"/>
      <c r="BD33" s="389"/>
      <c r="BE33" s="389"/>
      <c r="BF33" s="389"/>
      <c r="BG33" s="389"/>
      <c r="BH33" s="389"/>
      <c r="BI33" s="389"/>
      <c r="BJ33" s="389"/>
      <c r="BK33" s="389"/>
    </row>
    <row r="34" spans="1:63" ht="19.5" hidden="1" customHeight="1">
      <c r="A34" s="224" t="s">
        <v>212</v>
      </c>
      <c r="B34" s="202"/>
      <c r="C34" s="202"/>
      <c r="D34" s="447"/>
      <c r="E34" s="542"/>
      <c r="F34" s="214">
        <f t="shared" si="18"/>
        <v>0</v>
      </c>
      <c r="G34" s="214">
        <f t="shared" si="19"/>
        <v>0</v>
      </c>
      <c r="H34" s="214">
        <f t="shared" si="20"/>
        <v>0</v>
      </c>
      <c r="I34" s="215"/>
      <c r="J34" s="206"/>
      <c r="K34" s="285"/>
      <c r="L34" s="285"/>
      <c r="M34" s="285"/>
      <c r="N34" s="285"/>
      <c r="O34" s="285"/>
      <c r="P34" s="285"/>
      <c r="Q34" s="285"/>
      <c r="R34" s="285"/>
      <c r="S34" s="285"/>
      <c r="T34" s="286"/>
      <c r="U34" s="188"/>
      <c r="V34" s="1"/>
      <c r="W34" s="2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63" ht="19.5" hidden="1" customHeight="1">
      <c r="A35" s="317" t="s">
        <v>213</v>
      </c>
      <c r="B35" s="202"/>
      <c r="C35" s="202"/>
      <c r="D35" s="447"/>
      <c r="E35" s="542"/>
      <c r="F35" s="214">
        <f t="shared" si="18"/>
        <v>0</v>
      </c>
      <c r="G35" s="214">
        <f t="shared" si="19"/>
        <v>0</v>
      </c>
      <c r="H35" s="214">
        <f t="shared" si="20"/>
        <v>0</v>
      </c>
      <c r="I35" s="215"/>
      <c r="J35" s="206"/>
      <c r="K35" s="285"/>
      <c r="L35" s="285"/>
      <c r="M35" s="285"/>
      <c r="N35" s="285"/>
      <c r="O35" s="285"/>
      <c r="P35" s="285"/>
      <c r="Q35" s="285"/>
      <c r="R35" s="285"/>
      <c r="S35" s="285"/>
      <c r="T35" s="286"/>
      <c r="U35" s="188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63" ht="19.5" customHeight="1" thickBot="1">
      <c r="A36" s="224" t="s">
        <v>214</v>
      </c>
      <c r="B36" s="539" t="s">
        <v>177</v>
      </c>
      <c r="C36" s="202"/>
      <c r="D36" s="447"/>
      <c r="E36" s="542"/>
      <c r="F36" s="214">
        <f t="shared" si="18"/>
        <v>0</v>
      </c>
      <c r="G36" s="214">
        <f t="shared" si="19"/>
        <v>0</v>
      </c>
      <c r="H36" s="214">
        <f t="shared" si="20"/>
        <v>0</v>
      </c>
      <c r="I36" s="319">
        <f t="shared" ref="I36:AR36" si="21">I53</f>
        <v>0</v>
      </c>
      <c r="J36" s="320">
        <f t="shared" si="21"/>
        <v>0</v>
      </c>
      <c r="K36" s="321">
        <f t="shared" si="21"/>
        <v>0</v>
      </c>
      <c r="L36" s="321">
        <f t="shared" si="21"/>
        <v>0</v>
      </c>
      <c r="M36" s="321">
        <f t="shared" si="21"/>
        <v>0</v>
      </c>
      <c r="N36" s="321">
        <f t="shared" si="21"/>
        <v>0</v>
      </c>
      <c r="O36" s="321">
        <f t="shared" si="21"/>
        <v>0</v>
      </c>
      <c r="P36" s="321">
        <f t="shared" si="21"/>
        <v>0</v>
      </c>
      <c r="Q36" s="321">
        <f t="shared" si="21"/>
        <v>0</v>
      </c>
      <c r="R36" s="321">
        <f t="shared" si="21"/>
        <v>0</v>
      </c>
      <c r="S36" s="321">
        <f t="shared" si="21"/>
        <v>0</v>
      </c>
      <c r="T36" s="322">
        <f t="shared" si="21"/>
        <v>0</v>
      </c>
      <c r="U36" s="322">
        <f t="shared" si="21"/>
        <v>0</v>
      </c>
      <c r="V36" s="322">
        <f t="shared" si="21"/>
        <v>0</v>
      </c>
      <c r="W36" s="322">
        <f t="shared" si="21"/>
        <v>0</v>
      </c>
      <c r="X36" s="322">
        <f t="shared" si="21"/>
        <v>0</v>
      </c>
      <c r="Y36" s="322">
        <f t="shared" si="21"/>
        <v>0</v>
      </c>
      <c r="Z36" s="322">
        <f t="shared" si="21"/>
        <v>0</v>
      </c>
      <c r="AA36" s="322">
        <f t="shared" si="21"/>
        <v>0</v>
      </c>
      <c r="AB36" s="322">
        <f t="shared" si="21"/>
        <v>0</v>
      </c>
      <c r="AC36" s="322">
        <f t="shared" si="21"/>
        <v>0</v>
      </c>
      <c r="AD36" s="322">
        <f t="shared" si="21"/>
        <v>0</v>
      </c>
      <c r="AE36" s="322">
        <f t="shared" si="21"/>
        <v>0</v>
      </c>
      <c r="AF36" s="322">
        <f t="shared" si="21"/>
        <v>0</v>
      </c>
      <c r="AG36" s="322">
        <f t="shared" si="21"/>
        <v>0</v>
      </c>
      <c r="AH36" s="322">
        <f t="shared" si="21"/>
        <v>0</v>
      </c>
      <c r="AI36" s="322">
        <f t="shared" si="21"/>
        <v>0</v>
      </c>
      <c r="AJ36" s="322">
        <f t="shared" si="21"/>
        <v>0</v>
      </c>
      <c r="AK36" s="322">
        <f t="shared" si="21"/>
        <v>0</v>
      </c>
      <c r="AL36" s="322">
        <f t="shared" si="21"/>
        <v>0</v>
      </c>
      <c r="AM36" s="322">
        <f t="shared" si="21"/>
        <v>0</v>
      </c>
      <c r="AN36" s="322">
        <f t="shared" si="21"/>
        <v>0</v>
      </c>
      <c r="AO36" s="322">
        <f t="shared" si="21"/>
        <v>0</v>
      </c>
      <c r="AP36" s="322">
        <f t="shared" si="21"/>
        <v>0</v>
      </c>
      <c r="AQ36" s="322">
        <f t="shared" si="21"/>
        <v>0</v>
      </c>
      <c r="AR36" s="322">
        <f t="shared" si="21"/>
        <v>0</v>
      </c>
    </row>
    <row r="37" spans="1:63" ht="19.5" customHeight="1" thickBot="1">
      <c r="A37" s="225" t="s">
        <v>178</v>
      </c>
      <c r="B37" s="516" t="s">
        <v>177</v>
      </c>
      <c r="C37" s="323"/>
      <c r="D37" s="531"/>
      <c r="E37" s="547"/>
      <c r="F37" s="214">
        <f t="shared" si="18"/>
        <v>64280</v>
      </c>
      <c r="G37" s="214">
        <f t="shared" si="19"/>
        <v>63840</v>
      </c>
      <c r="H37" s="214">
        <f t="shared" si="20"/>
        <v>63840</v>
      </c>
      <c r="I37" s="325">
        <f t="shared" ref="I37:AR37" si="22">SUM(I28:I36)</f>
        <v>0</v>
      </c>
      <c r="J37" s="326">
        <f t="shared" si="22"/>
        <v>0</v>
      </c>
      <c r="K37" s="326">
        <f t="shared" si="22"/>
        <v>0</v>
      </c>
      <c r="L37" s="326">
        <f t="shared" si="22"/>
        <v>0</v>
      </c>
      <c r="M37" s="326">
        <f t="shared" si="22"/>
        <v>0</v>
      </c>
      <c r="N37" s="326">
        <f t="shared" si="22"/>
        <v>0</v>
      </c>
      <c r="O37" s="326">
        <f t="shared" si="22"/>
        <v>0</v>
      </c>
      <c r="P37" s="326">
        <f t="shared" si="22"/>
        <v>0</v>
      </c>
      <c r="Q37" s="326">
        <f t="shared" si="22"/>
        <v>48320</v>
      </c>
      <c r="R37" s="326">
        <f t="shared" si="22"/>
        <v>5320</v>
      </c>
      <c r="S37" s="326">
        <f t="shared" si="22"/>
        <v>5320</v>
      </c>
      <c r="T37" s="327">
        <f t="shared" si="22"/>
        <v>5320</v>
      </c>
      <c r="U37" s="327">
        <f t="shared" si="22"/>
        <v>5320</v>
      </c>
      <c r="V37" s="327">
        <f t="shared" si="22"/>
        <v>5320</v>
      </c>
      <c r="W37" s="327">
        <f t="shared" si="22"/>
        <v>5320</v>
      </c>
      <c r="X37" s="327">
        <f t="shared" si="22"/>
        <v>5320</v>
      </c>
      <c r="Y37" s="327">
        <f t="shared" si="22"/>
        <v>5320</v>
      </c>
      <c r="Z37" s="327">
        <f t="shared" si="22"/>
        <v>5320</v>
      </c>
      <c r="AA37" s="327">
        <f t="shared" si="22"/>
        <v>5320</v>
      </c>
      <c r="AB37" s="327">
        <f t="shared" si="22"/>
        <v>5320</v>
      </c>
      <c r="AC37" s="327">
        <f t="shared" si="22"/>
        <v>5320</v>
      </c>
      <c r="AD37" s="327">
        <f t="shared" si="22"/>
        <v>5320</v>
      </c>
      <c r="AE37" s="327">
        <f t="shared" si="22"/>
        <v>5320</v>
      </c>
      <c r="AF37" s="327">
        <f t="shared" si="22"/>
        <v>5320</v>
      </c>
      <c r="AG37" s="327">
        <f t="shared" si="22"/>
        <v>5320</v>
      </c>
      <c r="AH37" s="327">
        <f t="shared" si="22"/>
        <v>5320</v>
      </c>
      <c r="AI37" s="327">
        <f t="shared" si="22"/>
        <v>5320</v>
      </c>
      <c r="AJ37" s="327">
        <f t="shared" si="22"/>
        <v>5320</v>
      </c>
      <c r="AK37" s="327">
        <f t="shared" si="22"/>
        <v>5320</v>
      </c>
      <c r="AL37" s="327">
        <f t="shared" si="22"/>
        <v>5320</v>
      </c>
      <c r="AM37" s="327">
        <f t="shared" si="22"/>
        <v>5320</v>
      </c>
      <c r="AN37" s="327">
        <f t="shared" si="22"/>
        <v>5320</v>
      </c>
      <c r="AO37" s="327">
        <f t="shared" si="22"/>
        <v>5320</v>
      </c>
      <c r="AP37" s="327">
        <f t="shared" si="22"/>
        <v>5320</v>
      </c>
      <c r="AQ37" s="327">
        <f t="shared" si="22"/>
        <v>5320</v>
      </c>
      <c r="AR37" s="327">
        <f t="shared" si="22"/>
        <v>5320</v>
      </c>
    </row>
    <row r="38" spans="1:63" ht="19.5" customHeight="1">
      <c r="A38" s="270" t="s">
        <v>215</v>
      </c>
      <c r="B38" s="271"/>
      <c r="C38" s="271"/>
      <c r="D38" s="532"/>
      <c r="E38" s="543"/>
      <c r="F38" s="274">
        <f t="shared" si="18"/>
        <v>64280</v>
      </c>
      <c r="G38" s="274">
        <f t="shared" si="19"/>
        <v>63840</v>
      </c>
      <c r="H38" s="274">
        <f t="shared" si="20"/>
        <v>63840</v>
      </c>
      <c r="I38" s="275">
        <f t="shared" ref="I38:AR38" si="23">I27+I37</f>
        <v>0</v>
      </c>
      <c r="J38" s="276">
        <f t="shared" si="23"/>
        <v>0</v>
      </c>
      <c r="K38" s="276">
        <f t="shared" si="23"/>
        <v>0</v>
      </c>
      <c r="L38" s="276">
        <f t="shared" si="23"/>
        <v>0</v>
      </c>
      <c r="M38" s="276">
        <f t="shared" si="23"/>
        <v>0</v>
      </c>
      <c r="N38" s="276">
        <f t="shared" si="23"/>
        <v>0</v>
      </c>
      <c r="O38" s="276">
        <f t="shared" si="23"/>
        <v>0</v>
      </c>
      <c r="P38" s="276">
        <f t="shared" si="23"/>
        <v>0</v>
      </c>
      <c r="Q38" s="276">
        <f t="shared" si="23"/>
        <v>48320</v>
      </c>
      <c r="R38" s="276">
        <f t="shared" si="23"/>
        <v>5320</v>
      </c>
      <c r="S38" s="276">
        <f t="shared" si="23"/>
        <v>5320</v>
      </c>
      <c r="T38" s="277">
        <f t="shared" si="23"/>
        <v>5320</v>
      </c>
      <c r="U38" s="277">
        <f t="shared" si="23"/>
        <v>5320</v>
      </c>
      <c r="V38" s="277">
        <f t="shared" si="23"/>
        <v>5320</v>
      </c>
      <c r="W38" s="277">
        <f t="shared" si="23"/>
        <v>5320</v>
      </c>
      <c r="X38" s="277">
        <f t="shared" si="23"/>
        <v>5320</v>
      </c>
      <c r="Y38" s="277">
        <f t="shared" si="23"/>
        <v>5320</v>
      </c>
      <c r="Z38" s="277">
        <f t="shared" si="23"/>
        <v>5320</v>
      </c>
      <c r="AA38" s="277">
        <f t="shared" si="23"/>
        <v>5320</v>
      </c>
      <c r="AB38" s="277">
        <f t="shared" si="23"/>
        <v>5320</v>
      </c>
      <c r="AC38" s="277">
        <f t="shared" si="23"/>
        <v>5320</v>
      </c>
      <c r="AD38" s="277">
        <f t="shared" si="23"/>
        <v>5320</v>
      </c>
      <c r="AE38" s="277">
        <f t="shared" si="23"/>
        <v>5320</v>
      </c>
      <c r="AF38" s="277">
        <f t="shared" si="23"/>
        <v>5320</v>
      </c>
      <c r="AG38" s="277">
        <f t="shared" si="23"/>
        <v>5320</v>
      </c>
      <c r="AH38" s="277">
        <f t="shared" si="23"/>
        <v>5320</v>
      </c>
      <c r="AI38" s="277">
        <f t="shared" si="23"/>
        <v>5320</v>
      </c>
      <c r="AJ38" s="277">
        <f t="shared" si="23"/>
        <v>5320</v>
      </c>
      <c r="AK38" s="277">
        <f t="shared" si="23"/>
        <v>5320</v>
      </c>
      <c r="AL38" s="277">
        <f t="shared" si="23"/>
        <v>5320</v>
      </c>
      <c r="AM38" s="277">
        <f t="shared" si="23"/>
        <v>5320</v>
      </c>
      <c r="AN38" s="277">
        <f t="shared" si="23"/>
        <v>5320</v>
      </c>
      <c r="AO38" s="277">
        <f t="shared" si="23"/>
        <v>5320</v>
      </c>
      <c r="AP38" s="277">
        <f t="shared" si="23"/>
        <v>5320</v>
      </c>
      <c r="AQ38" s="277">
        <f t="shared" si="23"/>
        <v>5320</v>
      </c>
      <c r="AR38" s="277">
        <f t="shared" si="23"/>
        <v>5320</v>
      </c>
    </row>
    <row r="39" spans="1:63" ht="19.5" customHeight="1">
      <c r="A39" s="520" t="s">
        <v>323</v>
      </c>
      <c r="B39" s="1"/>
      <c r="C39" s="1"/>
      <c r="D39" s="501"/>
      <c r="E39" s="545"/>
      <c r="F39" s="214">
        <f>F21-F38</f>
        <v>-64280</v>
      </c>
      <c r="G39" s="213">
        <f>G21-G38</f>
        <v>-63840</v>
      </c>
      <c r="H39" s="213">
        <f>H21-H38</f>
        <v>-63840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329"/>
      <c r="U39" s="188"/>
      <c r="V39" s="278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63" ht="19.5" customHeight="1" thickBot="1">
      <c r="A40" s="330" t="s">
        <v>216</v>
      </c>
      <c r="B40" s="330"/>
      <c r="C40" s="330"/>
      <c r="D40" s="330"/>
      <c r="E40" s="548"/>
      <c r="F40" s="214"/>
      <c r="G40" s="214"/>
      <c r="H40" s="214"/>
      <c r="I40" s="331">
        <f t="shared" ref="I40:AR40" si="24">I21-I38</f>
        <v>0</v>
      </c>
      <c r="J40" s="332">
        <f t="shared" si="24"/>
        <v>0</v>
      </c>
      <c r="K40" s="332">
        <f t="shared" si="24"/>
        <v>0</v>
      </c>
      <c r="L40" s="332">
        <f t="shared" si="24"/>
        <v>0</v>
      </c>
      <c r="M40" s="332">
        <f t="shared" si="24"/>
        <v>0</v>
      </c>
      <c r="N40" s="332">
        <f t="shared" si="24"/>
        <v>0</v>
      </c>
      <c r="O40" s="332">
        <f t="shared" si="24"/>
        <v>0</v>
      </c>
      <c r="P40" s="332">
        <f t="shared" si="24"/>
        <v>0</v>
      </c>
      <c r="Q40" s="332">
        <f t="shared" si="24"/>
        <v>-48320</v>
      </c>
      <c r="R40" s="332">
        <f t="shared" si="24"/>
        <v>-5320</v>
      </c>
      <c r="S40" s="332">
        <f t="shared" si="24"/>
        <v>-5320</v>
      </c>
      <c r="T40" s="333">
        <f t="shared" si="24"/>
        <v>-5320</v>
      </c>
      <c r="U40" s="333">
        <f t="shared" si="24"/>
        <v>-5320</v>
      </c>
      <c r="V40" s="333">
        <f t="shared" si="24"/>
        <v>-5320</v>
      </c>
      <c r="W40" s="333">
        <f t="shared" si="24"/>
        <v>-5320</v>
      </c>
      <c r="X40" s="333">
        <f t="shared" si="24"/>
        <v>-5320</v>
      </c>
      <c r="Y40" s="333">
        <f t="shared" si="24"/>
        <v>-5320</v>
      </c>
      <c r="Z40" s="333">
        <f t="shared" si="24"/>
        <v>-5320</v>
      </c>
      <c r="AA40" s="333">
        <f t="shared" si="24"/>
        <v>-5320</v>
      </c>
      <c r="AB40" s="333">
        <f t="shared" si="24"/>
        <v>-5320</v>
      </c>
      <c r="AC40" s="333">
        <f t="shared" si="24"/>
        <v>-5320</v>
      </c>
      <c r="AD40" s="333">
        <f t="shared" si="24"/>
        <v>-5320</v>
      </c>
      <c r="AE40" s="333">
        <f t="shared" si="24"/>
        <v>-5320</v>
      </c>
      <c r="AF40" s="333">
        <f t="shared" si="24"/>
        <v>-5320</v>
      </c>
      <c r="AG40" s="333">
        <f t="shared" si="24"/>
        <v>-5320</v>
      </c>
      <c r="AH40" s="333">
        <f t="shared" si="24"/>
        <v>-5320</v>
      </c>
      <c r="AI40" s="333">
        <f t="shared" si="24"/>
        <v>-5320</v>
      </c>
      <c r="AJ40" s="333">
        <f t="shared" si="24"/>
        <v>-5320</v>
      </c>
      <c r="AK40" s="333">
        <f t="shared" si="24"/>
        <v>-5320</v>
      </c>
      <c r="AL40" s="333">
        <f t="shared" si="24"/>
        <v>-5320</v>
      </c>
      <c r="AM40" s="333">
        <f t="shared" si="24"/>
        <v>-5320</v>
      </c>
      <c r="AN40" s="333">
        <f t="shared" si="24"/>
        <v>-5320</v>
      </c>
      <c r="AO40" s="333">
        <f t="shared" si="24"/>
        <v>-5320</v>
      </c>
      <c r="AP40" s="333">
        <f t="shared" si="24"/>
        <v>-5320</v>
      </c>
      <c r="AQ40" s="333">
        <f t="shared" si="24"/>
        <v>-5320</v>
      </c>
      <c r="AR40" s="333">
        <f t="shared" si="24"/>
        <v>-5320</v>
      </c>
    </row>
    <row r="41" spans="1:63" ht="19.5" customHeight="1" thickBot="1">
      <c r="A41" s="334"/>
      <c r="B41" s="334"/>
      <c r="C41" s="334"/>
      <c r="D41" s="335"/>
      <c r="E41" s="549"/>
      <c r="F41" s="213"/>
      <c r="G41" s="214"/>
      <c r="H41" s="214"/>
      <c r="I41" s="336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8"/>
      <c r="V41" s="339"/>
      <c r="W41" s="340"/>
      <c r="X41" s="340"/>
      <c r="Y41" s="340"/>
      <c r="Z41" s="340"/>
      <c r="AA41" s="340"/>
      <c r="AB41" s="340"/>
      <c r="AC41" s="340"/>
      <c r="AD41" s="340"/>
      <c r="AE41" s="340"/>
      <c r="AF41" s="340"/>
      <c r="AG41" s="340"/>
      <c r="AH41" s="340"/>
      <c r="AI41" s="340"/>
      <c r="AJ41" s="340"/>
      <c r="AK41" s="340"/>
      <c r="AL41" s="340"/>
      <c r="AM41" s="340"/>
      <c r="AN41" s="340"/>
      <c r="AO41" s="340"/>
      <c r="AP41" s="340"/>
      <c r="AQ41" s="340"/>
      <c r="AR41" s="340"/>
    </row>
    <row r="42" spans="1:63" ht="39.75" customHeight="1" thickBot="1">
      <c r="A42" s="341" t="s">
        <v>242</v>
      </c>
      <c r="B42" s="790" t="s">
        <v>177</v>
      </c>
      <c r="C42" s="791"/>
      <c r="D42" s="342">
        <v>8316</v>
      </c>
      <c r="E42" s="550" t="s">
        <v>177</v>
      </c>
      <c r="F42" s="343"/>
      <c r="G42" s="344"/>
      <c r="H42" s="344"/>
      <c r="I42" s="345">
        <f>D42+I40</f>
        <v>8316</v>
      </c>
      <c r="J42" s="276">
        <f t="shared" ref="J42:AR42" si="25">I42+J40</f>
        <v>8316</v>
      </c>
      <c r="K42" s="276">
        <f t="shared" si="25"/>
        <v>8316</v>
      </c>
      <c r="L42" s="276">
        <f t="shared" si="25"/>
        <v>8316</v>
      </c>
      <c r="M42" s="276">
        <f t="shared" si="25"/>
        <v>8316</v>
      </c>
      <c r="N42" s="276">
        <f t="shared" si="25"/>
        <v>8316</v>
      </c>
      <c r="O42" s="276">
        <f t="shared" si="25"/>
        <v>8316</v>
      </c>
      <c r="P42" s="276">
        <f t="shared" si="25"/>
        <v>8316</v>
      </c>
      <c r="Q42" s="276">
        <f t="shared" si="25"/>
        <v>-40004</v>
      </c>
      <c r="R42" s="276">
        <f t="shared" si="25"/>
        <v>-45324</v>
      </c>
      <c r="S42" s="277">
        <f t="shared" si="25"/>
        <v>-50644</v>
      </c>
      <c r="T42" s="346">
        <f t="shared" si="25"/>
        <v>-55964</v>
      </c>
      <c r="U42" s="346">
        <f t="shared" si="25"/>
        <v>-61284</v>
      </c>
      <c r="V42" s="346">
        <f t="shared" si="25"/>
        <v>-66604</v>
      </c>
      <c r="W42" s="346">
        <f t="shared" si="25"/>
        <v>-71924</v>
      </c>
      <c r="X42" s="346">
        <f t="shared" si="25"/>
        <v>-77244</v>
      </c>
      <c r="Y42" s="346">
        <f t="shared" si="25"/>
        <v>-82564</v>
      </c>
      <c r="Z42" s="346">
        <f t="shared" si="25"/>
        <v>-87884</v>
      </c>
      <c r="AA42" s="346">
        <f t="shared" si="25"/>
        <v>-93204</v>
      </c>
      <c r="AB42" s="346">
        <f t="shared" si="25"/>
        <v>-98524</v>
      </c>
      <c r="AC42" s="346">
        <f t="shared" si="25"/>
        <v>-103844</v>
      </c>
      <c r="AD42" s="346">
        <f t="shared" si="25"/>
        <v>-109164</v>
      </c>
      <c r="AE42" s="346">
        <f t="shared" si="25"/>
        <v>-114484</v>
      </c>
      <c r="AF42" s="346">
        <f t="shared" si="25"/>
        <v>-119804</v>
      </c>
      <c r="AG42" s="346">
        <f t="shared" si="25"/>
        <v>-125124</v>
      </c>
      <c r="AH42" s="346">
        <f t="shared" si="25"/>
        <v>-130444</v>
      </c>
      <c r="AI42" s="346">
        <f t="shared" si="25"/>
        <v>-135764</v>
      </c>
      <c r="AJ42" s="346">
        <f t="shared" si="25"/>
        <v>-141084</v>
      </c>
      <c r="AK42" s="346">
        <f t="shared" si="25"/>
        <v>-146404</v>
      </c>
      <c r="AL42" s="346">
        <f t="shared" si="25"/>
        <v>-151724</v>
      </c>
      <c r="AM42" s="346">
        <f t="shared" si="25"/>
        <v>-157044</v>
      </c>
      <c r="AN42" s="346">
        <f t="shared" si="25"/>
        <v>-162364</v>
      </c>
      <c r="AO42" s="346">
        <f t="shared" si="25"/>
        <v>-167684</v>
      </c>
      <c r="AP42" s="346">
        <f t="shared" si="25"/>
        <v>-173004</v>
      </c>
      <c r="AQ42" s="346">
        <f t="shared" si="25"/>
        <v>-178324</v>
      </c>
      <c r="AR42" s="346">
        <f t="shared" si="25"/>
        <v>-183644</v>
      </c>
    </row>
    <row r="43" spans="1:63" ht="21" customHeight="1">
      <c r="A43" s="189"/>
      <c r="B43" s="1"/>
      <c r="C43" s="1"/>
      <c r="D43" s="1"/>
      <c r="E43" s="457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88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63" ht="19.5" customHeight="1">
      <c r="A44" s="189"/>
      <c r="B44" s="1"/>
      <c r="C44" s="1"/>
      <c r="D44" s="1"/>
      <c r="E44" s="45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88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63" ht="19.5" customHeight="1" thickBot="1">
      <c r="A45" s="347" t="s">
        <v>218</v>
      </c>
      <c r="B45" s="1"/>
      <c r="C45" s="1"/>
      <c r="D45" s="1"/>
      <c r="E45" s="45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88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63" ht="19.5" customHeight="1" thickBot="1">
      <c r="A46" s="191" t="s">
        <v>219</v>
      </c>
      <c r="B46" s="192"/>
      <c r="C46" s="192"/>
      <c r="D46" s="192"/>
      <c r="E46" s="551"/>
      <c r="F46" s="280"/>
      <c r="G46" s="280"/>
      <c r="H46" s="280"/>
      <c r="I46" s="348">
        <f>I9</f>
        <v>44227</v>
      </c>
      <c r="J46" s="281">
        <f t="shared" ref="J46:AR46" si="26">IF(I46="","",EOMONTH(I46,1))</f>
        <v>44255</v>
      </c>
      <c r="K46" s="281">
        <f t="shared" si="26"/>
        <v>44286</v>
      </c>
      <c r="L46" s="281">
        <f t="shared" si="26"/>
        <v>44316</v>
      </c>
      <c r="M46" s="281">
        <f t="shared" si="26"/>
        <v>44347</v>
      </c>
      <c r="N46" s="281">
        <f t="shared" si="26"/>
        <v>44377</v>
      </c>
      <c r="O46" s="281">
        <f t="shared" si="26"/>
        <v>44408</v>
      </c>
      <c r="P46" s="281">
        <f t="shared" si="26"/>
        <v>44439</v>
      </c>
      <c r="Q46" s="281">
        <f t="shared" si="26"/>
        <v>44469</v>
      </c>
      <c r="R46" s="281">
        <f t="shared" si="26"/>
        <v>44500</v>
      </c>
      <c r="S46" s="281">
        <f t="shared" si="26"/>
        <v>44530</v>
      </c>
      <c r="T46" s="282">
        <f t="shared" si="26"/>
        <v>44561</v>
      </c>
      <c r="U46" s="282">
        <f t="shared" si="26"/>
        <v>44592</v>
      </c>
      <c r="V46" s="282">
        <f t="shared" si="26"/>
        <v>44620</v>
      </c>
      <c r="W46" s="282">
        <f t="shared" si="26"/>
        <v>44651</v>
      </c>
      <c r="X46" s="282">
        <f t="shared" si="26"/>
        <v>44681</v>
      </c>
      <c r="Y46" s="282">
        <f t="shared" si="26"/>
        <v>44712</v>
      </c>
      <c r="Z46" s="282">
        <f t="shared" si="26"/>
        <v>44742</v>
      </c>
      <c r="AA46" s="282">
        <f t="shared" si="26"/>
        <v>44773</v>
      </c>
      <c r="AB46" s="282">
        <f t="shared" si="26"/>
        <v>44804</v>
      </c>
      <c r="AC46" s="282">
        <f t="shared" si="26"/>
        <v>44834</v>
      </c>
      <c r="AD46" s="282">
        <f t="shared" si="26"/>
        <v>44865</v>
      </c>
      <c r="AE46" s="282">
        <f t="shared" si="26"/>
        <v>44895</v>
      </c>
      <c r="AF46" s="282">
        <f t="shared" si="26"/>
        <v>44926</v>
      </c>
      <c r="AG46" s="282">
        <f t="shared" si="26"/>
        <v>44957</v>
      </c>
      <c r="AH46" s="282">
        <f t="shared" si="26"/>
        <v>44985</v>
      </c>
      <c r="AI46" s="282">
        <f t="shared" si="26"/>
        <v>45016</v>
      </c>
      <c r="AJ46" s="282">
        <f t="shared" si="26"/>
        <v>45046</v>
      </c>
      <c r="AK46" s="282">
        <f t="shared" si="26"/>
        <v>45077</v>
      </c>
      <c r="AL46" s="282">
        <f t="shared" si="26"/>
        <v>45107</v>
      </c>
      <c r="AM46" s="282">
        <f t="shared" si="26"/>
        <v>45138</v>
      </c>
      <c r="AN46" s="282">
        <f t="shared" si="26"/>
        <v>45169</v>
      </c>
      <c r="AO46" s="282">
        <f t="shared" si="26"/>
        <v>45199</v>
      </c>
      <c r="AP46" s="282">
        <f t="shared" si="26"/>
        <v>45230</v>
      </c>
      <c r="AQ46" s="282">
        <f t="shared" si="26"/>
        <v>45260</v>
      </c>
      <c r="AR46" s="282">
        <f t="shared" si="26"/>
        <v>45291</v>
      </c>
    </row>
    <row r="47" spans="1:63" ht="19.5" customHeight="1">
      <c r="A47" s="349" t="s">
        <v>220</v>
      </c>
      <c r="B47" s="350"/>
      <c r="C47" s="350"/>
      <c r="D47" s="351"/>
      <c r="E47" s="552"/>
      <c r="F47" s="352"/>
      <c r="G47" s="352"/>
      <c r="H47" s="352"/>
      <c r="I47" s="353">
        <v>0</v>
      </c>
      <c r="J47" s="354">
        <v>0</v>
      </c>
      <c r="K47" s="354">
        <v>0</v>
      </c>
      <c r="L47" s="354">
        <v>0</v>
      </c>
      <c r="M47" s="354">
        <v>0</v>
      </c>
      <c r="N47" s="354">
        <v>0</v>
      </c>
      <c r="O47" s="354">
        <v>0</v>
      </c>
      <c r="P47" s="354">
        <v>0</v>
      </c>
      <c r="Q47" s="354">
        <v>0</v>
      </c>
      <c r="R47" s="354">
        <v>0</v>
      </c>
      <c r="S47" s="354">
        <v>0</v>
      </c>
      <c r="T47" s="355">
        <v>0</v>
      </c>
      <c r="U47" s="355">
        <v>0</v>
      </c>
      <c r="V47" s="355">
        <v>0</v>
      </c>
      <c r="W47" s="355">
        <v>0</v>
      </c>
      <c r="X47" s="355">
        <v>0</v>
      </c>
      <c r="Y47" s="355">
        <v>0</v>
      </c>
      <c r="Z47" s="355">
        <v>0</v>
      </c>
      <c r="AA47" s="355">
        <v>0</v>
      </c>
      <c r="AB47" s="355">
        <v>0</v>
      </c>
      <c r="AC47" s="355">
        <v>0</v>
      </c>
      <c r="AD47" s="355">
        <v>0</v>
      </c>
      <c r="AE47" s="355">
        <v>0</v>
      </c>
      <c r="AF47" s="355">
        <v>0</v>
      </c>
      <c r="AG47" s="355">
        <v>0</v>
      </c>
      <c r="AH47" s="355">
        <v>0</v>
      </c>
      <c r="AI47" s="355">
        <v>0</v>
      </c>
      <c r="AJ47" s="355">
        <v>0</v>
      </c>
      <c r="AK47" s="355">
        <v>0</v>
      </c>
      <c r="AL47" s="355">
        <v>0</v>
      </c>
      <c r="AM47" s="355">
        <v>0</v>
      </c>
      <c r="AN47" s="355">
        <v>0</v>
      </c>
      <c r="AO47" s="355">
        <v>0</v>
      </c>
      <c r="AP47" s="355">
        <v>0</v>
      </c>
      <c r="AQ47" s="355">
        <v>0</v>
      </c>
      <c r="AR47" s="355">
        <v>0</v>
      </c>
    </row>
    <row r="48" spans="1:63" ht="19.5" customHeight="1">
      <c r="A48" s="349" t="s">
        <v>221</v>
      </c>
      <c r="B48" s="350"/>
      <c r="C48" s="350"/>
      <c r="D48" s="351"/>
      <c r="E48" s="552"/>
      <c r="F48" s="352"/>
      <c r="G48" s="352"/>
      <c r="H48" s="352"/>
      <c r="I48" s="353">
        <v>0</v>
      </c>
      <c r="J48" s="354">
        <v>0</v>
      </c>
      <c r="K48" s="354">
        <v>0</v>
      </c>
      <c r="L48" s="354">
        <v>0</v>
      </c>
      <c r="M48" s="354">
        <v>0</v>
      </c>
      <c r="N48" s="354">
        <v>0</v>
      </c>
      <c r="O48" s="354">
        <v>0</v>
      </c>
      <c r="P48" s="354">
        <v>0</v>
      </c>
      <c r="Q48" s="354">
        <v>0</v>
      </c>
      <c r="R48" s="354">
        <v>0</v>
      </c>
      <c r="S48" s="354">
        <v>0</v>
      </c>
      <c r="T48" s="355">
        <v>0</v>
      </c>
      <c r="U48" s="355">
        <v>0</v>
      </c>
      <c r="V48" s="355">
        <v>0</v>
      </c>
      <c r="W48" s="355">
        <v>0</v>
      </c>
      <c r="X48" s="355">
        <v>0</v>
      </c>
      <c r="Y48" s="355">
        <v>0</v>
      </c>
      <c r="Z48" s="355">
        <v>0</v>
      </c>
      <c r="AA48" s="355">
        <v>0</v>
      </c>
      <c r="AB48" s="355">
        <v>0</v>
      </c>
      <c r="AC48" s="355">
        <v>0</v>
      </c>
      <c r="AD48" s="355">
        <v>0</v>
      </c>
      <c r="AE48" s="355">
        <v>0</v>
      </c>
      <c r="AF48" s="355">
        <v>0</v>
      </c>
      <c r="AG48" s="355">
        <v>0</v>
      </c>
      <c r="AH48" s="355">
        <v>0</v>
      </c>
      <c r="AI48" s="355">
        <v>0</v>
      </c>
      <c r="AJ48" s="355">
        <v>0</v>
      </c>
      <c r="AK48" s="355">
        <v>0</v>
      </c>
      <c r="AL48" s="355">
        <v>0</v>
      </c>
      <c r="AM48" s="355">
        <v>0</v>
      </c>
      <c r="AN48" s="355">
        <v>0</v>
      </c>
      <c r="AO48" s="355">
        <v>0</v>
      </c>
      <c r="AP48" s="355">
        <v>0</v>
      </c>
      <c r="AQ48" s="355">
        <v>0</v>
      </c>
      <c r="AR48" s="355">
        <v>0</v>
      </c>
    </row>
    <row r="49" spans="1:44" ht="19.5" customHeight="1">
      <c r="A49" s="356" t="s">
        <v>222</v>
      </c>
      <c r="B49" s="357"/>
      <c r="C49" s="357"/>
      <c r="D49" s="358"/>
      <c r="E49" s="553"/>
      <c r="F49" s="359"/>
      <c r="G49" s="359"/>
      <c r="H49" s="359"/>
      <c r="I49" s="353">
        <v>0</v>
      </c>
      <c r="J49" s="354">
        <v>0</v>
      </c>
      <c r="K49" s="320">
        <v>0</v>
      </c>
      <c r="L49" s="320">
        <v>0</v>
      </c>
      <c r="M49" s="320">
        <v>0</v>
      </c>
      <c r="N49" s="320">
        <v>0</v>
      </c>
      <c r="O49" s="320">
        <v>0</v>
      </c>
      <c r="P49" s="320">
        <v>0</v>
      </c>
      <c r="Q49" s="320">
        <v>0</v>
      </c>
      <c r="R49" s="320">
        <v>0</v>
      </c>
      <c r="S49" s="354">
        <v>0</v>
      </c>
      <c r="T49" s="360">
        <v>0</v>
      </c>
      <c r="U49" s="360">
        <v>0</v>
      </c>
      <c r="V49" s="360">
        <v>0</v>
      </c>
      <c r="W49" s="360">
        <v>0</v>
      </c>
      <c r="X49" s="360">
        <v>0</v>
      </c>
      <c r="Y49" s="360">
        <v>0</v>
      </c>
      <c r="Z49" s="360">
        <v>0</v>
      </c>
      <c r="AA49" s="360">
        <v>0</v>
      </c>
      <c r="AB49" s="360">
        <v>0</v>
      </c>
      <c r="AC49" s="360">
        <v>0</v>
      </c>
      <c r="AD49" s="360">
        <v>0</v>
      </c>
      <c r="AE49" s="360">
        <v>0</v>
      </c>
      <c r="AF49" s="360">
        <v>0</v>
      </c>
      <c r="AG49" s="360">
        <v>0</v>
      </c>
      <c r="AH49" s="360">
        <v>0</v>
      </c>
      <c r="AI49" s="360">
        <v>0</v>
      </c>
      <c r="AJ49" s="360">
        <v>0</v>
      </c>
      <c r="AK49" s="360">
        <v>0</v>
      </c>
      <c r="AL49" s="360">
        <v>0</v>
      </c>
      <c r="AM49" s="360">
        <v>0</v>
      </c>
      <c r="AN49" s="360">
        <v>0</v>
      </c>
      <c r="AO49" s="360">
        <v>0</v>
      </c>
      <c r="AP49" s="360">
        <v>0</v>
      </c>
      <c r="AQ49" s="360">
        <v>0</v>
      </c>
      <c r="AR49" s="360">
        <v>0</v>
      </c>
    </row>
    <row r="50" spans="1:44" ht="19.5" customHeight="1">
      <c r="A50" s="356" t="s">
        <v>223</v>
      </c>
      <c r="B50" s="357"/>
      <c r="C50" s="357"/>
      <c r="D50" s="358"/>
      <c r="E50" s="553"/>
      <c r="F50" s="359"/>
      <c r="G50" s="359"/>
      <c r="H50" s="359"/>
      <c r="I50" s="353">
        <v>0</v>
      </c>
      <c r="J50" s="320">
        <v>0</v>
      </c>
      <c r="K50" s="354">
        <v>0</v>
      </c>
      <c r="L50" s="354">
        <v>0</v>
      </c>
      <c r="M50" s="354">
        <v>0</v>
      </c>
      <c r="N50" s="354">
        <v>0</v>
      </c>
      <c r="O50" s="354">
        <v>0</v>
      </c>
      <c r="P50" s="354">
        <v>0</v>
      </c>
      <c r="Q50" s="354">
        <v>0</v>
      </c>
      <c r="R50" s="354">
        <v>0</v>
      </c>
      <c r="S50" s="354">
        <v>0</v>
      </c>
      <c r="T50" s="355">
        <v>0</v>
      </c>
      <c r="U50" s="355">
        <v>0</v>
      </c>
      <c r="V50" s="355">
        <v>0</v>
      </c>
      <c r="W50" s="355">
        <v>0</v>
      </c>
      <c r="X50" s="355">
        <v>0</v>
      </c>
      <c r="Y50" s="355">
        <v>0</v>
      </c>
      <c r="Z50" s="355">
        <v>0</v>
      </c>
      <c r="AA50" s="355">
        <v>0</v>
      </c>
      <c r="AB50" s="355">
        <v>0</v>
      </c>
      <c r="AC50" s="355">
        <v>0</v>
      </c>
      <c r="AD50" s="355">
        <v>0</v>
      </c>
      <c r="AE50" s="355">
        <v>0</v>
      </c>
      <c r="AF50" s="355">
        <v>0</v>
      </c>
      <c r="AG50" s="355">
        <v>0</v>
      </c>
      <c r="AH50" s="355">
        <v>0</v>
      </c>
      <c r="AI50" s="355">
        <v>0</v>
      </c>
      <c r="AJ50" s="355">
        <v>0</v>
      </c>
      <c r="AK50" s="355">
        <v>0</v>
      </c>
      <c r="AL50" s="355">
        <v>0</v>
      </c>
      <c r="AM50" s="355">
        <v>0</v>
      </c>
      <c r="AN50" s="355">
        <v>0</v>
      </c>
      <c r="AO50" s="355">
        <v>0</v>
      </c>
      <c r="AP50" s="355">
        <v>0</v>
      </c>
      <c r="AQ50" s="355">
        <v>0</v>
      </c>
      <c r="AR50" s="355">
        <v>0</v>
      </c>
    </row>
    <row r="51" spans="1:44" ht="19.5" customHeight="1">
      <c r="A51" s="361" t="s">
        <v>224</v>
      </c>
      <c r="B51" s="323"/>
      <c r="C51" s="323"/>
      <c r="D51" s="362"/>
      <c r="E51" s="554"/>
      <c r="F51" s="363"/>
      <c r="G51" s="363"/>
      <c r="H51" s="363"/>
      <c r="I51" s="364">
        <f t="shared" ref="I51:AR51" si="27">I47+I48-I49-I50</f>
        <v>0</v>
      </c>
      <c r="J51" s="364">
        <f t="shared" si="27"/>
        <v>0</v>
      </c>
      <c r="K51" s="364">
        <f t="shared" si="27"/>
        <v>0</v>
      </c>
      <c r="L51" s="364">
        <f t="shared" si="27"/>
        <v>0</v>
      </c>
      <c r="M51" s="364">
        <f t="shared" si="27"/>
        <v>0</v>
      </c>
      <c r="N51" s="364">
        <f t="shared" si="27"/>
        <v>0</v>
      </c>
      <c r="O51" s="364">
        <f t="shared" si="27"/>
        <v>0</v>
      </c>
      <c r="P51" s="364">
        <f t="shared" si="27"/>
        <v>0</v>
      </c>
      <c r="Q51" s="364">
        <f t="shared" si="27"/>
        <v>0</v>
      </c>
      <c r="R51" s="364">
        <f t="shared" si="27"/>
        <v>0</v>
      </c>
      <c r="S51" s="364">
        <f t="shared" si="27"/>
        <v>0</v>
      </c>
      <c r="T51" s="364">
        <f t="shared" si="27"/>
        <v>0</v>
      </c>
      <c r="U51" s="364">
        <f t="shared" si="27"/>
        <v>0</v>
      </c>
      <c r="V51" s="364">
        <f t="shared" si="27"/>
        <v>0</v>
      </c>
      <c r="W51" s="364">
        <f t="shared" si="27"/>
        <v>0</v>
      </c>
      <c r="X51" s="364">
        <f t="shared" si="27"/>
        <v>0</v>
      </c>
      <c r="Y51" s="364">
        <f t="shared" si="27"/>
        <v>0</v>
      </c>
      <c r="Z51" s="364">
        <f t="shared" si="27"/>
        <v>0</v>
      </c>
      <c r="AA51" s="364">
        <f t="shared" si="27"/>
        <v>0</v>
      </c>
      <c r="AB51" s="364">
        <f t="shared" si="27"/>
        <v>0</v>
      </c>
      <c r="AC51" s="364">
        <f t="shared" si="27"/>
        <v>0</v>
      </c>
      <c r="AD51" s="364">
        <f t="shared" si="27"/>
        <v>0</v>
      </c>
      <c r="AE51" s="364">
        <f t="shared" si="27"/>
        <v>0</v>
      </c>
      <c r="AF51" s="364">
        <f t="shared" si="27"/>
        <v>0</v>
      </c>
      <c r="AG51" s="364">
        <f t="shared" si="27"/>
        <v>0</v>
      </c>
      <c r="AH51" s="364">
        <f t="shared" si="27"/>
        <v>0</v>
      </c>
      <c r="AI51" s="364">
        <f t="shared" si="27"/>
        <v>0</v>
      </c>
      <c r="AJ51" s="364">
        <f t="shared" si="27"/>
        <v>0</v>
      </c>
      <c r="AK51" s="364">
        <f t="shared" si="27"/>
        <v>0</v>
      </c>
      <c r="AL51" s="364">
        <f t="shared" si="27"/>
        <v>0</v>
      </c>
      <c r="AM51" s="364">
        <f t="shared" si="27"/>
        <v>0</v>
      </c>
      <c r="AN51" s="364">
        <f t="shared" si="27"/>
        <v>0</v>
      </c>
      <c r="AO51" s="364">
        <f t="shared" si="27"/>
        <v>0</v>
      </c>
      <c r="AP51" s="364">
        <f t="shared" si="27"/>
        <v>0</v>
      </c>
      <c r="AQ51" s="364">
        <f t="shared" si="27"/>
        <v>0</v>
      </c>
      <c r="AR51" s="364">
        <f t="shared" si="27"/>
        <v>0</v>
      </c>
    </row>
    <row r="52" spans="1:44" ht="19.5" customHeight="1">
      <c r="A52" s="361" t="s">
        <v>225</v>
      </c>
      <c r="B52" s="323"/>
      <c r="C52" s="323"/>
      <c r="D52" s="362"/>
      <c r="E52" s="554"/>
      <c r="F52" s="363"/>
      <c r="G52" s="363"/>
      <c r="H52" s="363"/>
      <c r="I52" s="364">
        <f>IF(I47+I48-I49-I50&lt;0,-(I47+I48-I49-I50),0)</f>
        <v>0</v>
      </c>
      <c r="J52" s="365">
        <v>0</v>
      </c>
      <c r="K52" s="365">
        <v>0</v>
      </c>
      <c r="L52" s="365">
        <v>0</v>
      </c>
      <c r="M52" s="365">
        <v>0</v>
      </c>
      <c r="N52" s="365">
        <v>0</v>
      </c>
      <c r="O52" s="365">
        <v>0</v>
      </c>
      <c r="P52" s="365">
        <v>0</v>
      </c>
      <c r="Q52" s="365">
        <v>0</v>
      </c>
      <c r="R52" s="365">
        <v>0</v>
      </c>
      <c r="S52" s="365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44" ht="19.5" customHeight="1">
      <c r="A53" s="191" t="s">
        <v>226</v>
      </c>
      <c r="B53" s="271"/>
      <c r="C53" s="271"/>
      <c r="D53" s="367"/>
      <c r="E53" s="555"/>
      <c r="F53" s="368"/>
      <c r="G53" s="368"/>
      <c r="H53" s="368"/>
      <c r="I53" s="346">
        <f t="shared" ref="I53:AR53" si="28">I51</f>
        <v>0</v>
      </c>
      <c r="J53" s="346">
        <f t="shared" si="28"/>
        <v>0</v>
      </c>
      <c r="K53" s="346">
        <f t="shared" si="28"/>
        <v>0</v>
      </c>
      <c r="L53" s="346">
        <f t="shared" si="28"/>
        <v>0</v>
      </c>
      <c r="M53" s="346">
        <f t="shared" si="28"/>
        <v>0</v>
      </c>
      <c r="N53" s="346">
        <f t="shared" si="28"/>
        <v>0</v>
      </c>
      <c r="O53" s="346">
        <f t="shared" si="28"/>
        <v>0</v>
      </c>
      <c r="P53" s="346">
        <f t="shared" si="28"/>
        <v>0</v>
      </c>
      <c r="Q53" s="346">
        <f t="shared" si="28"/>
        <v>0</v>
      </c>
      <c r="R53" s="346">
        <f t="shared" si="28"/>
        <v>0</v>
      </c>
      <c r="S53" s="346">
        <f t="shared" si="28"/>
        <v>0</v>
      </c>
      <c r="T53" s="346">
        <f t="shared" si="28"/>
        <v>0</v>
      </c>
      <c r="U53" s="346">
        <f t="shared" si="28"/>
        <v>0</v>
      </c>
      <c r="V53" s="346">
        <f t="shared" si="28"/>
        <v>0</v>
      </c>
      <c r="W53" s="346">
        <f t="shared" si="28"/>
        <v>0</v>
      </c>
      <c r="X53" s="346">
        <f t="shared" si="28"/>
        <v>0</v>
      </c>
      <c r="Y53" s="346">
        <f t="shared" si="28"/>
        <v>0</v>
      </c>
      <c r="Z53" s="346">
        <f t="shared" si="28"/>
        <v>0</v>
      </c>
      <c r="AA53" s="346">
        <f t="shared" si="28"/>
        <v>0</v>
      </c>
      <c r="AB53" s="346">
        <f t="shared" si="28"/>
        <v>0</v>
      </c>
      <c r="AC53" s="346">
        <f t="shared" si="28"/>
        <v>0</v>
      </c>
      <c r="AD53" s="346">
        <f t="shared" si="28"/>
        <v>0</v>
      </c>
      <c r="AE53" s="346">
        <f t="shared" si="28"/>
        <v>0</v>
      </c>
      <c r="AF53" s="346">
        <f t="shared" si="28"/>
        <v>0</v>
      </c>
      <c r="AG53" s="346">
        <f t="shared" si="28"/>
        <v>0</v>
      </c>
      <c r="AH53" s="346">
        <f t="shared" si="28"/>
        <v>0</v>
      </c>
      <c r="AI53" s="346">
        <f t="shared" si="28"/>
        <v>0</v>
      </c>
      <c r="AJ53" s="346">
        <f t="shared" si="28"/>
        <v>0</v>
      </c>
      <c r="AK53" s="346">
        <f t="shared" si="28"/>
        <v>0</v>
      </c>
      <c r="AL53" s="346">
        <f t="shared" si="28"/>
        <v>0</v>
      </c>
      <c r="AM53" s="346">
        <f t="shared" si="28"/>
        <v>0</v>
      </c>
      <c r="AN53" s="346">
        <f t="shared" si="28"/>
        <v>0</v>
      </c>
      <c r="AO53" s="346">
        <f t="shared" si="28"/>
        <v>0</v>
      </c>
      <c r="AP53" s="346">
        <f t="shared" si="28"/>
        <v>0</v>
      </c>
      <c r="AQ53" s="346">
        <f t="shared" si="28"/>
        <v>0</v>
      </c>
      <c r="AR53" s="346">
        <f t="shared" si="28"/>
        <v>0</v>
      </c>
    </row>
    <row r="54" spans="1:44" ht="19.5" customHeight="1">
      <c r="A54" s="189"/>
      <c r="B54" s="1"/>
      <c r="C54" s="1"/>
      <c r="D54" s="1"/>
      <c r="E54" s="45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88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19.5" customHeight="1">
      <c r="A55" s="189"/>
      <c r="B55" s="1"/>
      <c r="C55" s="1"/>
      <c r="D55" s="1"/>
      <c r="E55" s="45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88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19.5" customHeight="1">
      <c r="A56" s="189"/>
      <c r="B56" s="1"/>
      <c r="C56" s="1"/>
      <c r="D56" s="1"/>
      <c r="E56" s="45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88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19.5" customHeight="1">
      <c r="A57" s="189"/>
      <c r="B57" s="1"/>
      <c r="C57" s="1"/>
      <c r="D57" s="1"/>
      <c r="E57" s="45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88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ht="19.5" customHeight="1">
      <c r="A58" s="189"/>
      <c r="B58" s="1"/>
      <c r="C58" s="1"/>
      <c r="D58" s="1"/>
      <c r="E58" s="45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88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19.5" customHeight="1">
      <c r="A59" s="189"/>
      <c r="B59" s="1"/>
      <c r="C59" s="1"/>
      <c r="D59" s="1"/>
      <c r="E59" s="45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88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19.5" customHeight="1">
      <c r="A60" s="189"/>
      <c r="B60" s="1"/>
      <c r="C60" s="1"/>
      <c r="D60" s="1"/>
      <c r="E60" s="45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88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ht="19.5" customHeight="1">
      <c r="A61" s="189"/>
      <c r="B61" s="1"/>
      <c r="C61" s="1"/>
      <c r="D61" s="1"/>
      <c r="E61" s="45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88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ht="19.5" customHeight="1">
      <c r="A62" s="189"/>
      <c r="B62" s="1"/>
      <c r="C62" s="1"/>
      <c r="D62" s="1"/>
      <c r="E62" s="45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88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ht="19.5" customHeight="1">
      <c r="A63" s="189"/>
      <c r="B63" s="1"/>
      <c r="C63" s="1"/>
      <c r="D63" s="1"/>
      <c r="E63" s="45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88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19.5" customHeight="1">
      <c r="A64" s="189"/>
      <c r="B64" s="1"/>
      <c r="C64" s="1"/>
      <c r="D64" s="1"/>
      <c r="E64" s="45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88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ht="19.5" customHeight="1">
      <c r="A65" s="189"/>
      <c r="B65" s="1"/>
      <c r="C65" s="1"/>
      <c r="D65" s="1"/>
      <c r="E65" s="45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88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19.5" customHeight="1">
      <c r="A66" s="189"/>
      <c r="B66" s="1"/>
      <c r="C66" s="1"/>
      <c r="D66" s="1"/>
      <c r="E66" s="45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88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ht="19.5" customHeight="1">
      <c r="A67" s="189"/>
      <c r="B67" s="1"/>
      <c r="C67" s="1"/>
      <c r="D67" s="1"/>
      <c r="E67" s="45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88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ht="19.5" customHeight="1">
      <c r="A68" s="189"/>
      <c r="B68" s="1"/>
      <c r="C68" s="1"/>
      <c r="D68" s="1"/>
      <c r="E68" s="45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88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19.5" customHeight="1">
      <c r="A69" s="189"/>
      <c r="B69" s="1"/>
      <c r="C69" s="1"/>
      <c r="D69" s="1"/>
      <c r="E69" s="45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88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ht="19.5" customHeight="1">
      <c r="A70" s="18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88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19.5" customHeight="1">
      <c r="A71" s="18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88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19.5" customHeight="1">
      <c r="A72" s="18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88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19.5" customHeight="1">
      <c r="A73" s="18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88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19.5" customHeight="1">
      <c r="A74" s="18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88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19.5" customHeight="1">
      <c r="A75" s="18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88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19.5" customHeight="1">
      <c r="A76" s="18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88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9.5" customHeight="1">
      <c r="A77" s="18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88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9.5" customHeight="1">
      <c r="A78" s="18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88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9.5" customHeight="1">
      <c r="A79" s="18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88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19.5" customHeight="1">
      <c r="A80" s="18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88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19.5" customHeight="1">
      <c r="A81" s="18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88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19.5" customHeight="1">
      <c r="A82" s="18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88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9.5" customHeight="1">
      <c r="A83" s="18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88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19.5" customHeight="1">
      <c r="A84" s="18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88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19.5" customHeight="1">
      <c r="A85" s="18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88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9.5" customHeight="1">
      <c r="A86" s="18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88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19.5" customHeight="1">
      <c r="A87" s="18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88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9.5" customHeight="1">
      <c r="A88" s="18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88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9.5" customHeight="1">
      <c r="A89" s="18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88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9.5" customHeight="1">
      <c r="A90" s="18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88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9.5" customHeight="1">
      <c r="A91" s="18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88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9.5" customHeight="1">
      <c r="A92" s="18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88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9.5" customHeight="1">
      <c r="A93" s="18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88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9.5" customHeight="1">
      <c r="A94" s="18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88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9.5" customHeight="1">
      <c r="A95" s="18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88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9.5" customHeight="1">
      <c r="A96" s="18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88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9.5" customHeight="1">
      <c r="A97" s="18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88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9.5" customHeight="1">
      <c r="A98" s="18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88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9.5" customHeight="1">
      <c r="A99" s="18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88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9.5" customHeight="1">
      <c r="A100" s="18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88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9.5" customHeight="1">
      <c r="A101" s="18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88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9.5" customHeight="1">
      <c r="A102" s="18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88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9.5" customHeight="1">
      <c r="A103" s="18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88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9.5" customHeight="1">
      <c r="A104" s="18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88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9.5" customHeight="1">
      <c r="A105" s="18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88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9.5" customHeight="1">
      <c r="A106" s="18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88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9.5" customHeight="1">
      <c r="A107" s="18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88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9.5" customHeight="1">
      <c r="A108" s="18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88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9.5" customHeight="1">
      <c r="A109" s="18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88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9.5" customHeight="1">
      <c r="A110" s="18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88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9.5" customHeight="1">
      <c r="A111" s="18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88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9.5" customHeight="1">
      <c r="A112" s="18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88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9.5" customHeight="1">
      <c r="A113" s="18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88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9.5" customHeight="1">
      <c r="A114" s="18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88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9.5" customHeight="1">
      <c r="A115" s="18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88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9.5" customHeight="1">
      <c r="A116" s="18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88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9.5" customHeight="1">
      <c r="A117" s="18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88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9.5" customHeight="1">
      <c r="A118" s="18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88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9.5" customHeight="1">
      <c r="A119" s="18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88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9.5" customHeight="1">
      <c r="A120" s="18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88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9.5" customHeight="1">
      <c r="A121" s="18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88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9.5" customHeight="1">
      <c r="A122" s="18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88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9.5" customHeight="1">
      <c r="A123" s="18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88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9.5" customHeight="1">
      <c r="A124" s="18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88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9.5" customHeight="1">
      <c r="A125" s="18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88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9.5" customHeight="1">
      <c r="A126" s="18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88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9.5" customHeight="1">
      <c r="A127" s="18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88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9.5" customHeight="1">
      <c r="A128" s="18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88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9.5" customHeight="1">
      <c r="A129" s="18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88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9.5" customHeight="1">
      <c r="A130" s="18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88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9.5" customHeight="1">
      <c r="A131" s="18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88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9.5" customHeight="1">
      <c r="A132" s="18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88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9.5" customHeight="1">
      <c r="A133" s="18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88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9.5" customHeight="1">
      <c r="A134" s="18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88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9.5" customHeight="1">
      <c r="A135" s="18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88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9.5" customHeight="1">
      <c r="A136" s="18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88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9.5" customHeight="1">
      <c r="A137" s="18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88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9.5" customHeight="1">
      <c r="A138" s="18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88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9.5" customHeight="1">
      <c r="A139" s="18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88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9.5" customHeight="1">
      <c r="A140" s="18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88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9.5" customHeight="1">
      <c r="A141" s="18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88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9.5" customHeight="1">
      <c r="A142" s="18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88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9.5" customHeight="1">
      <c r="A143" s="18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88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9.5" customHeight="1">
      <c r="A144" s="18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88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9.5" customHeight="1">
      <c r="A145" s="18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88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9.5" customHeight="1">
      <c r="A146" s="18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88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9.5" customHeight="1">
      <c r="A147" s="18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88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9.5" customHeight="1">
      <c r="A148" s="18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88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9.5" customHeight="1">
      <c r="A149" s="18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88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9.5" customHeight="1">
      <c r="A150" s="18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88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9.5" customHeight="1">
      <c r="A151" s="18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88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9.5" customHeight="1">
      <c r="A152" s="18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88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9.5" customHeight="1">
      <c r="A153" s="18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88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9.5" customHeight="1">
      <c r="A154" s="18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88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9.5" customHeight="1">
      <c r="A155" s="18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88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9.5" customHeight="1">
      <c r="A156" s="18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88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9.5" customHeight="1">
      <c r="A157" s="18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88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9.5" customHeight="1">
      <c r="A158" s="18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88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9.5" customHeight="1">
      <c r="A159" s="18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88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9.5" customHeight="1">
      <c r="A160" s="18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88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9.5" customHeight="1">
      <c r="A161" s="18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88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9.5" customHeight="1">
      <c r="A162" s="18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88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9.5" customHeight="1">
      <c r="A163" s="18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88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9.5" customHeight="1">
      <c r="A164" s="18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88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9.5" customHeight="1">
      <c r="A165" s="18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88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9.5" customHeight="1">
      <c r="A166" s="18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88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9.5" customHeight="1">
      <c r="A167" s="18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88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9.5" customHeight="1">
      <c r="A168" s="18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88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9.5" customHeight="1">
      <c r="A169" s="18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88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9.5" customHeight="1">
      <c r="A170" s="18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88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9.5" customHeight="1">
      <c r="A171" s="18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88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9.5" customHeight="1">
      <c r="A172" s="18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88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9.5" customHeight="1">
      <c r="A173" s="18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88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9.5" customHeight="1">
      <c r="A174" s="18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88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9.5" customHeight="1">
      <c r="A175" s="18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88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9.5" customHeight="1">
      <c r="A176" s="18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88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9.5" customHeight="1">
      <c r="A177" s="18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88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9.5" customHeight="1">
      <c r="A178" s="18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88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9.5" customHeight="1">
      <c r="A179" s="18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88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9.5" customHeight="1">
      <c r="A180" s="18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88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9.5" customHeight="1">
      <c r="A181" s="18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88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9.5" customHeight="1">
      <c r="A182" s="18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88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9.5" customHeight="1">
      <c r="A183" s="18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88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9.5" customHeight="1">
      <c r="A184" s="18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88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9.5" customHeight="1">
      <c r="A185" s="18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88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9.5" customHeight="1">
      <c r="A186" s="18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88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9.5" customHeight="1">
      <c r="A187" s="18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88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9.5" customHeight="1">
      <c r="A188" s="18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88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9.5" customHeight="1">
      <c r="A189" s="18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88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9.5" customHeight="1">
      <c r="A190" s="18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88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9.5" customHeight="1">
      <c r="A191" s="18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88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9.5" customHeight="1">
      <c r="A192" s="18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88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9.5" customHeight="1">
      <c r="A193" s="18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88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9.5" customHeight="1">
      <c r="A194" s="18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88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9.5" customHeight="1">
      <c r="A195" s="18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88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9.5" customHeight="1">
      <c r="A196" s="18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88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9.5" customHeight="1">
      <c r="A197" s="18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88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9.5" customHeight="1">
      <c r="A198" s="18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88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9.5" customHeight="1">
      <c r="A199" s="18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88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9.5" customHeight="1">
      <c r="A200" s="18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88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9.5" customHeight="1">
      <c r="A201" s="18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88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9.5" customHeight="1">
      <c r="A202" s="18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88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9.5" customHeight="1">
      <c r="A203" s="18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88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9.5" customHeight="1">
      <c r="A204" s="18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88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9.5" customHeight="1">
      <c r="A205" s="18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88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9.5" customHeight="1">
      <c r="A206" s="18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88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9.5" customHeight="1">
      <c r="A207" s="18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88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9.5" customHeight="1">
      <c r="A208" s="18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88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9.5" customHeight="1">
      <c r="A209" s="18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88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9.5" customHeight="1">
      <c r="A210" s="18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88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9.5" customHeight="1">
      <c r="A211" s="18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88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9.5" customHeight="1">
      <c r="A212" s="18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88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9.5" customHeight="1">
      <c r="A213" s="18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88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9.5" customHeight="1">
      <c r="A214" s="18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88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9.5" customHeight="1">
      <c r="A215" s="18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88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9.5" customHeight="1">
      <c r="A216" s="18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88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9.5" customHeight="1">
      <c r="A217" s="18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88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9.5" customHeight="1">
      <c r="A218" s="18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88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9.5" customHeight="1">
      <c r="A219" s="18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88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9.5" customHeight="1">
      <c r="A220" s="18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88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9.5" customHeight="1">
      <c r="A221" s="18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88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9.5" customHeight="1">
      <c r="A222" s="18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88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9.5" customHeight="1">
      <c r="A223" s="18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88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9.5" customHeight="1">
      <c r="A224" s="18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88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9.5" customHeight="1">
      <c r="A225" s="18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88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9.5" customHeight="1">
      <c r="A226" s="18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88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9.5" customHeight="1">
      <c r="A227" s="18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88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9.5" customHeight="1">
      <c r="A228" s="18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88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9.5" customHeight="1">
      <c r="A229" s="18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88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9.5" customHeight="1">
      <c r="A230" s="18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88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9.5" customHeight="1">
      <c r="A231" s="18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88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9.5" customHeight="1">
      <c r="A232" s="18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88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9.5" customHeight="1">
      <c r="A233" s="18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88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9.5" customHeight="1">
      <c r="A234" s="18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88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9.5" customHeight="1">
      <c r="A235" s="18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88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9.5" customHeight="1">
      <c r="A236" s="18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88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9.5" customHeight="1">
      <c r="A237" s="18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88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9.5" customHeight="1">
      <c r="A238" s="18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88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9.5" customHeight="1">
      <c r="A239" s="18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88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9.5" customHeight="1">
      <c r="A240" s="18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88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9.5" customHeight="1">
      <c r="A241" s="18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88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9.5" customHeight="1">
      <c r="A242" s="18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88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9.5" customHeight="1">
      <c r="A243" s="18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88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9.5" customHeight="1">
      <c r="A244" s="18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88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9.5" customHeight="1">
      <c r="A245" s="18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88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9.5" customHeight="1">
      <c r="A246" s="18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88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9.5" customHeight="1">
      <c r="A247" s="18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88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9.5" customHeight="1">
      <c r="A248" s="18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88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9.5" customHeight="1">
      <c r="A249" s="18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88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9.5" customHeight="1">
      <c r="A250" s="18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88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9.5" customHeight="1">
      <c r="A251" s="18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88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9.5" customHeight="1">
      <c r="A252" s="18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88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9.5" customHeight="1">
      <c r="A253" s="18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88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9.5" customHeight="1">
      <c r="A254" s="18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88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9.5" customHeight="1">
      <c r="A255" s="18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88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9.5" customHeight="1">
      <c r="A256" s="18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88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9.5" customHeight="1">
      <c r="A257" s="18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88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9.5" customHeight="1">
      <c r="A258" s="18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88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9.5" customHeight="1">
      <c r="A259" s="18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88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9.5" customHeight="1">
      <c r="A260" s="18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88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9.5" customHeight="1">
      <c r="A261" s="18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88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9.5" customHeight="1">
      <c r="A262" s="18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88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9.5" customHeight="1">
      <c r="A263" s="18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88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9.5" customHeight="1">
      <c r="A264" s="18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88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9.5" customHeight="1">
      <c r="A265" s="18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88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9.5" customHeight="1">
      <c r="A266" s="18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88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9.5" customHeight="1">
      <c r="A267" s="18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88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9.5" customHeight="1">
      <c r="A268" s="18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88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9.5" customHeight="1">
      <c r="A269" s="18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88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9.5" customHeight="1">
      <c r="A270" s="18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88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9.5" customHeight="1">
      <c r="A271" s="18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88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9.5" customHeight="1">
      <c r="A272" s="18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88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9.5" customHeight="1">
      <c r="A273" s="18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88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9.5" customHeight="1">
      <c r="A274" s="18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88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9.5" customHeight="1">
      <c r="A275" s="18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88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9.5" customHeight="1">
      <c r="A276" s="18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88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9.5" customHeight="1">
      <c r="A277" s="18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88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9.5" customHeight="1">
      <c r="A278" s="18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88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9.5" customHeight="1">
      <c r="A279" s="18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88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9.5" customHeight="1">
      <c r="A280" s="18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88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9.5" customHeight="1">
      <c r="A281" s="18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88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9.5" customHeight="1">
      <c r="A282" s="18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88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9.5" customHeight="1">
      <c r="A283" s="189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88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9.5" customHeight="1">
      <c r="A284" s="189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88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9.5" customHeight="1">
      <c r="A285" s="189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88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9.5" customHeight="1">
      <c r="A286" s="189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88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9.5" customHeight="1">
      <c r="A287" s="189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88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9.5" customHeight="1">
      <c r="A288" s="189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88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9.5" customHeight="1">
      <c r="A289" s="189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88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9.5" customHeight="1">
      <c r="A290" s="189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88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9.5" customHeight="1">
      <c r="A291" s="189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88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9.5" customHeight="1">
      <c r="A292" s="189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88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9.5" customHeight="1">
      <c r="A293" s="189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88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9.5" customHeight="1">
      <c r="A294" s="189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88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9.5" customHeight="1">
      <c r="A295" s="189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88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9.5" customHeight="1">
      <c r="A296" s="189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88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9.5" customHeight="1">
      <c r="A297" s="189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88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9.5" customHeight="1">
      <c r="A298" s="189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88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9.5" customHeight="1">
      <c r="A299" s="189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88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9.5" customHeight="1">
      <c r="A300" s="189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88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9.5" customHeight="1">
      <c r="A301" s="189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88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9.5" customHeight="1">
      <c r="A302" s="189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88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9.5" customHeight="1">
      <c r="A303" s="189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88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9.5" customHeight="1">
      <c r="A304" s="189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88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9.5" customHeight="1">
      <c r="A305" s="189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88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9.5" customHeight="1">
      <c r="A306" s="189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88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9.5" customHeight="1">
      <c r="A307" s="189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88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9.5" customHeight="1">
      <c r="A308" s="189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88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9.5" customHeight="1">
      <c r="A309" s="189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88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9.5" customHeight="1">
      <c r="A310" s="189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88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9.5" customHeight="1">
      <c r="A311" s="189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88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9.5" customHeight="1">
      <c r="A312" s="189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88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9.5" customHeight="1">
      <c r="A313" s="189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88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9.5" customHeight="1">
      <c r="A314" s="189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88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9.5" customHeight="1">
      <c r="A315" s="189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88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9.5" customHeight="1">
      <c r="A316" s="189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88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9.5" customHeight="1">
      <c r="A317" s="189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88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9.5" customHeight="1">
      <c r="A318" s="189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88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9.5" customHeight="1">
      <c r="A319" s="189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88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9.5" customHeight="1">
      <c r="A320" s="189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88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9.5" customHeight="1">
      <c r="A321" s="189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88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9.5" customHeight="1">
      <c r="A322" s="189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88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9.5" customHeight="1">
      <c r="A323" s="189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88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9.5" customHeight="1">
      <c r="A324" s="189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88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9.5" customHeight="1">
      <c r="A325" s="189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88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9.5" customHeight="1">
      <c r="A326" s="189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88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9.5" customHeight="1">
      <c r="A327" s="189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88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9.5" customHeight="1">
      <c r="A328" s="189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88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9.5" customHeight="1">
      <c r="A329" s="189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88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9.5" customHeight="1">
      <c r="A330" s="189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88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9.5" customHeight="1">
      <c r="A331" s="189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88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9.5" customHeight="1">
      <c r="A332" s="189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88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9.5" customHeight="1">
      <c r="A333" s="189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88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9.5" customHeight="1">
      <c r="A334" s="189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88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9.5" customHeight="1">
      <c r="A335" s="189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88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9.5" customHeight="1">
      <c r="A336" s="189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88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9.5" customHeight="1">
      <c r="A337" s="189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88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9.5" customHeight="1">
      <c r="A338" s="189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88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9.5" customHeight="1">
      <c r="A339" s="189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88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9.5" customHeight="1">
      <c r="A340" s="189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88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9.5" customHeight="1">
      <c r="A341" s="189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88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9.5" customHeight="1">
      <c r="A342" s="189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88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9.5" customHeight="1">
      <c r="A343" s="189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88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9.5" customHeight="1">
      <c r="A344" s="189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88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9.5" customHeight="1">
      <c r="A345" s="189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88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9.5" customHeight="1">
      <c r="A346" s="189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88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9.5" customHeight="1">
      <c r="A347" s="189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88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9.5" customHeight="1">
      <c r="A348" s="189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88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9.5" customHeight="1">
      <c r="A349" s="189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88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9.5" customHeight="1">
      <c r="A350" s="189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88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9.5" customHeight="1">
      <c r="A351" s="189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88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9.5" customHeight="1">
      <c r="A352" s="189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88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9.5" customHeight="1">
      <c r="A353" s="189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88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9.5" customHeight="1">
      <c r="A354" s="189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88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9.5" customHeight="1">
      <c r="A355" s="189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88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9.5" customHeight="1">
      <c r="A356" s="189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88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9.5" customHeight="1">
      <c r="A357" s="189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88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9.5" customHeight="1">
      <c r="A358" s="189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88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9.5" customHeight="1">
      <c r="A359" s="189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88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9.5" customHeight="1">
      <c r="A360" s="189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88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9.5" customHeight="1">
      <c r="A361" s="189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88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9.5" customHeight="1">
      <c r="A362" s="189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88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9.5" customHeight="1">
      <c r="A363" s="189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88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9.5" customHeight="1">
      <c r="A364" s="189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88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9.5" customHeight="1">
      <c r="A365" s="189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88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9.5" customHeight="1">
      <c r="A366" s="189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88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9.5" customHeight="1">
      <c r="A367" s="189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88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9.5" customHeight="1">
      <c r="A368" s="189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88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9.5" customHeight="1">
      <c r="A369" s="189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88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9.5" customHeight="1">
      <c r="A370" s="189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88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9.5" customHeight="1">
      <c r="A371" s="189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88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9.5" customHeight="1">
      <c r="A372" s="189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88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9.5" customHeight="1">
      <c r="A373" s="189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88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9.5" customHeight="1">
      <c r="A374" s="189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88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9.5" customHeight="1">
      <c r="A375" s="189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88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9.5" customHeight="1">
      <c r="A376" s="189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88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9.5" customHeight="1">
      <c r="A377" s="189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88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9.5" customHeight="1">
      <c r="A378" s="189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88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9.5" customHeight="1">
      <c r="A379" s="189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88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9.5" customHeight="1">
      <c r="A380" s="189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88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9.5" customHeight="1">
      <c r="A381" s="189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88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9.5" customHeight="1">
      <c r="A382" s="189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88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9.5" customHeight="1">
      <c r="A383" s="189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88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9.5" customHeight="1">
      <c r="A384" s="189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88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9.5" customHeight="1">
      <c r="A385" s="189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88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9.5" customHeight="1">
      <c r="A386" s="189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88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9.5" customHeight="1">
      <c r="A387" s="189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88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9.5" customHeight="1">
      <c r="A388" s="189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88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9.5" customHeight="1">
      <c r="A389" s="189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88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9.5" customHeight="1">
      <c r="A390" s="189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88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9.5" customHeight="1">
      <c r="A391" s="189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88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9.5" customHeight="1">
      <c r="A392" s="189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88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9.5" customHeight="1">
      <c r="A393" s="189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88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9.5" customHeight="1">
      <c r="A394" s="189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88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9.5" customHeight="1">
      <c r="A395" s="189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88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9.5" customHeight="1">
      <c r="A396" s="189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88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9.5" customHeight="1">
      <c r="A397" s="189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88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9.5" customHeight="1">
      <c r="A398" s="189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88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9.5" customHeight="1">
      <c r="A399" s="189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88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9.5" customHeight="1">
      <c r="A400" s="189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88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9.5" customHeight="1">
      <c r="A401" s="189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88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9.5" customHeight="1">
      <c r="A402" s="189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88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9.5" customHeight="1">
      <c r="A403" s="189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88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9.5" customHeight="1">
      <c r="A404" s="189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88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9.5" customHeight="1">
      <c r="A405" s="189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88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9.5" customHeight="1">
      <c r="A406" s="189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88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9.5" customHeight="1">
      <c r="A407" s="189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88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9.5" customHeight="1">
      <c r="A408" s="189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88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9.5" customHeight="1">
      <c r="A409" s="189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88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9.5" customHeight="1">
      <c r="A410" s="189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88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9.5" customHeight="1">
      <c r="A411" s="189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88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9.5" customHeight="1">
      <c r="A412" s="189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88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9.5" customHeight="1">
      <c r="A413" s="189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88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9.5" customHeight="1">
      <c r="A414" s="189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88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9.5" customHeight="1">
      <c r="A415" s="189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88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9.5" customHeight="1">
      <c r="A416" s="189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88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9.5" customHeight="1">
      <c r="A417" s="189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88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9.5" customHeight="1">
      <c r="A418" s="189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88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9.5" customHeight="1">
      <c r="A419" s="189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88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9.5" customHeight="1">
      <c r="A420" s="189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88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9.5" customHeight="1">
      <c r="A421" s="189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88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9.5" customHeight="1">
      <c r="A422" s="189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88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9.5" customHeight="1">
      <c r="A423" s="189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88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9.5" customHeight="1">
      <c r="A424" s="189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88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9.5" customHeight="1">
      <c r="A425" s="189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88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9.5" customHeight="1">
      <c r="A426" s="189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88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9.5" customHeight="1">
      <c r="A427" s="189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88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9.5" customHeight="1">
      <c r="A428" s="189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88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9.5" customHeight="1">
      <c r="A429" s="189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88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9.5" customHeight="1">
      <c r="A430" s="189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88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9.5" customHeight="1">
      <c r="A431" s="189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88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9.5" customHeight="1">
      <c r="A432" s="189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88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9.5" customHeight="1">
      <c r="A433" s="189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88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9.5" customHeight="1">
      <c r="A434" s="189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88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9.5" customHeight="1">
      <c r="A435" s="189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88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9.5" customHeight="1">
      <c r="A436" s="189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88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9.5" customHeight="1">
      <c r="A437" s="189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88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9.5" customHeight="1">
      <c r="A438" s="189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88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9.5" customHeight="1">
      <c r="A439" s="189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88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9.5" customHeight="1">
      <c r="A440" s="189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88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9.5" customHeight="1">
      <c r="A441" s="189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88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9.5" customHeight="1">
      <c r="A442" s="189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88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9.5" customHeight="1">
      <c r="A443" s="189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88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9.5" customHeight="1">
      <c r="A444" s="189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88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9.5" customHeight="1">
      <c r="A445" s="189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88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9.5" customHeight="1">
      <c r="A446" s="189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88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9.5" customHeight="1">
      <c r="A447" s="189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88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9.5" customHeight="1">
      <c r="A448" s="189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88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9.5" customHeight="1">
      <c r="A449" s="189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88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9.5" customHeight="1">
      <c r="A450" s="189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88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9.5" customHeight="1">
      <c r="A451" s="189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88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9.5" customHeight="1">
      <c r="A452" s="189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88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9.5" customHeight="1">
      <c r="A453" s="189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88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9.5" customHeight="1">
      <c r="A454" s="189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88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9.5" customHeight="1">
      <c r="A455" s="189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88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9.5" customHeight="1">
      <c r="A456" s="189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88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9.5" customHeight="1">
      <c r="A457" s="189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88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9.5" customHeight="1">
      <c r="A458" s="189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88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9.5" customHeight="1">
      <c r="A459" s="189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88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9.5" customHeight="1">
      <c r="A460" s="189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88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9.5" customHeight="1">
      <c r="A461" s="189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88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9.5" customHeight="1">
      <c r="A462" s="189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88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9.5" customHeight="1">
      <c r="A463" s="189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88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9.5" customHeight="1">
      <c r="A464" s="189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88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9.5" customHeight="1">
      <c r="A465" s="189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88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9.5" customHeight="1">
      <c r="A466" s="189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88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9.5" customHeight="1">
      <c r="A467" s="189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88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9.5" customHeight="1">
      <c r="A468" s="189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88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9.5" customHeight="1">
      <c r="A469" s="189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88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9.5" customHeight="1">
      <c r="A470" s="189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88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9.5" customHeight="1">
      <c r="A471" s="189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88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9.5" customHeight="1">
      <c r="A472" s="189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88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9.5" customHeight="1">
      <c r="A473" s="189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88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9.5" customHeight="1">
      <c r="A474" s="189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88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9.5" customHeight="1">
      <c r="A475" s="189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88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9.5" customHeight="1">
      <c r="A476" s="189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88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9.5" customHeight="1">
      <c r="A477" s="189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88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9.5" customHeight="1">
      <c r="A478" s="189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88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9.5" customHeight="1">
      <c r="A479" s="189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88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9.5" customHeight="1">
      <c r="A480" s="189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88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9.5" customHeight="1">
      <c r="A481" s="189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88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9.5" customHeight="1">
      <c r="A482" s="189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88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9.5" customHeight="1">
      <c r="A483" s="189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88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9.5" customHeight="1">
      <c r="A484" s="189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88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9.5" customHeight="1">
      <c r="A485" s="189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88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9.5" customHeight="1">
      <c r="A486" s="189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88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9.5" customHeight="1">
      <c r="A487" s="189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88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9.5" customHeight="1">
      <c r="A488" s="189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88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9.5" customHeight="1">
      <c r="A489" s="189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88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9.5" customHeight="1">
      <c r="A490" s="189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88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9.5" customHeight="1">
      <c r="A491" s="189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88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9.5" customHeight="1">
      <c r="A492" s="189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88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9.5" customHeight="1">
      <c r="A493" s="189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88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9.5" customHeight="1">
      <c r="A494" s="189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88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9.5" customHeight="1">
      <c r="A495" s="189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88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9.5" customHeight="1">
      <c r="A496" s="189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88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9.5" customHeight="1">
      <c r="A497" s="189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88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9.5" customHeight="1">
      <c r="A498" s="189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88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9.5" customHeight="1">
      <c r="A499" s="189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88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9.5" customHeight="1">
      <c r="A500" s="189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88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9.5" customHeight="1">
      <c r="A501" s="189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88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9.5" customHeight="1">
      <c r="A502" s="189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88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9.5" customHeight="1">
      <c r="A503" s="189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88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9.5" customHeight="1">
      <c r="A504" s="189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88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9.5" customHeight="1">
      <c r="A505" s="189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88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9.5" customHeight="1">
      <c r="A506" s="189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88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9.5" customHeight="1">
      <c r="A507" s="189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88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9.5" customHeight="1">
      <c r="A508" s="189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88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9.5" customHeight="1">
      <c r="A509" s="189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88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9.5" customHeight="1">
      <c r="A510" s="189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88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9.5" customHeight="1">
      <c r="A511" s="189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88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9.5" customHeight="1">
      <c r="A512" s="189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88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9.5" customHeight="1">
      <c r="A513" s="189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88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9.5" customHeight="1">
      <c r="A514" s="189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88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9.5" customHeight="1">
      <c r="A515" s="189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88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9.5" customHeight="1">
      <c r="A516" s="189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88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9.5" customHeight="1">
      <c r="A517" s="189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88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9.5" customHeight="1">
      <c r="A518" s="189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88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9.5" customHeight="1">
      <c r="A519" s="189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88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9.5" customHeight="1">
      <c r="A520" s="189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88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9.5" customHeight="1">
      <c r="A521" s="189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88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9.5" customHeight="1">
      <c r="A522" s="189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88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9.5" customHeight="1">
      <c r="A523" s="189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88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9.5" customHeight="1">
      <c r="A524" s="189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88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9.5" customHeight="1">
      <c r="A525" s="189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88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9.5" customHeight="1">
      <c r="A526" s="189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88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9.5" customHeight="1">
      <c r="A527" s="189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88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9.5" customHeight="1">
      <c r="A528" s="189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88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9.5" customHeight="1">
      <c r="A529" s="189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88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9.5" customHeight="1">
      <c r="A530" s="189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88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9.5" customHeight="1">
      <c r="A531" s="189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88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9.5" customHeight="1">
      <c r="A532" s="189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88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9.5" customHeight="1">
      <c r="A533" s="189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88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9.5" customHeight="1">
      <c r="A534" s="189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88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9.5" customHeight="1">
      <c r="A535" s="189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88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9.5" customHeight="1">
      <c r="A536" s="189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88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9.5" customHeight="1">
      <c r="A537" s="189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88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9.5" customHeight="1">
      <c r="A538" s="189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88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9.5" customHeight="1">
      <c r="A539" s="189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88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9.5" customHeight="1">
      <c r="A540" s="189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88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9.5" customHeight="1">
      <c r="A541" s="189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88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9.5" customHeight="1">
      <c r="A542" s="189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88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9.5" customHeight="1">
      <c r="A543" s="189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88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9.5" customHeight="1">
      <c r="A544" s="189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88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9.5" customHeight="1">
      <c r="A545" s="189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88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9.5" customHeight="1">
      <c r="A546" s="189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88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9.5" customHeight="1">
      <c r="A547" s="189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88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9.5" customHeight="1">
      <c r="A548" s="189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88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9.5" customHeight="1">
      <c r="A549" s="189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88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9.5" customHeight="1">
      <c r="A550" s="189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88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9.5" customHeight="1">
      <c r="A551" s="189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88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9.5" customHeight="1">
      <c r="A552" s="189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88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9.5" customHeight="1">
      <c r="A553" s="189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88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9.5" customHeight="1">
      <c r="A554" s="189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88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9.5" customHeight="1">
      <c r="A555" s="189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88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9.5" customHeight="1">
      <c r="A556" s="189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88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9.5" customHeight="1">
      <c r="A557" s="189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88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9.5" customHeight="1">
      <c r="A558" s="189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88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9.5" customHeight="1">
      <c r="A559" s="189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88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9.5" customHeight="1">
      <c r="A560" s="189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88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9.5" customHeight="1">
      <c r="A561" s="189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88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9.5" customHeight="1">
      <c r="A562" s="189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88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9.5" customHeight="1">
      <c r="A563" s="189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88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9.5" customHeight="1">
      <c r="A564" s="189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88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9.5" customHeight="1">
      <c r="A565" s="189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88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9.5" customHeight="1">
      <c r="A566" s="189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88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9.5" customHeight="1">
      <c r="A567" s="189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88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9.5" customHeight="1">
      <c r="A568" s="189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88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9.5" customHeight="1">
      <c r="A569" s="189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88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9.5" customHeight="1">
      <c r="A570" s="189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88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9.5" customHeight="1">
      <c r="A571" s="189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88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9.5" customHeight="1">
      <c r="A572" s="189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88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9.5" customHeight="1">
      <c r="A573" s="189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88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9.5" customHeight="1">
      <c r="A574" s="189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88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9.5" customHeight="1">
      <c r="A575" s="189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88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9.5" customHeight="1">
      <c r="A576" s="189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88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9.5" customHeight="1">
      <c r="A577" s="189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88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9.5" customHeight="1">
      <c r="A578" s="189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88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9.5" customHeight="1">
      <c r="A579" s="189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88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9.5" customHeight="1">
      <c r="A580" s="189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88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9.5" customHeight="1">
      <c r="A581" s="189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88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9.5" customHeight="1">
      <c r="A582" s="189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88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9.5" customHeight="1">
      <c r="A583" s="189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88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9.5" customHeight="1">
      <c r="A584" s="189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88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9.5" customHeight="1">
      <c r="A585" s="189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88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9.5" customHeight="1">
      <c r="A586" s="189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88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9.5" customHeight="1">
      <c r="A587" s="189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88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9.5" customHeight="1">
      <c r="A588" s="189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88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9.5" customHeight="1">
      <c r="A589" s="189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88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9.5" customHeight="1">
      <c r="A590" s="189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88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9.5" customHeight="1">
      <c r="A591" s="189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88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9.5" customHeight="1">
      <c r="A592" s="189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88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9.5" customHeight="1">
      <c r="A593" s="189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88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9.5" customHeight="1">
      <c r="A594" s="189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88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9.5" customHeight="1">
      <c r="A595" s="189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88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9.5" customHeight="1">
      <c r="A596" s="189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88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9.5" customHeight="1">
      <c r="A597" s="189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88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9.5" customHeight="1">
      <c r="A598" s="189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88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9.5" customHeight="1">
      <c r="A599" s="189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88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9.5" customHeight="1">
      <c r="A600" s="189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88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9.5" customHeight="1">
      <c r="A601" s="189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88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9.5" customHeight="1">
      <c r="A602" s="189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88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9.5" customHeight="1">
      <c r="A603" s="189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88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9.5" customHeight="1">
      <c r="A604" s="189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88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9.5" customHeight="1">
      <c r="A605" s="189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88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9.5" customHeight="1">
      <c r="A606" s="189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88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9.5" customHeight="1">
      <c r="A607" s="189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88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9.5" customHeight="1">
      <c r="A608" s="189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88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9.5" customHeight="1">
      <c r="A609" s="189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88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9.5" customHeight="1">
      <c r="A610" s="189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88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9.5" customHeight="1">
      <c r="A611" s="189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88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9.5" customHeight="1">
      <c r="A612" s="189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88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9.5" customHeight="1">
      <c r="A613" s="189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88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9.5" customHeight="1">
      <c r="A614" s="189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88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9.5" customHeight="1">
      <c r="A615" s="189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88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9.5" customHeight="1">
      <c r="A616" s="189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88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9.5" customHeight="1">
      <c r="A617" s="189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88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9.5" customHeight="1">
      <c r="A618" s="189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88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9.5" customHeight="1">
      <c r="A619" s="189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88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9.5" customHeight="1">
      <c r="A620" s="189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88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9.5" customHeight="1">
      <c r="A621" s="189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88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9.5" customHeight="1">
      <c r="A622" s="189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88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9.5" customHeight="1">
      <c r="A623" s="189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88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9.5" customHeight="1">
      <c r="A624" s="189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88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9.5" customHeight="1">
      <c r="A625" s="189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88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9.5" customHeight="1">
      <c r="A626" s="189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88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9.5" customHeight="1">
      <c r="A627" s="189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88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9.5" customHeight="1">
      <c r="A628" s="189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88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9.5" customHeight="1">
      <c r="A629" s="189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88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9.5" customHeight="1">
      <c r="A630" s="189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88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9.5" customHeight="1">
      <c r="A631" s="189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88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9.5" customHeight="1">
      <c r="A632" s="189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88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9.5" customHeight="1">
      <c r="A633" s="189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88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9.5" customHeight="1">
      <c r="A634" s="189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88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9.5" customHeight="1">
      <c r="A635" s="189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88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9.5" customHeight="1">
      <c r="A636" s="189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88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9.5" customHeight="1">
      <c r="A637" s="189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88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9.5" customHeight="1">
      <c r="A638" s="189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88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9.5" customHeight="1">
      <c r="A639" s="189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88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9.5" customHeight="1">
      <c r="A640" s="189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88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9.5" customHeight="1">
      <c r="A641" s="189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88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9.5" customHeight="1">
      <c r="A642" s="189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88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9.5" customHeight="1">
      <c r="A643" s="189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88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9.5" customHeight="1">
      <c r="A644" s="189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88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9.5" customHeight="1">
      <c r="A645" s="189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88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9.5" customHeight="1">
      <c r="A646" s="189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88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9.5" customHeight="1">
      <c r="A647" s="189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88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9.5" customHeight="1">
      <c r="A648" s="189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88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9.5" customHeight="1">
      <c r="A649" s="189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88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9.5" customHeight="1">
      <c r="A650" s="189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88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9.5" customHeight="1">
      <c r="A651" s="189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88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9.5" customHeight="1">
      <c r="A652" s="189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88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9.5" customHeight="1">
      <c r="A653" s="189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88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9.5" customHeight="1">
      <c r="A654" s="189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88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9.5" customHeight="1">
      <c r="A655" s="189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88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9.5" customHeight="1">
      <c r="A656" s="189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88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9.5" customHeight="1">
      <c r="A657" s="189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88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9.5" customHeight="1">
      <c r="A658" s="189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88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9.5" customHeight="1">
      <c r="A659" s="189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88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9.5" customHeight="1">
      <c r="A660" s="189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88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9.5" customHeight="1">
      <c r="A661" s="189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88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9.5" customHeight="1">
      <c r="A662" s="189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88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9.5" customHeight="1">
      <c r="A663" s="189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88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9.5" customHeight="1">
      <c r="A664" s="189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88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9.5" customHeight="1">
      <c r="A665" s="189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88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9.5" customHeight="1">
      <c r="A666" s="189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88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9.5" customHeight="1">
      <c r="A667" s="189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88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9.5" customHeight="1">
      <c r="A668" s="189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88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9.5" customHeight="1">
      <c r="A669" s="189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88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9.5" customHeight="1">
      <c r="A670" s="189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88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9.5" customHeight="1">
      <c r="A671" s="189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88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9.5" customHeight="1">
      <c r="A672" s="189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88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9.5" customHeight="1">
      <c r="A673" s="189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88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9.5" customHeight="1">
      <c r="A674" s="189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88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9.5" customHeight="1">
      <c r="A675" s="189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88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9.5" customHeight="1">
      <c r="A676" s="189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88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9.5" customHeight="1">
      <c r="A677" s="189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88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9.5" customHeight="1">
      <c r="A678" s="189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88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9.5" customHeight="1">
      <c r="A679" s="189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88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9.5" customHeight="1">
      <c r="A680" s="189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88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9.5" customHeight="1">
      <c r="A681" s="189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88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9.5" customHeight="1">
      <c r="A682" s="189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88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9.5" customHeight="1">
      <c r="A683" s="189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88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9.5" customHeight="1">
      <c r="A684" s="189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88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9.5" customHeight="1">
      <c r="A685" s="189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88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9.5" customHeight="1">
      <c r="A686" s="189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88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9.5" customHeight="1">
      <c r="A687" s="189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88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9.5" customHeight="1">
      <c r="A688" s="189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88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9.5" customHeight="1">
      <c r="A689" s="189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88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9.5" customHeight="1">
      <c r="A690" s="189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88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9.5" customHeight="1">
      <c r="A691" s="189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88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9.5" customHeight="1">
      <c r="A692" s="189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88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9.5" customHeight="1">
      <c r="A693" s="189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88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9.5" customHeight="1">
      <c r="A694" s="189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88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9.5" customHeight="1">
      <c r="A695" s="189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88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9.5" customHeight="1">
      <c r="A696" s="189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88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9.5" customHeight="1">
      <c r="A697" s="189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88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9.5" customHeight="1">
      <c r="A698" s="189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88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9.5" customHeight="1">
      <c r="A699" s="189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88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9.5" customHeight="1">
      <c r="A700" s="189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88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9.5" customHeight="1">
      <c r="A701" s="189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88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9.5" customHeight="1">
      <c r="A702" s="189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88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9.5" customHeight="1">
      <c r="A703" s="189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88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9.5" customHeight="1">
      <c r="A704" s="189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88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9.5" customHeight="1">
      <c r="A705" s="189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88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9.5" customHeight="1">
      <c r="A706" s="189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88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9.5" customHeight="1">
      <c r="A707" s="189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88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9.5" customHeight="1">
      <c r="A708" s="189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88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9.5" customHeight="1">
      <c r="A709" s="189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88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9.5" customHeight="1">
      <c r="A710" s="189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88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9.5" customHeight="1">
      <c r="A711" s="189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88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9.5" customHeight="1">
      <c r="A712" s="189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88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9.5" customHeight="1">
      <c r="A713" s="189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88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9.5" customHeight="1">
      <c r="A714" s="189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88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9.5" customHeight="1">
      <c r="A715" s="189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88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9.5" customHeight="1">
      <c r="A716" s="189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88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9.5" customHeight="1">
      <c r="A717" s="189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88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9.5" customHeight="1">
      <c r="A718" s="189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88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9.5" customHeight="1">
      <c r="A719" s="189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88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9.5" customHeight="1">
      <c r="A720" s="189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88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9.5" customHeight="1">
      <c r="A721" s="189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88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9.5" customHeight="1">
      <c r="A722" s="189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88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9.5" customHeight="1">
      <c r="A723" s="189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88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9.5" customHeight="1">
      <c r="A724" s="189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88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9.5" customHeight="1">
      <c r="A725" s="189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88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9.5" customHeight="1">
      <c r="A726" s="189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88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9.5" customHeight="1">
      <c r="A727" s="189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88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9.5" customHeight="1">
      <c r="A728" s="189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88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9.5" customHeight="1">
      <c r="A729" s="189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88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9.5" customHeight="1">
      <c r="A730" s="189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88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9.5" customHeight="1">
      <c r="A731" s="189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88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9.5" customHeight="1">
      <c r="A732" s="189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88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9.5" customHeight="1">
      <c r="A733" s="189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88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9.5" customHeight="1">
      <c r="A734" s="189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88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9.5" customHeight="1">
      <c r="A735" s="189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88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9.5" customHeight="1">
      <c r="A736" s="189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88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9.5" customHeight="1">
      <c r="A737" s="189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88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9.5" customHeight="1">
      <c r="A738" s="189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88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9.5" customHeight="1">
      <c r="A739" s="189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88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9.5" customHeight="1">
      <c r="A740" s="189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88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9.5" customHeight="1">
      <c r="A741" s="189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88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9.5" customHeight="1">
      <c r="A742" s="189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88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9.5" customHeight="1">
      <c r="A743" s="189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88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9.5" customHeight="1">
      <c r="A744" s="189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88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9.5" customHeight="1">
      <c r="A745" s="189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88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9.5" customHeight="1">
      <c r="A746" s="189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88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9.5" customHeight="1">
      <c r="A747" s="189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88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9.5" customHeight="1">
      <c r="A748" s="189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88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9.5" customHeight="1">
      <c r="A749" s="189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88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9.5" customHeight="1">
      <c r="A750" s="189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88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9.5" customHeight="1">
      <c r="A751" s="189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88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9.5" customHeight="1">
      <c r="A752" s="189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88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9.5" customHeight="1">
      <c r="A753" s="189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88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9.5" customHeight="1">
      <c r="A754" s="189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88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9.5" customHeight="1">
      <c r="A755" s="189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88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9.5" customHeight="1">
      <c r="A756" s="189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88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9.5" customHeight="1">
      <c r="A757" s="189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88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9.5" customHeight="1">
      <c r="A758" s="189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88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9.5" customHeight="1">
      <c r="A759" s="189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88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9.5" customHeight="1">
      <c r="A760" s="189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88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9.5" customHeight="1">
      <c r="A761" s="189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88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9.5" customHeight="1">
      <c r="A762" s="189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88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9.5" customHeight="1">
      <c r="A763" s="189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88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9.5" customHeight="1">
      <c r="A764" s="189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88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9.5" customHeight="1">
      <c r="A765" s="189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88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9.5" customHeight="1">
      <c r="A766" s="189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88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9.5" customHeight="1">
      <c r="A767" s="189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88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9.5" customHeight="1">
      <c r="A768" s="189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88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9.5" customHeight="1">
      <c r="A769" s="189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88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9.5" customHeight="1">
      <c r="A770" s="189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88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9.5" customHeight="1">
      <c r="A771" s="189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88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9.5" customHeight="1">
      <c r="A772" s="189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88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9.5" customHeight="1">
      <c r="A773" s="189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88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9.5" customHeight="1">
      <c r="A774" s="189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88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9.5" customHeight="1">
      <c r="A775" s="189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88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9.5" customHeight="1">
      <c r="A776" s="189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88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9.5" customHeight="1">
      <c r="A777" s="189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88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9.5" customHeight="1">
      <c r="A778" s="189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88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9.5" customHeight="1">
      <c r="A779" s="189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88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9.5" customHeight="1">
      <c r="A780" s="189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88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9.5" customHeight="1">
      <c r="A781" s="189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88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9.5" customHeight="1">
      <c r="A782" s="189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88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9.5" customHeight="1">
      <c r="A783" s="189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88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9.5" customHeight="1">
      <c r="A784" s="189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88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9.5" customHeight="1">
      <c r="A785" s="189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88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9.5" customHeight="1">
      <c r="A786" s="189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88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9.5" customHeight="1">
      <c r="A787" s="189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88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9.5" customHeight="1">
      <c r="A788" s="189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88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9.5" customHeight="1">
      <c r="A789" s="189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88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9.5" customHeight="1">
      <c r="A790" s="189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88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9.5" customHeight="1">
      <c r="A791" s="189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88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9.5" customHeight="1">
      <c r="A792" s="189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88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9.5" customHeight="1">
      <c r="A793" s="189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88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9.5" customHeight="1">
      <c r="A794" s="189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88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9.5" customHeight="1">
      <c r="A795" s="189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88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9.5" customHeight="1">
      <c r="A796" s="189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88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9.5" customHeight="1">
      <c r="A797" s="189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88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9.5" customHeight="1">
      <c r="A798" s="189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88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9.5" customHeight="1">
      <c r="A799" s="189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88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9.5" customHeight="1">
      <c r="A800" s="189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88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9.5" customHeight="1">
      <c r="A801" s="189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88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9.5" customHeight="1">
      <c r="A802" s="189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88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9.5" customHeight="1">
      <c r="A803" s="189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88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9.5" customHeight="1">
      <c r="A804" s="189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88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9.5" customHeight="1">
      <c r="A805" s="189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88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9.5" customHeight="1">
      <c r="A806" s="189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88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9.5" customHeight="1">
      <c r="A807" s="189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88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9.5" customHeight="1">
      <c r="A808" s="189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88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9.5" customHeight="1">
      <c r="A809" s="189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88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9.5" customHeight="1">
      <c r="A810" s="189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88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9.5" customHeight="1">
      <c r="A811" s="189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88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9.5" customHeight="1">
      <c r="A812" s="189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88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9.5" customHeight="1">
      <c r="A813" s="189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88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9.5" customHeight="1">
      <c r="A814" s="189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88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9.5" customHeight="1">
      <c r="A815" s="189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88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9.5" customHeight="1">
      <c r="A816" s="189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88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9.5" customHeight="1">
      <c r="A817" s="189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88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9.5" customHeight="1">
      <c r="A818" s="189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88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9.5" customHeight="1">
      <c r="A819" s="189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88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9.5" customHeight="1">
      <c r="A820" s="189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88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9.5" customHeight="1">
      <c r="A821" s="189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88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9.5" customHeight="1">
      <c r="A822" s="189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88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9.5" customHeight="1">
      <c r="A823" s="189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88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9.5" customHeight="1">
      <c r="A824" s="189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88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9.5" customHeight="1">
      <c r="A825" s="189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88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9.5" customHeight="1">
      <c r="A826" s="189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88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9.5" customHeight="1">
      <c r="A827" s="189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88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9.5" customHeight="1">
      <c r="A828" s="189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88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9.5" customHeight="1">
      <c r="A829" s="189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88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9.5" customHeight="1">
      <c r="A830" s="189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88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9.5" customHeight="1">
      <c r="A831" s="189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88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9.5" customHeight="1">
      <c r="A832" s="189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88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9.5" customHeight="1">
      <c r="A833" s="189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88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9.5" customHeight="1">
      <c r="A834" s="189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88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9.5" customHeight="1">
      <c r="A835" s="189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88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9.5" customHeight="1">
      <c r="A836" s="189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88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9.5" customHeight="1">
      <c r="A837" s="189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88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9.5" customHeight="1">
      <c r="A838" s="189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88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9.5" customHeight="1">
      <c r="A839" s="189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88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9.5" customHeight="1">
      <c r="A840" s="189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88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9.5" customHeight="1">
      <c r="A841" s="189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88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9.5" customHeight="1">
      <c r="A842" s="189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88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9.5" customHeight="1">
      <c r="A843" s="189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88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9.5" customHeight="1">
      <c r="A844" s="189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88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9.5" customHeight="1">
      <c r="A845" s="189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88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9.5" customHeight="1">
      <c r="A846" s="189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88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9.5" customHeight="1">
      <c r="A847" s="189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88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9.5" customHeight="1">
      <c r="A848" s="189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88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9.5" customHeight="1">
      <c r="A849" s="189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88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9.5" customHeight="1">
      <c r="A850" s="189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88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9.5" customHeight="1">
      <c r="A851" s="189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88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9.5" customHeight="1">
      <c r="A852" s="189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88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9.5" customHeight="1">
      <c r="A853" s="189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88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9.5" customHeight="1">
      <c r="A854" s="189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88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9.5" customHeight="1">
      <c r="A855" s="189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88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9.5" customHeight="1">
      <c r="A856" s="189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88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9.5" customHeight="1">
      <c r="A857" s="189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88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9.5" customHeight="1">
      <c r="A858" s="189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88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9.5" customHeight="1">
      <c r="A859" s="189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88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9.5" customHeight="1">
      <c r="A860" s="189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88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9.5" customHeight="1">
      <c r="A861" s="189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88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9.5" customHeight="1">
      <c r="A862" s="189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88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9.5" customHeight="1">
      <c r="A863" s="189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88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9.5" customHeight="1">
      <c r="A864" s="189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88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9.5" customHeight="1">
      <c r="A865" s="189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88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9.5" customHeight="1">
      <c r="A866" s="189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88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9.5" customHeight="1">
      <c r="A867" s="189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88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9.5" customHeight="1">
      <c r="A868" s="189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88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9.5" customHeight="1">
      <c r="A869" s="189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88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9.5" customHeight="1">
      <c r="A870" s="189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88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9.5" customHeight="1">
      <c r="A871" s="189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88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9.5" customHeight="1">
      <c r="A872" s="189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88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9.5" customHeight="1">
      <c r="A873" s="189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88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9.5" customHeight="1">
      <c r="A874" s="189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88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9.5" customHeight="1">
      <c r="A875" s="189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88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9.5" customHeight="1">
      <c r="A876" s="189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88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9.5" customHeight="1">
      <c r="A877" s="189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88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9.5" customHeight="1">
      <c r="A878" s="189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88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9.5" customHeight="1">
      <c r="A879" s="189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88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9.5" customHeight="1">
      <c r="A880" s="189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88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9.5" customHeight="1">
      <c r="A881" s="189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88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9.5" customHeight="1">
      <c r="A882" s="189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88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9.5" customHeight="1">
      <c r="A883" s="189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88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9.5" customHeight="1">
      <c r="A884" s="189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88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9.5" customHeight="1">
      <c r="A885" s="189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88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9.5" customHeight="1">
      <c r="A886" s="189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88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9.5" customHeight="1">
      <c r="A887" s="189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88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9.5" customHeight="1">
      <c r="A888" s="189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88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9.5" customHeight="1">
      <c r="A889" s="189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88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9.5" customHeight="1">
      <c r="A890" s="189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88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9.5" customHeight="1">
      <c r="A891" s="189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88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9.5" customHeight="1">
      <c r="A892" s="189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88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9.5" customHeight="1">
      <c r="A893" s="189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88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9.5" customHeight="1">
      <c r="A894" s="189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88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9.5" customHeight="1">
      <c r="A895" s="189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88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9.5" customHeight="1">
      <c r="A896" s="189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88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9.5" customHeight="1">
      <c r="A897" s="189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88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9.5" customHeight="1">
      <c r="A898" s="189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88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9.5" customHeight="1">
      <c r="A899" s="189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88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9.5" customHeight="1">
      <c r="A900" s="189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88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9.5" customHeight="1">
      <c r="A901" s="189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88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9.5" customHeight="1">
      <c r="A902" s="189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88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9.5" customHeight="1">
      <c r="A903" s="189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88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9.5" customHeight="1">
      <c r="A904" s="189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88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9.5" customHeight="1">
      <c r="A905" s="189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88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9.5" customHeight="1">
      <c r="A906" s="189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88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9.5" customHeight="1">
      <c r="A907" s="189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88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9.5" customHeight="1">
      <c r="A908" s="189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88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9.5" customHeight="1">
      <c r="A909" s="189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88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9.5" customHeight="1">
      <c r="A910" s="189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88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9.5" customHeight="1">
      <c r="A911" s="189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88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9.5" customHeight="1">
      <c r="A912" s="189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88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9.5" customHeight="1">
      <c r="A913" s="189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88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9.5" customHeight="1">
      <c r="A914" s="189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88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9.5" customHeight="1">
      <c r="A915" s="189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88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9.5" customHeight="1">
      <c r="A916" s="189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88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9.5" customHeight="1">
      <c r="A917" s="189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88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9.5" customHeight="1">
      <c r="A918" s="189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88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9.5" customHeight="1">
      <c r="A919" s="189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88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9.5" customHeight="1">
      <c r="A920" s="189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88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9.5" customHeight="1">
      <c r="A921" s="189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88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9.5" customHeight="1">
      <c r="A922" s="189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88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9.5" customHeight="1">
      <c r="A923" s="189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88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9.5" customHeight="1">
      <c r="A924" s="189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88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9.5" customHeight="1">
      <c r="A925" s="189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88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9.5" customHeight="1">
      <c r="A926" s="189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88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9.5" customHeight="1">
      <c r="A927" s="189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88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9.5" customHeight="1">
      <c r="A928" s="189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88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9.5" customHeight="1">
      <c r="A929" s="189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88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9.5" customHeight="1">
      <c r="A930" s="189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88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9.5" customHeight="1">
      <c r="A931" s="189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88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9.5" customHeight="1">
      <c r="A932" s="189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88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9.5" customHeight="1">
      <c r="A933" s="189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88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9.5" customHeight="1">
      <c r="A934" s="189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88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9.5" customHeight="1">
      <c r="A935" s="189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88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9.5" customHeight="1">
      <c r="A936" s="189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88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9.5" customHeight="1">
      <c r="A937" s="189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88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9.5" customHeight="1">
      <c r="A938" s="189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88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9.5" customHeight="1">
      <c r="A939" s="189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88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9.5" customHeight="1">
      <c r="A940" s="189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88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9.5" customHeight="1">
      <c r="A941" s="189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88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9.5" customHeight="1">
      <c r="A942" s="189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88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9.5" customHeight="1">
      <c r="A943" s="189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88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9.5" customHeight="1">
      <c r="A944" s="189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88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9.5" customHeight="1">
      <c r="A945" s="189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88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9.5" customHeight="1">
      <c r="A946" s="189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88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9.5" customHeight="1">
      <c r="A947" s="189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88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9.5" customHeight="1">
      <c r="A948" s="189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88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9.5" customHeight="1">
      <c r="A949" s="189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88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9.5" customHeight="1">
      <c r="A950" s="189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88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9.5" customHeight="1">
      <c r="A951" s="189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88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9.5" customHeight="1">
      <c r="A952" s="189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88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9.5" customHeight="1">
      <c r="A953" s="189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88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9.5" customHeight="1">
      <c r="A954" s="189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88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9.5" customHeight="1">
      <c r="A955" s="189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88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9.5" customHeight="1">
      <c r="A956" s="189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88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</sheetData>
  <mergeCells count="3">
    <mergeCell ref="A6:T7"/>
    <mergeCell ref="B30:D30"/>
    <mergeCell ref="B42:C42"/>
  </mergeCells>
  <pageMargins left="0.70866141732283472" right="0.70866141732283472" top="0.74803149606299213" bottom="0.74803149606299213" header="0" footer="0"/>
  <pageSetup paperSize="9" scale="60" orientation="landscape" r:id="rId1"/>
  <ignoredErrors>
    <ignoredError sqref="F31:H32" formulaRange="1"/>
    <ignoredError sqref="G16:H16" formula="1"/>
    <ignoredError sqref="I16 J16:AR16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4"/>
  <sheetViews>
    <sheetView workbookViewId="0">
      <selection activeCell="H14" sqref="H14"/>
    </sheetView>
  </sheetViews>
  <sheetFormatPr baseColWidth="10" defaultColWidth="13" defaultRowHeight="14.25"/>
  <cols>
    <col min="1" max="1" width="36.75" style="477" customWidth="1"/>
    <col min="2" max="4" width="9" style="477" customWidth="1"/>
    <col min="5" max="5" width="15.25" style="477" customWidth="1"/>
    <col min="6" max="6" width="1.625" style="477" customWidth="1"/>
    <col min="7" max="7" width="9" style="477" customWidth="1"/>
    <col min="8" max="8" width="12.875" style="477" customWidth="1"/>
    <col min="9" max="9" width="1.625" style="477" customWidth="1"/>
    <col min="10" max="10" width="12.875" style="477" customWidth="1"/>
    <col min="11" max="11" width="13.25" style="477" customWidth="1"/>
    <col min="12" max="12" width="13" style="477"/>
    <col min="13" max="13" width="13.25" style="477" customWidth="1"/>
    <col min="14" max="14" width="13.5" style="477" customWidth="1"/>
    <col min="15" max="15" width="7.25" style="477" customWidth="1"/>
    <col min="16" max="25" width="9" style="477" customWidth="1"/>
    <col min="26" max="16384" width="13" style="477"/>
  </cols>
  <sheetData>
    <row r="1" spans="1:23" ht="15.75" customHeight="1">
      <c r="A1" s="690" t="s">
        <v>114</v>
      </c>
    </row>
    <row r="2" spans="1:23" ht="12.75" customHeight="1"/>
    <row r="3" spans="1:23" ht="15.75" customHeight="1">
      <c r="A3" s="690" t="s">
        <v>115</v>
      </c>
    </row>
    <row r="4" spans="1:23" ht="12.75" customHeight="1"/>
    <row r="5" spans="1:23" ht="13.5" customHeight="1" thickBot="1"/>
    <row r="6" spans="1:23" ht="45.6" customHeight="1" thickBot="1">
      <c r="A6" s="807" t="s">
        <v>342</v>
      </c>
      <c r="B6" s="808"/>
      <c r="C6" s="808"/>
      <c r="D6" s="808"/>
      <c r="E6" s="809"/>
      <c r="F6" s="691"/>
      <c r="G6" s="692"/>
      <c r="H6" s="693" t="s">
        <v>343</v>
      </c>
      <c r="J6" s="694" t="s">
        <v>344</v>
      </c>
      <c r="K6" s="695" t="s">
        <v>345</v>
      </c>
      <c r="L6" s="695" t="s">
        <v>346</v>
      </c>
      <c r="M6" s="696" t="s">
        <v>347</v>
      </c>
      <c r="N6" s="697" t="s">
        <v>348</v>
      </c>
      <c r="O6" s="698" t="s">
        <v>316</v>
      </c>
      <c r="P6" s="699"/>
      <c r="Q6" s="699"/>
      <c r="R6" s="699"/>
      <c r="S6" s="699"/>
      <c r="T6" s="699"/>
      <c r="U6" s="699"/>
      <c r="V6" s="699"/>
      <c r="W6" s="700"/>
    </row>
    <row r="7" spans="1:23" ht="13.5" customHeight="1" thickBot="1">
      <c r="G7" s="692"/>
      <c r="H7" s="701"/>
      <c r="J7" s="702"/>
      <c r="K7" s="703"/>
      <c r="L7" s="703"/>
      <c r="M7" s="704"/>
      <c r="N7" s="705"/>
      <c r="O7" s="692"/>
    </row>
    <row r="8" spans="1:23" ht="15.75" customHeight="1" thickBot="1">
      <c r="A8" s="706" t="s">
        <v>349</v>
      </c>
      <c r="B8" s="707"/>
      <c r="C8" s="707"/>
      <c r="D8" s="707"/>
      <c r="E8" s="708"/>
      <c r="G8" s="692"/>
      <c r="H8" s="709"/>
      <c r="J8" s="702"/>
      <c r="K8" s="703"/>
      <c r="L8" s="703"/>
      <c r="M8" s="704"/>
      <c r="N8" s="705"/>
      <c r="O8" s="710" t="s">
        <v>177</v>
      </c>
    </row>
    <row r="9" spans="1:23" ht="15.75" customHeight="1" thickBot="1">
      <c r="A9" s="711" t="s">
        <v>350</v>
      </c>
      <c r="B9" s="712"/>
      <c r="C9" s="713"/>
      <c r="D9" s="713"/>
      <c r="E9" s="714"/>
      <c r="G9" s="692"/>
      <c r="H9" s="709"/>
      <c r="J9" s="702"/>
      <c r="K9" s="703"/>
      <c r="L9" s="703"/>
      <c r="M9" s="704"/>
      <c r="N9" s="705"/>
      <c r="O9" s="692"/>
    </row>
    <row r="10" spans="1:23" ht="15.75" customHeight="1" thickBot="1">
      <c r="A10" s="715" t="s">
        <v>351</v>
      </c>
      <c r="B10" s="716"/>
      <c r="C10" s="713"/>
      <c r="D10" s="713"/>
      <c r="E10" s="714"/>
      <c r="G10" s="692">
        <v>20</v>
      </c>
      <c r="H10" s="709"/>
      <c r="J10" s="702">
        <v>20</v>
      </c>
      <c r="K10" s="703"/>
      <c r="L10" s="703"/>
      <c r="M10" s="704"/>
      <c r="N10" s="705"/>
      <c r="O10" s="692"/>
    </row>
    <row r="11" spans="1:23" ht="16.5" customHeight="1" thickBot="1">
      <c r="A11" s="717" t="s">
        <v>352</v>
      </c>
      <c r="B11" s="718" t="s">
        <v>353</v>
      </c>
      <c r="C11" s="718">
        <v>7</v>
      </c>
      <c r="D11" s="718" t="s">
        <v>6</v>
      </c>
      <c r="E11" s="719"/>
      <c r="G11" s="692"/>
      <c r="H11" s="720">
        <f>+G10</f>
        <v>20</v>
      </c>
      <c r="J11" s="702"/>
      <c r="K11" s="703"/>
      <c r="L11" s="703"/>
      <c r="M11" s="704"/>
      <c r="N11" s="705"/>
      <c r="O11" s="692"/>
    </row>
    <row r="12" spans="1:23" ht="13.5" customHeight="1" thickBot="1">
      <c r="G12" s="692"/>
      <c r="H12" s="721"/>
      <c r="J12" s="702"/>
      <c r="K12" s="703"/>
      <c r="L12" s="703"/>
      <c r="M12" s="704"/>
      <c r="N12" s="705"/>
      <c r="O12" s="692"/>
    </row>
    <row r="13" spans="1:23" ht="15.75" customHeight="1">
      <c r="A13" s="706" t="s">
        <v>354</v>
      </c>
      <c r="B13" s="707"/>
      <c r="C13" s="707"/>
      <c r="D13" s="707"/>
      <c r="E13" s="708"/>
      <c r="G13" s="692"/>
      <c r="H13" s="720"/>
      <c r="J13" s="702"/>
      <c r="K13" s="703"/>
      <c r="L13" s="703"/>
      <c r="M13" s="704"/>
      <c r="N13" s="705"/>
      <c r="O13" s="692"/>
    </row>
    <row r="14" spans="1:23" ht="28.15" customHeight="1">
      <c r="A14" s="804" t="s">
        <v>355</v>
      </c>
      <c r="B14" s="805"/>
      <c r="C14" s="805"/>
      <c r="D14" s="805"/>
      <c r="E14" s="806"/>
      <c r="G14" s="692"/>
      <c r="H14" s="720"/>
      <c r="J14" s="702"/>
      <c r="K14" s="703"/>
      <c r="L14" s="703"/>
      <c r="M14" s="704"/>
      <c r="N14" s="705"/>
      <c r="O14" s="692"/>
    </row>
    <row r="15" spans="1:23" ht="16.149999999999999" customHeight="1">
      <c r="A15" s="722" t="s">
        <v>356</v>
      </c>
      <c r="B15" s="723"/>
      <c r="C15" s="723"/>
      <c r="D15" s="723"/>
      <c r="E15" s="724"/>
      <c r="G15" s="692">
        <v>50</v>
      </c>
      <c r="H15" s="720"/>
      <c r="J15" s="702"/>
      <c r="K15" s="703"/>
      <c r="L15" s="703">
        <v>50</v>
      </c>
      <c r="M15" s="704"/>
      <c r="N15" s="705"/>
      <c r="O15" s="692"/>
    </row>
    <row r="16" spans="1:23" ht="18.600000000000001" customHeight="1">
      <c r="A16" s="722" t="s">
        <v>357</v>
      </c>
      <c r="B16" s="723"/>
      <c r="C16" s="723"/>
      <c r="D16" s="723"/>
      <c r="E16" s="724"/>
      <c r="G16" s="692">
        <v>70</v>
      </c>
      <c r="H16" s="720"/>
      <c r="J16" s="725">
        <v>70</v>
      </c>
      <c r="K16" s="703"/>
      <c r="L16" s="726" t="s">
        <v>177</v>
      </c>
      <c r="M16" s="704"/>
      <c r="N16" s="705"/>
      <c r="O16" s="692"/>
    </row>
    <row r="17" spans="1:15" ht="16.5" customHeight="1" thickBot="1">
      <c r="A17" s="717" t="s">
        <v>358</v>
      </c>
      <c r="B17" s="718" t="s">
        <v>353</v>
      </c>
      <c r="C17" s="718">
        <v>4</v>
      </c>
      <c r="D17" s="718" t="s">
        <v>6</v>
      </c>
      <c r="E17" s="719"/>
      <c r="G17" s="692"/>
      <c r="H17" s="720">
        <f>+G15+G16</f>
        <v>120</v>
      </c>
      <c r="J17" s="702"/>
      <c r="K17" s="703"/>
      <c r="L17" s="703"/>
      <c r="M17" s="704"/>
      <c r="N17" s="705"/>
      <c r="O17" s="692"/>
    </row>
    <row r="18" spans="1:15" ht="13.5" customHeight="1" thickBot="1">
      <c r="G18" s="692"/>
      <c r="H18" s="721"/>
      <c r="J18" s="702"/>
      <c r="K18" s="703"/>
      <c r="L18" s="703"/>
      <c r="M18" s="704"/>
      <c r="N18" s="705"/>
      <c r="O18" s="692"/>
    </row>
    <row r="19" spans="1:15" ht="15.75" customHeight="1">
      <c r="A19" s="706" t="s">
        <v>359</v>
      </c>
      <c r="B19" s="707"/>
      <c r="C19" s="707"/>
      <c r="D19" s="707"/>
      <c r="E19" s="708"/>
      <c r="G19" s="692"/>
      <c r="H19" s="721"/>
      <c r="J19" s="702"/>
      <c r="K19" s="703"/>
      <c r="L19" s="703"/>
      <c r="M19" s="704"/>
      <c r="N19" s="705"/>
      <c r="O19" s="692"/>
    </row>
    <row r="20" spans="1:15" ht="15.75" customHeight="1">
      <c r="A20" s="804" t="s">
        <v>360</v>
      </c>
      <c r="B20" s="805"/>
      <c r="C20" s="805"/>
      <c r="D20" s="805"/>
      <c r="E20" s="806"/>
      <c r="G20" s="692"/>
      <c r="H20" s="721"/>
      <c r="J20" s="702"/>
      <c r="K20" s="703"/>
      <c r="L20" s="703"/>
      <c r="M20" s="704"/>
      <c r="N20" s="705"/>
      <c r="O20" s="692"/>
    </row>
    <row r="21" spans="1:15" ht="15.75" customHeight="1">
      <c r="A21" s="722" t="s">
        <v>356</v>
      </c>
      <c r="B21" s="723"/>
      <c r="C21" s="723"/>
      <c r="D21" s="723"/>
      <c r="E21" s="724"/>
      <c r="G21" s="692">
        <v>3</v>
      </c>
      <c r="H21" s="721"/>
      <c r="J21" s="702"/>
      <c r="K21" s="703"/>
      <c r="L21" s="703">
        <v>3</v>
      </c>
      <c r="M21" s="704"/>
      <c r="N21" s="705"/>
      <c r="O21" s="692"/>
    </row>
    <row r="22" spans="1:15" ht="16.5" customHeight="1" thickBot="1">
      <c r="A22" s="717" t="s">
        <v>358</v>
      </c>
      <c r="B22" s="718" t="s">
        <v>353</v>
      </c>
      <c r="C22" s="718">
        <v>3</v>
      </c>
      <c r="D22" s="718" t="s">
        <v>6</v>
      </c>
      <c r="E22" s="719"/>
      <c r="G22" s="692"/>
      <c r="H22" s="720">
        <f>+G21</f>
        <v>3</v>
      </c>
      <c r="J22" s="702"/>
      <c r="K22" s="703"/>
      <c r="L22" s="703"/>
      <c r="M22" s="704"/>
      <c r="N22" s="705"/>
      <c r="O22" s="692"/>
    </row>
    <row r="23" spans="1:15" ht="13.5" customHeight="1" thickBot="1">
      <c r="G23" s="692"/>
      <c r="H23" s="721"/>
      <c r="J23" s="702"/>
      <c r="K23" s="703"/>
      <c r="L23" s="703"/>
      <c r="M23" s="704"/>
      <c r="N23" s="705"/>
      <c r="O23" s="692"/>
    </row>
    <row r="24" spans="1:15" ht="15.75" customHeight="1">
      <c r="A24" s="706" t="s">
        <v>361</v>
      </c>
      <c r="B24" s="707"/>
      <c r="C24" s="707"/>
      <c r="D24" s="707"/>
      <c r="E24" s="708"/>
      <c r="G24" s="692"/>
      <c r="H24" s="721"/>
      <c r="J24" s="702"/>
      <c r="K24" s="703"/>
      <c r="L24" s="703"/>
      <c r="M24" s="704"/>
      <c r="N24" s="705"/>
      <c r="O24" s="692"/>
    </row>
    <row r="25" spans="1:15" ht="30" customHeight="1">
      <c r="A25" s="804" t="s">
        <v>362</v>
      </c>
      <c r="B25" s="805"/>
      <c r="C25" s="805"/>
      <c r="D25" s="805"/>
      <c r="E25" s="806"/>
      <c r="G25" s="692"/>
      <c r="H25" s="721"/>
      <c r="J25" s="702"/>
      <c r="K25" s="703"/>
      <c r="L25" s="703"/>
      <c r="M25" s="704"/>
      <c r="N25" s="705"/>
      <c r="O25" s="692"/>
    </row>
    <row r="26" spans="1:15" ht="15.75" customHeight="1">
      <c r="A26" s="727" t="s">
        <v>363</v>
      </c>
      <c r="B26" s="713"/>
      <c r="C26" s="713"/>
      <c r="D26" s="713"/>
      <c r="E26" s="714"/>
      <c r="G26" s="692">
        <v>4</v>
      </c>
      <c r="H26" s="721"/>
      <c r="J26" s="725" t="s">
        <v>177</v>
      </c>
      <c r="K26" s="703">
        <v>4</v>
      </c>
      <c r="L26" s="703"/>
      <c r="M26" s="704"/>
      <c r="N26" s="705"/>
      <c r="O26" s="692"/>
    </row>
    <row r="27" spans="1:15" ht="16.5" customHeight="1" thickBot="1">
      <c r="A27" s="717" t="s">
        <v>364</v>
      </c>
      <c r="B27" s="718" t="s">
        <v>353</v>
      </c>
      <c r="C27" s="718">
        <v>3</v>
      </c>
      <c r="D27" s="718" t="s">
        <v>6</v>
      </c>
      <c r="E27" s="719"/>
      <c r="G27" s="692"/>
      <c r="H27" s="720">
        <v>4</v>
      </c>
      <c r="J27" s="702"/>
      <c r="K27" s="703"/>
      <c r="L27" s="703"/>
      <c r="M27" s="704"/>
      <c r="N27" s="705"/>
      <c r="O27" s="692"/>
    </row>
    <row r="28" spans="1:15" ht="13.5" customHeight="1" thickBot="1">
      <c r="D28" s="728"/>
      <c r="G28" s="692"/>
      <c r="H28" s="721"/>
      <c r="J28" s="702"/>
      <c r="K28" s="703"/>
      <c r="L28" s="703"/>
      <c r="M28" s="704"/>
      <c r="N28" s="705"/>
      <c r="O28" s="692"/>
    </row>
    <row r="29" spans="1:15" ht="15.75" customHeight="1">
      <c r="A29" s="706" t="s">
        <v>365</v>
      </c>
      <c r="B29" s="707"/>
      <c r="C29" s="707"/>
      <c r="D29" s="707"/>
      <c r="E29" s="708"/>
      <c r="G29" s="692"/>
      <c r="H29" s="721"/>
      <c r="J29" s="702"/>
      <c r="K29" s="703"/>
      <c r="L29" s="703"/>
      <c r="M29" s="704"/>
      <c r="N29" s="705"/>
      <c r="O29" s="692"/>
    </row>
    <row r="30" spans="1:15" ht="30.6" customHeight="1">
      <c r="A30" s="804" t="s">
        <v>366</v>
      </c>
      <c r="B30" s="805"/>
      <c r="C30" s="805"/>
      <c r="D30" s="805"/>
      <c r="E30" s="806"/>
      <c r="G30" s="692"/>
      <c r="H30" s="721"/>
      <c r="J30" s="702"/>
      <c r="K30" s="703"/>
      <c r="L30" s="703"/>
      <c r="M30" s="704"/>
      <c r="N30" s="705"/>
      <c r="O30" s="692"/>
    </row>
    <row r="31" spans="1:15" ht="15.75" customHeight="1">
      <c r="A31" s="727" t="s">
        <v>367</v>
      </c>
      <c r="B31" s="713"/>
      <c r="C31" s="713"/>
      <c r="D31" s="713"/>
      <c r="E31" s="714"/>
      <c r="G31" s="692">
        <v>46</v>
      </c>
      <c r="H31" s="721"/>
      <c r="J31" s="702">
        <v>46</v>
      </c>
      <c r="K31" s="703"/>
      <c r="L31" s="703"/>
      <c r="M31" s="704"/>
      <c r="N31" s="705"/>
      <c r="O31" s="692"/>
    </row>
    <row r="32" spans="1:15" ht="16.5" customHeight="1" thickBot="1">
      <c r="A32" s="717" t="s">
        <v>368</v>
      </c>
      <c r="B32" s="718" t="s">
        <v>353</v>
      </c>
      <c r="C32" s="718">
        <v>12</v>
      </c>
      <c r="D32" s="718" t="s">
        <v>6</v>
      </c>
      <c r="E32" s="719"/>
      <c r="G32" s="692"/>
      <c r="H32" s="720">
        <f>+G31</f>
        <v>46</v>
      </c>
      <c r="J32" s="702"/>
      <c r="K32" s="703"/>
      <c r="L32" s="703"/>
      <c r="M32" s="704"/>
      <c r="N32" s="705"/>
      <c r="O32" s="692"/>
    </row>
    <row r="33" spans="1:15" ht="13.5" customHeight="1" thickBot="1">
      <c r="G33" s="692"/>
      <c r="H33" s="721"/>
      <c r="J33" s="702"/>
      <c r="K33" s="703"/>
      <c r="L33" s="703"/>
      <c r="M33" s="704"/>
      <c r="N33" s="705"/>
      <c r="O33" s="692"/>
    </row>
    <row r="34" spans="1:15" ht="15.75" customHeight="1">
      <c r="A34" s="706" t="s">
        <v>369</v>
      </c>
      <c r="B34" s="707"/>
      <c r="C34" s="707"/>
      <c r="D34" s="707"/>
      <c r="E34" s="708"/>
      <c r="G34" s="692"/>
      <c r="H34" s="729"/>
      <c r="J34" s="702"/>
      <c r="K34" s="703"/>
      <c r="L34" s="703"/>
      <c r="M34" s="704"/>
      <c r="N34" s="705"/>
      <c r="O34" s="692"/>
    </row>
    <row r="35" spans="1:15" ht="32.450000000000003" customHeight="1">
      <c r="A35" s="804" t="s">
        <v>370</v>
      </c>
      <c r="B35" s="805"/>
      <c r="C35" s="805"/>
      <c r="D35" s="805"/>
      <c r="E35" s="806"/>
      <c r="G35" s="692"/>
      <c r="H35" s="729"/>
      <c r="J35" s="702"/>
      <c r="K35" s="703"/>
      <c r="L35" s="703"/>
      <c r="M35" s="704"/>
      <c r="N35" s="705"/>
      <c r="O35" s="692"/>
    </row>
    <row r="36" spans="1:15" ht="15.75" customHeight="1">
      <c r="A36" s="727" t="s">
        <v>371</v>
      </c>
      <c r="B36" s="713"/>
      <c r="C36" s="713"/>
      <c r="D36" s="713"/>
      <c r="E36" s="714"/>
      <c r="G36" s="692">
        <v>10</v>
      </c>
      <c r="H36" s="729"/>
      <c r="J36" s="702"/>
      <c r="K36" s="703"/>
      <c r="L36" s="703"/>
      <c r="M36" s="704">
        <f>+G36</f>
        <v>10</v>
      </c>
      <c r="N36" s="705"/>
      <c r="O36" s="692"/>
    </row>
    <row r="37" spans="1:15" ht="16.5" customHeight="1" thickBot="1">
      <c r="A37" s="717" t="s">
        <v>372</v>
      </c>
      <c r="B37" s="718" t="s">
        <v>353</v>
      </c>
      <c r="C37" s="718">
        <v>12</v>
      </c>
      <c r="D37" s="718" t="s">
        <v>6</v>
      </c>
      <c r="E37" s="719"/>
      <c r="G37" s="692"/>
      <c r="H37" s="730">
        <f>+G36</f>
        <v>10</v>
      </c>
      <c r="J37" s="702"/>
      <c r="K37" s="703"/>
      <c r="L37" s="703"/>
      <c r="M37" s="704"/>
      <c r="N37" s="705"/>
      <c r="O37" s="692"/>
    </row>
    <row r="38" spans="1:15" ht="13.5" customHeight="1" thickBot="1">
      <c r="G38" s="692"/>
      <c r="H38" s="730"/>
      <c r="J38" s="702"/>
      <c r="K38" s="703"/>
      <c r="L38" s="703"/>
      <c r="M38" s="704"/>
      <c r="N38" s="705"/>
      <c r="O38" s="692"/>
    </row>
    <row r="39" spans="1:15" ht="15.75" customHeight="1">
      <c r="A39" s="706" t="s">
        <v>373</v>
      </c>
      <c r="B39" s="707"/>
      <c r="C39" s="707"/>
      <c r="D39" s="707"/>
      <c r="E39" s="708"/>
      <c r="G39" s="692"/>
      <c r="H39" s="721"/>
      <c r="J39" s="702"/>
      <c r="K39" s="703"/>
      <c r="L39" s="703"/>
      <c r="M39" s="704"/>
      <c r="N39" s="705"/>
      <c r="O39" s="692"/>
    </row>
    <row r="40" spans="1:15" ht="15.75" customHeight="1">
      <c r="A40" s="804" t="s">
        <v>374</v>
      </c>
      <c r="B40" s="805"/>
      <c r="C40" s="805"/>
      <c r="D40" s="805"/>
      <c r="E40" s="806"/>
      <c r="G40" s="692"/>
      <c r="H40" s="721"/>
      <c r="J40" s="702"/>
      <c r="K40" s="703"/>
      <c r="L40" s="703"/>
      <c r="M40" s="704"/>
      <c r="N40" s="705"/>
      <c r="O40" s="692"/>
    </row>
    <row r="41" spans="1:15" ht="15.75" customHeight="1">
      <c r="A41" s="722" t="s">
        <v>375</v>
      </c>
      <c r="B41" s="723"/>
      <c r="C41" s="723"/>
      <c r="D41" s="723"/>
      <c r="E41" s="724"/>
      <c r="G41" s="692">
        <v>40</v>
      </c>
      <c r="H41" s="721"/>
      <c r="J41" s="702"/>
      <c r="K41" s="703"/>
      <c r="L41" s="703">
        <v>40</v>
      </c>
      <c r="M41" s="704"/>
      <c r="N41" s="705"/>
      <c r="O41" s="692"/>
    </row>
    <row r="42" spans="1:15" ht="15.75" customHeight="1">
      <c r="A42" s="722" t="s">
        <v>357</v>
      </c>
      <c r="B42" s="723"/>
      <c r="C42" s="723"/>
      <c r="D42" s="723"/>
      <c r="E42" s="724"/>
      <c r="G42" s="692">
        <v>70</v>
      </c>
      <c r="H42" s="721"/>
      <c r="J42" s="702"/>
      <c r="K42" s="703"/>
      <c r="L42" s="703">
        <v>70</v>
      </c>
      <c r="M42" s="704"/>
      <c r="N42" s="705"/>
      <c r="O42" s="692"/>
    </row>
    <row r="43" spans="1:15" ht="16.5" customHeight="1" thickBot="1">
      <c r="A43" s="717" t="s">
        <v>372</v>
      </c>
      <c r="B43" s="718" t="s">
        <v>353</v>
      </c>
      <c r="C43" s="718">
        <v>12</v>
      </c>
      <c r="D43" s="718" t="s">
        <v>6</v>
      </c>
      <c r="E43" s="719"/>
      <c r="G43" s="692"/>
      <c r="H43" s="730">
        <f>+G41+G42</f>
        <v>110</v>
      </c>
      <c r="J43" s="702"/>
      <c r="K43" s="703"/>
      <c r="L43" s="703"/>
      <c r="M43" s="704"/>
      <c r="N43" s="705"/>
      <c r="O43" s="692"/>
    </row>
    <row r="44" spans="1:15" ht="13.5" customHeight="1" thickBot="1">
      <c r="G44" s="692"/>
      <c r="H44" s="721"/>
      <c r="J44" s="702"/>
      <c r="K44" s="703"/>
      <c r="L44" s="703"/>
      <c r="M44" s="704"/>
      <c r="N44" s="705"/>
      <c r="O44" s="692"/>
    </row>
    <row r="45" spans="1:15" ht="15.75" customHeight="1">
      <c r="A45" s="706" t="s">
        <v>376</v>
      </c>
      <c r="B45" s="707"/>
      <c r="C45" s="707"/>
      <c r="D45" s="707"/>
      <c r="E45" s="708"/>
      <c r="G45" s="692"/>
      <c r="H45" s="721"/>
      <c r="J45" s="702"/>
      <c r="K45" s="703"/>
      <c r="L45" s="703"/>
      <c r="M45" s="704"/>
      <c r="N45" s="705"/>
      <c r="O45" s="692"/>
    </row>
    <row r="46" spans="1:15" ht="15.75" customHeight="1">
      <c r="A46" s="804" t="s">
        <v>377</v>
      </c>
      <c r="B46" s="805"/>
      <c r="C46" s="805"/>
      <c r="D46" s="805"/>
      <c r="E46" s="806"/>
      <c r="G46" s="692"/>
      <c r="H46" s="721"/>
      <c r="J46" s="702"/>
      <c r="K46" s="703"/>
      <c r="L46" s="703"/>
      <c r="M46" s="704"/>
      <c r="N46" s="705"/>
      <c r="O46" s="692"/>
    </row>
    <row r="47" spans="1:15" ht="15.75" customHeight="1">
      <c r="A47" s="727" t="s">
        <v>378</v>
      </c>
      <c r="B47" s="713"/>
      <c r="C47" s="713"/>
      <c r="D47" s="713"/>
      <c r="E47" s="714"/>
      <c r="G47" s="692">
        <v>70</v>
      </c>
      <c r="H47" s="721"/>
      <c r="J47" s="702"/>
      <c r="K47" s="703">
        <f>+G47</f>
        <v>70</v>
      </c>
      <c r="L47" s="703"/>
      <c r="M47" s="704"/>
      <c r="N47" s="705"/>
      <c r="O47" s="692"/>
    </row>
    <row r="48" spans="1:15" ht="16.5" customHeight="1" thickBot="1">
      <c r="A48" s="717" t="s">
        <v>368</v>
      </c>
      <c r="B48" s="718" t="s">
        <v>353</v>
      </c>
      <c r="C48" s="718">
        <v>6</v>
      </c>
      <c r="D48" s="718" t="s">
        <v>6</v>
      </c>
      <c r="E48" s="719"/>
      <c r="G48" s="692"/>
      <c r="H48" s="720">
        <f>+G47</f>
        <v>70</v>
      </c>
      <c r="J48" s="702"/>
      <c r="K48" s="703"/>
      <c r="L48" s="703"/>
      <c r="M48" s="704"/>
      <c r="N48" s="705"/>
      <c r="O48" s="692"/>
    </row>
    <row r="49" spans="1:17" ht="13.5" customHeight="1" thickBot="1">
      <c r="G49" s="692"/>
      <c r="H49" s="721"/>
      <c r="J49" s="702"/>
      <c r="K49" s="703"/>
      <c r="L49" s="703"/>
      <c r="M49" s="704"/>
      <c r="N49" s="705"/>
      <c r="O49" s="692"/>
    </row>
    <row r="50" spans="1:17" ht="15.75" customHeight="1">
      <c r="A50" s="706" t="s">
        <v>379</v>
      </c>
      <c r="B50" s="707"/>
      <c r="C50" s="707"/>
      <c r="D50" s="707"/>
      <c r="E50" s="708"/>
      <c r="G50" s="692"/>
      <c r="H50" s="721"/>
      <c r="J50" s="702"/>
      <c r="K50" s="703"/>
      <c r="L50" s="703"/>
      <c r="M50" s="704"/>
      <c r="N50" s="705"/>
      <c r="O50" s="692"/>
    </row>
    <row r="51" spans="1:17" ht="30.6" customHeight="1">
      <c r="A51" s="804" t="s">
        <v>380</v>
      </c>
      <c r="B51" s="805"/>
      <c r="C51" s="805"/>
      <c r="D51" s="805"/>
      <c r="E51" s="806"/>
      <c r="G51" s="692"/>
      <c r="H51" s="721"/>
      <c r="J51" s="702"/>
      <c r="K51" s="703"/>
      <c r="L51" s="703"/>
      <c r="M51" s="704"/>
      <c r="N51" s="705"/>
      <c r="O51" s="692"/>
    </row>
    <row r="52" spans="1:17" ht="15.75" customHeight="1">
      <c r="A52" s="727" t="s">
        <v>381</v>
      </c>
      <c r="B52" s="713"/>
      <c r="C52" s="713"/>
      <c r="D52" s="713"/>
      <c r="E52" s="714"/>
      <c r="G52" s="692">
        <v>15</v>
      </c>
      <c r="H52" s="721"/>
      <c r="J52" s="702">
        <v>15</v>
      </c>
      <c r="K52" s="703"/>
      <c r="L52" s="703"/>
      <c r="M52" s="704"/>
      <c r="N52" s="705"/>
      <c r="O52" s="692"/>
    </row>
    <row r="53" spans="1:17" ht="16.5" customHeight="1" thickBot="1">
      <c r="A53" s="717" t="s">
        <v>372</v>
      </c>
      <c r="B53" s="718" t="s">
        <v>353</v>
      </c>
      <c r="C53" s="718">
        <v>12</v>
      </c>
      <c r="D53" s="718" t="s">
        <v>6</v>
      </c>
      <c r="E53" s="719"/>
      <c r="G53" s="692"/>
      <c r="H53" s="720">
        <v>15</v>
      </c>
      <c r="J53" s="702"/>
      <c r="K53" s="703"/>
      <c r="L53" s="703"/>
      <c r="M53" s="704"/>
      <c r="N53" s="705"/>
      <c r="O53" s="692"/>
    </row>
    <row r="54" spans="1:17" ht="13.5" customHeight="1" thickBot="1">
      <c r="A54" s="731"/>
      <c r="B54" s="731"/>
      <c r="C54" s="731"/>
      <c r="D54" s="731"/>
      <c r="E54" s="731"/>
      <c r="F54" s="731"/>
      <c r="G54" s="732"/>
      <c r="H54" s="721"/>
      <c r="J54" s="702"/>
      <c r="K54" s="703"/>
      <c r="L54" s="703"/>
      <c r="M54" s="704"/>
      <c r="N54" s="705"/>
      <c r="O54" s="692"/>
    </row>
    <row r="55" spans="1:17" ht="23.45" customHeight="1" thickBot="1">
      <c r="A55" s="733" t="s">
        <v>382</v>
      </c>
      <c r="B55" s="734"/>
      <c r="C55" s="734"/>
      <c r="D55" s="734"/>
      <c r="E55" s="734"/>
      <c r="F55" s="734"/>
      <c r="G55" s="734"/>
      <c r="H55" s="735">
        <f>SUM(H8:H54)</f>
        <v>398</v>
      </c>
      <c r="J55" s="736">
        <f>SUM(J8:J53)</f>
        <v>151</v>
      </c>
      <c r="K55" s="737">
        <f>SUM(K8:K53)</f>
        <v>74</v>
      </c>
      <c r="L55" s="737">
        <f>SUM(L8:L53)</f>
        <v>163</v>
      </c>
      <c r="M55" s="738">
        <f>SUM(M8:M53)</f>
        <v>10</v>
      </c>
      <c r="N55" s="739">
        <f>SUM(N8:N53)</f>
        <v>0</v>
      </c>
      <c r="O55" s="740">
        <f>SUM(J55:N55)</f>
        <v>398</v>
      </c>
      <c r="P55" s="741"/>
      <c r="Q55" s="741"/>
    </row>
    <row r="56" spans="1:17" ht="12.75" customHeight="1">
      <c r="G56" s="692"/>
      <c r="H56" s="742"/>
    </row>
    <row r="57" spans="1:17" ht="12.75" customHeight="1">
      <c r="G57" s="692"/>
      <c r="H57" s="743"/>
      <c r="I57" s="744"/>
      <c r="J57" s="744"/>
      <c r="K57" s="744"/>
    </row>
    <row r="58" spans="1:17" ht="27.6" customHeight="1">
      <c r="G58" s="692"/>
      <c r="H58" s="745"/>
      <c r="I58" s="746"/>
      <c r="J58" s="746"/>
      <c r="K58" s="746"/>
    </row>
    <row r="59" spans="1:17" ht="12.75" customHeight="1">
      <c r="G59" s="692"/>
      <c r="H59" s="747"/>
      <c r="I59" s="744"/>
      <c r="J59" s="744"/>
      <c r="K59" s="744"/>
    </row>
    <row r="60" spans="1:17" ht="12.75" customHeight="1">
      <c r="G60" s="692"/>
      <c r="H60" s="747"/>
      <c r="I60" s="744"/>
      <c r="J60" s="744"/>
      <c r="K60" s="744"/>
    </row>
    <row r="61" spans="1:17" ht="12.75" customHeight="1">
      <c r="H61" s="747"/>
      <c r="I61" s="744"/>
      <c r="J61" s="744"/>
      <c r="K61" s="744"/>
    </row>
    <row r="62" spans="1:17" ht="12.75" customHeight="1">
      <c r="H62" s="747"/>
      <c r="I62" s="744"/>
      <c r="J62" s="744"/>
      <c r="K62" s="744"/>
    </row>
    <row r="63" spans="1:17" ht="12.75" customHeight="1">
      <c r="H63" s="744"/>
      <c r="I63" s="744"/>
      <c r="J63" s="744"/>
      <c r="K63" s="744"/>
    </row>
    <row r="64" spans="1:17" ht="12.75" customHeight="1">
      <c r="H64" s="744"/>
      <c r="I64" s="744"/>
      <c r="J64" s="744"/>
      <c r="K64" s="744"/>
    </row>
    <row r="65" spans="5:11" ht="12.75" customHeight="1">
      <c r="H65" s="744"/>
      <c r="I65" s="744"/>
      <c r="J65" s="744"/>
      <c r="K65" s="744"/>
    </row>
    <row r="66" spans="5:11" ht="12.75" customHeight="1">
      <c r="H66" s="744"/>
      <c r="I66" s="744"/>
      <c r="J66" s="744"/>
      <c r="K66" s="744"/>
    </row>
    <row r="67" spans="5:11" ht="12.75" customHeight="1">
      <c r="H67" s="744"/>
      <c r="I67" s="744"/>
      <c r="J67" s="744"/>
      <c r="K67" s="744"/>
    </row>
    <row r="68" spans="5:11" ht="12.75" customHeight="1">
      <c r="H68" s="744"/>
      <c r="I68" s="744"/>
      <c r="J68" s="744"/>
      <c r="K68" s="744"/>
    </row>
    <row r="69" spans="5:11" ht="12.75" customHeight="1">
      <c r="H69" s="744"/>
      <c r="I69" s="744"/>
      <c r="J69" s="744"/>
      <c r="K69" s="744"/>
    </row>
    <row r="70" spans="5:11" ht="12.75" customHeight="1">
      <c r="H70" s="744"/>
      <c r="I70" s="744"/>
      <c r="J70" s="744"/>
      <c r="K70" s="744"/>
    </row>
    <row r="71" spans="5:11" ht="13.5" customHeight="1">
      <c r="H71" s="744"/>
      <c r="I71" s="744"/>
      <c r="J71" s="744"/>
      <c r="K71" s="744"/>
    </row>
    <row r="72" spans="5:11" ht="5.45" customHeight="1">
      <c r="H72" s="744"/>
      <c r="I72" s="744"/>
      <c r="J72" s="744"/>
      <c r="K72" s="744"/>
    </row>
    <row r="73" spans="5:11" ht="12.75" customHeight="1">
      <c r="E73" s="748"/>
      <c r="F73" s="748"/>
      <c r="G73" s="749"/>
    </row>
    <row r="74" spans="5:11" ht="12.75" customHeight="1">
      <c r="E74" s="748"/>
      <c r="F74" s="748"/>
      <c r="G74" s="749"/>
    </row>
    <row r="75" spans="5:11" ht="12.75" customHeight="1">
      <c r="E75" s="748"/>
      <c r="F75" s="748"/>
      <c r="G75" s="749"/>
    </row>
    <row r="76" spans="5:11" ht="12.75" customHeight="1">
      <c r="E76" s="748"/>
      <c r="F76" s="748"/>
    </row>
    <row r="77" spans="5:11" ht="12.75" customHeight="1">
      <c r="E77" s="748"/>
      <c r="F77" s="748"/>
    </row>
    <row r="78" spans="5:11" ht="12.75" customHeight="1">
      <c r="E78" s="748"/>
      <c r="F78" s="748"/>
    </row>
    <row r="79" spans="5:11" ht="12.75" customHeight="1"/>
    <row r="80" spans="5:11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</sheetData>
  <mergeCells count="9">
    <mergeCell ref="A40:E40"/>
    <mergeCell ref="A46:E46"/>
    <mergeCell ref="A51:E51"/>
    <mergeCell ref="A6:E6"/>
    <mergeCell ref="A14:E14"/>
    <mergeCell ref="A20:E20"/>
    <mergeCell ref="A25:E25"/>
    <mergeCell ref="A30:E30"/>
    <mergeCell ref="A35:E3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998"/>
  <sheetViews>
    <sheetView workbookViewId="0">
      <selection activeCell="K36" sqref="K36"/>
    </sheetView>
  </sheetViews>
  <sheetFormatPr baseColWidth="10" defaultColWidth="12.625" defaultRowHeight="15" customHeight="1"/>
  <cols>
    <col min="1" max="1" width="6.875" customWidth="1"/>
    <col min="2" max="2" width="48.875" customWidth="1"/>
    <col min="3" max="3" width="6" customWidth="1"/>
    <col min="4" max="4" width="5.125" customWidth="1"/>
    <col min="5" max="6" width="4.375" customWidth="1"/>
    <col min="7" max="7" width="9.375" customWidth="1"/>
    <col min="8" max="8" width="11.75" customWidth="1"/>
    <col min="9" max="9" width="14.375" style="375" customWidth="1"/>
    <col min="10" max="10" width="1.875" customWidth="1"/>
    <col min="11" max="11" width="48" customWidth="1"/>
    <col min="12" max="12" width="6" customWidth="1"/>
    <col min="13" max="13" width="5.125" customWidth="1"/>
    <col min="14" max="14" width="4.625" customWidth="1"/>
    <col min="15" max="15" width="5" customWidth="1"/>
    <col min="16" max="16" width="9.375" customWidth="1"/>
    <col min="17" max="17" width="11.75" customWidth="1"/>
    <col min="18" max="18" width="13.75" style="375" customWidth="1"/>
    <col min="19" max="19" width="1.875" customWidth="1"/>
    <col min="20" max="20" width="48" customWidth="1"/>
    <col min="21" max="21" width="6" customWidth="1"/>
    <col min="22" max="22" width="5.125" customWidth="1"/>
    <col min="23" max="23" width="4.625" customWidth="1"/>
    <col min="24" max="24" width="4.875" customWidth="1"/>
    <col min="25" max="25" width="9.375" customWidth="1"/>
    <col min="26" max="26" width="11.75" customWidth="1"/>
    <col min="27" max="28" width="8.75" customWidth="1"/>
  </cols>
  <sheetData>
    <row r="1" spans="1:28" ht="15.75" customHeight="1">
      <c r="A1" s="85"/>
      <c r="B1" s="86" t="s">
        <v>114</v>
      </c>
      <c r="C1" s="85"/>
      <c r="D1" s="85"/>
      <c r="E1" s="85"/>
      <c r="F1" s="85"/>
      <c r="G1" s="85"/>
      <c r="H1" s="85"/>
      <c r="I1" s="85"/>
      <c r="J1" s="85"/>
      <c r="K1" s="86" t="s">
        <v>114</v>
      </c>
      <c r="L1" s="85"/>
      <c r="M1" s="85"/>
      <c r="N1" s="85"/>
      <c r="O1" s="85"/>
      <c r="P1" s="85"/>
      <c r="Q1" s="85"/>
      <c r="R1" s="85"/>
      <c r="S1" s="85"/>
      <c r="T1" s="86" t="s">
        <v>114</v>
      </c>
      <c r="U1" s="85"/>
      <c r="V1" s="85"/>
      <c r="W1" s="85"/>
      <c r="X1" s="85"/>
      <c r="Y1" s="85"/>
      <c r="Z1" s="85"/>
      <c r="AA1" s="85"/>
      <c r="AB1" s="85"/>
    </row>
    <row r="2" spans="1:28" ht="15.75" customHeight="1">
      <c r="A2" s="85"/>
      <c r="B2" s="86" t="s">
        <v>115</v>
      </c>
      <c r="C2" s="85"/>
      <c r="D2" s="85"/>
      <c r="E2" s="85"/>
      <c r="F2" s="85"/>
      <c r="G2" s="85"/>
      <c r="H2" s="85"/>
      <c r="I2" s="85"/>
      <c r="J2" s="85"/>
      <c r="K2" s="86" t="s">
        <v>115</v>
      </c>
      <c r="L2" s="85"/>
      <c r="M2" s="85"/>
      <c r="N2" s="85"/>
      <c r="O2" s="85"/>
      <c r="P2" s="85"/>
      <c r="Q2" s="85"/>
      <c r="R2" s="85"/>
      <c r="S2" s="85"/>
      <c r="T2" s="86" t="s">
        <v>115</v>
      </c>
      <c r="U2" s="85"/>
      <c r="V2" s="85"/>
      <c r="W2" s="85"/>
      <c r="X2" s="85"/>
      <c r="Y2" s="85"/>
      <c r="Z2" s="85"/>
      <c r="AA2" s="85"/>
      <c r="AB2" s="85"/>
    </row>
    <row r="3" spans="1:28" ht="15.75" customHeigh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</row>
    <row r="4" spans="1:28" ht="15.75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</row>
    <row r="5" spans="1:28" ht="15.75" customHeight="1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</row>
    <row r="6" spans="1:28" ht="16.5" customHeight="1" thickBot="1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spans="1:28" ht="21.75" customHeight="1" thickBot="1">
      <c r="A7" s="85"/>
      <c r="B7" s="810" t="s">
        <v>116</v>
      </c>
      <c r="C7" s="811"/>
      <c r="D7" s="811"/>
      <c r="E7" s="811"/>
      <c r="F7" s="811"/>
      <c r="G7" s="811"/>
      <c r="H7" s="812"/>
      <c r="I7" s="407"/>
      <c r="J7" s="85"/>
      <c r="K7" s="810" t="s">
        <v>137</v>
      </c>
      <c r="L7" s="811"/>
      <c r="M7" s="811"/>
      <c r="N7" s="811"/>
      <c r="O7" s="811"/>
      <c r="P7" s="811"/>
      <c r="Q7" s="812"/>
      <c r="R7" s="407"/>
      <c r="S7" s="85"/>
      <c r="T7" s="810" t="s">
        <v>143</v>
      </c>
      <c r="U7" s="811"/>
      <c r="V7" s="811"/>
      <c r="W7" s="811"/>
      <c r="X7" s="811"/>
      <c r="Y7" s="811"/>
      <c r="Z7" s="812"/>
      <c r="AA7" s="85"/>
      <c r="AB7" s="85"/>
    </row>
    <row r="8" spans="1:28" ht="21.75" customHeight="1" thickBot="1">
      <c r="A8" s="85"/>
      <c r="B8" s="87"/>
      <c r="C8" s="87"/>
      <c r="D8" s="87"/>
      <c r="E8" s="87"/>
      <c r="F8" s="87"/>
      <c r="G8" s="87"/>
      <c r="H8" s="87"/>
      <c r="I8" s="87"/>
      <c r="J8" s="85"/>
      <c r="K8" s="87"/>
      <c r="L8" s="87"/>
      <c r="M8" s="87"/>
      <c r="N8" s="87"/>
      <c r="O8" s="87"/>
      <c r="P8" s="87"/>
      <c r="Q8" s="87"/>
      <c r="R8" s="87"/>
      <c r="S8" s="85"/>
      <c r="T8" s="87"/>
      <c r="U8" s="87"/>
      <c r="V8" s="87"/>
      <c r="W8" s="87"/>
      <c r="X8" s="87"/>
      <c r="Y8" s="87"/>
      <c r="Z8" s="87"/>
      <c r="AA8" s="85"/>
      <c r="AB8" s="85"/>
    </row>
    <row r="9" spans="1:28" ht="21.75" customHeight="1" thickBot="1">
      <c r="A9" s="85"/>
      <c r="B9" s="405">
        <v>2021</v>
      </c>
      <c r="C9" s="813" t="s">
        <v>259</v>
      </c>
      <c r="D9" s="813"/>
      <c r="E9" s="813"/>
      <c r="F9" s="813"/>
      <c r="G9" s="813"/>
      <c r="H9" s="814"/>
      <c r="I9" s="408" t="s">
        <v>264</v>
      </c>
      <c r="J9" s="85"/>
      <c r="K9" s="405">
        <v>2022</v>
      </c>
      <c r="L9" s="813" t="s">
        <v>260</v>
      </c>
      <c r="M9" s="813"/>
      <c r="N9" s="813"/>
      <c r="O9" s="813"/>
      <c r="P9" s="813"/>
      <c r="Q9" s="814"/>
      <c r="R9" s="408" t="s">
        <v>264</v>
      </c>
      <c r="S9" s="85"/>
      <c r="T9" s="405">
        <v>2023</v>
      </c>
      <c r="U9" s="813" t="s">
        <v>260</v>
      </c>
      <c r="V9" s="813"/>
      <c r="W9" s="813"/>
      <c r="X9" s="813"/>
      <c r="Y9" s="813"/>
      <c r="Z9" s="814"/>
      <c r="AA9" s="85"/>
      <c r="AB9" s="85"/>
    </row>
    <row r="10" spans="1:28" ht="15.75" customHeight="1">
      <c r="A10" s="85"/>
      <c r="B10" s="88"/>
      <c r="C10" s="89"/>
      <c r="D10" s="89"/>
      <c r="E10" s="89"/>
      <c r="F10" s="89"/>
      <c r="G10" s="90"/>
      <c r="H10" s="90"/>
      <c r="I10" s="411"/>
      <c r="J10" s="90"/>
      <c r="K10" s="88"/>
      <c r="L10" s="89"/>
      <c r="M10" s="89"/>
      <c r="N10" s="89"/>
      <c r="O10" s="89"/>
      <c r="P10" s="90"/>
      <c r="Q10" s="90"/>
      <c r="R10" s="90"/>
      <c r="S10" s="85"/>
      <c r="T10" s="88"/>
      <c r="U10" s="89"/>
      <c r="V10" s="89"/>
      <c r="W10" s="89"/>
      <c r="X10" s="89"/>
      <c r="Y10" s="90"/>
      <c r="Z10" s="90"/>
      <c r="AA10" s="85"/>
      <c r="AB10" s="85"/>
    </row>
    <row r="11" spans="1:28" ht="15.75" customHeight="1">
      <c r="A11" s="85"/>
      <c r="B11" s="91" t="s">
        <v>117</v>
      </c>
      <c r="C11" s="92"/>
      <c r="D11" s="92"/>
      <c r="E11" s="92"/>
      <c r="F11" s="92"/>
      <c r="G11" s="93"/>
      <c r="H11" s="94">
        <f>H12+H20+H28+H32+H40</f>
        <v>175229</v>
      </c>
      <c r="I11" s="412"/>
      <c r="J11" s="95"/>
      <c r="K11" s="91" t="s">
        <v>138</v>
      </c>
      <c r="L11" s="92"/>
      <c r="M11" s="92"/>
      <c r="N11" s="92"/>
      <c r="O11" s="92"/>
      <c r="P11" s="93"/>
      <c r="Q11" s="94">
        <f>Q12+Q20+Q28+Q32+Q40</f>
        <v>31532.499999999996</v>
      </c>
      <c r="R11" s="412"/>
      <c r="S11" s="85"/>
      <c r="T11" s="91" t="s">
        <v>138</v>
      </c>
      <c r="U11" s="92"/>
      <c r="V11" s="92"/>
      <c r="W11" s="92"/>
      <c r="X11" s="92"/>
      <c r="Y11" s="93"/>
      <c r="Z11" s="94">
        <f>Z12+Z20+Z28+Z32+Z40</f>
        <v>29932.499999999996</v>
      </c>
      <c r="AA11" s="85"/>
      <c r="AB11" s="85"/>
    </row>
    <row r="12" spans="1:28" ht="15.75" customHeight="1">
      <c r="A12" s="85"/>
      <c r="B12" s="96" t="s">
        <v>118</v>
      </c>
      <c r="C12" s="97"/>
      <c r="D12" s="98"/>
      <c r="E12" s="98"/>
      <c r="F12" s="99"/>
      <c r="G12" s="100"/>
      <c r="H12" s="101">
        <f>SUM(H13:H18)</f>
        <v>28594</v>
      </c>
      <c r="I12" s="413"/>
      <c r="J12" s="102"/>
      <c r="K12" s="96" t="s">
        <v>118</v>
      </c>
      <c r="L12" s="97"/>
      <c r="M12" s="98"/>
      <c r="N12" s="98"/>
      <c r="O12" s="99"/>
      <c r="P12" s="100"/>
      <c r="Q12" s="101">
        <f>SUM(Q13:Q18)</f>
        <v>14550</v>
      </c>
      <c r="R12" s="413"/>
      <c r="S12" s="85"/>
      <c r="T12" s="96" t="s">
        <v>118</v>
      </c>
      <c r="U12" s="97"/>
      <c r="V12" s="98"/>
      <c r="W12" s="98"/>
      <c r="X12" s="99"/>
      <c r="Y12" s="100"/>
      <c r="Z12" s="101">
        <f>SUM(Z13:Z18)</f>
        <v>13750</v>
      </c>
      <c r="AA12" s="85"/>
      <c r="AB12" s="85"/>
    </row>
    <row r="13" spans="1:28" ht="15.75" customHeight="1">
      <c r="A13" s="103"/>
      <c r="B13" s="104" t="s">
        <v>119</v>
      </c>
      <c r="C13" s="105"/>
      <c r="D13" s="105"/>
      <c r="E13" s="105">
        <v>4</v>
      </c>
      <c r="F13" s="105" t="s">
        <v>6</v>
      </c>
      <c r="G13" s="106">
        <v>3800</v>
      </c>
      <c r="H13" s="107">
        <f t="shared" ref="H13:H18" si="0">G13*E13</f>
        <v>15200</v>
      </c>
      <c r="I13" s="433" t="s">
        <v>273</v>
      </c>
      <c r="J13" s="108"/>
      <c r="K13" s="104" t="s">
        <v>119</v>
      </c>
      <c r="L13" s="105"/>
      <c r="M13" s="105"/>
      <c r="N13" s="105">
        <v>1</v>
      </c>
      <c r="O13" s="105" t="s">
        <v>6</v>
      </c>
      <c r="P13" s="106">
        <v>3800</v>
      </c>
      <c r="Q13" s="107">
        <f t="shared" ref="Q13:Q18" si="1">P13*N13</f>
        <v>3800</v>
      </c>
      <c r="R13" s="433" t="s">
        <v>273</v>
      </c>
      <c r="S13" s="103"/>
      <c r="T13" s="104" t="s">
        <v>119</v>
      </c>
      <c r="U13" s="105"/>
      <c r="V13" s="105"/>
      <c r="W13" s="105">
        <v>1</v>
      </c>
      <c r="X13" s="105" t="s">
        <v>6</v>
      </c>
      <c r="Y13" s="106">
        <v>3800</v>
      </c>
      <c r="Z13" s="107">
        <f t="shared" ref="Z13:Z18" si="2">Y13*W13</f>
        <v>3800</v>
      </c>
      <c r="AA13" s="103"/>
      <c r="AB13" s="103"/>
    </row>
    <row r="14" spans="1:28" ht="15.75" customHeight="1">
      <c r="A14" s="109"/>
      <c r="B14" s="409" t="s">
        <v>266</v>
      </c>
      <c r="C14" s="110"/>
      <c r="D14" s="110"/>
      <c r="E14" s="110">
        <v>9</v>
      </c>
      <c r="F14" s="105" t="s">
        <v>6</v>
      </c>
      <c r="G14" s="106">
        <v>1250</v>
      </c>
      <c r="H14" s="107">
        <f t="shared" si="0"/>
        <v>11250</v>
      </c>
      <c r="I14" s="414" t="s">
        <v>265</v>
      </c>
      <c r="J14" s="111"/>
      <c r="K14" s="409" t="s">
        <v>266</v>
      </c>
      <c r="L14" s="110"/>
      <c r="M14" s="110"/>
      <c r="N14" s="110">
        <v>1</v>
      </c>
      <c r="O14" s="105" t="s">
        <v>6</v>
      </c>
      <c r="P14" s="106">
        <v>2250</v>
      </c>
      <c r="Q14" s="107">
        <f t="shared" si="1"/>
        <v>2250</v>
      </c>
      <c r="R14" s="414" t="s">
        <v>268</v>
      </c>
      <c r="S14" s="109"/>
      <c r="T14" s="104" t="s">
        <v>124</v>
      </c>
      <c r="U14" s="110"/>
      <c r="V14" s="110"/>
      <c r="W14" s="110">
        <v>1</v>
      </c>
      <c r="X14" s="105" t="s">
        <v>6</v>
      </c>
      <c r="Y14" s="106">
        <v>2250</v>
      </c>
      <c r="Z14" s="107">
        <f t="shared" si="2"/>
        <v>2250</v>
      </c>
      <c r="AA14" s="109"/>
      <c r="AB14" s="109"/>
    </row>
    <row r="15" spans="1:28" ht="15.75" customHeight="1">
      <c r="A15" s="112"/>
      <c r="B15" s="409" t="s">
        <v>267</v>
      </c>
      <c r="C15" s="105"/>
      <c r="D15" s="105"/>
      <c r="E15" s="105">
        <v>10</v>
      </c>
      <c r="F15" s="105" t="s">
        <v>6</v>
      </c>
      <c r="G15" s="106">
        <v>1250</v>
      </c>
      <c r="H15" s="107">
        <f t="shared" si="0"/>
        <v>12500</v>
      </c>
      <c r="I15" s="414" t="s">
        <v>265</v>
      </c>
      <c r="J15" s="113"/>
      <c r="K15" s="409" t="s">
        <v>267</v>
      </c>
      <c r="L15" s="105"/>
      <c r="M15" s="105"/>
      <c r="N15" s="105">
        <v>1</v>
      </c>
      <c r="O15" s="105" t="s">
        <v>6</v>
      </c>
      <c r="P15" s="106">
        <v>2500</v>
      </c>
      <c r="Q15" s="107">
        <f t="shared" si="1"/>
        <v>2500</v>
      </c>
      <c r="R15" s="414" t="s">
        <v>265</v>
      </c>
      <c r="S15" s="112"/>
      <c r="T15" s="104" t="s">
        <v>120</v>
      </c>
      <c r="U15" s="105"/>
      <c r="V15" s="105"/>
      <c r="W15" s="105">
        <v>1</v>
      </c>
      <c r="X15" s="105" t="s">
        <v>6</v>
      </c>
      <c r="Y15" s="106">
        <v>2500</v>
      </c>
      <c r="Z15" s="107">
        <f t="shared" si="2"/>
        <v>2500</v>
      </c>
      <c r="AA15" s="112"/>
      <c r="AB15" s="112"/>
    </row>
    <row r="16" spans="1:28" ht="15.75" customHeight="1">
      <c r="A16" s="109"/>
      <c r="B16" s="409" t="s">
        <v>281</v>
      </c>
      <c r="C16" s="110"/>
      <c r="D16" s="110"/>
      <c r="E16" s="110">
        <v>3</v>
      </c>
      <c r="F16" s="110" t="s">
        <v>6</v>
      </c>
      <c r="G16" s="106">
        <v>2400</v>
      </c>
      <c r="H16" s="107">
        <f t="shared" si="0"/>
        <v>7200</v>
      </c>
      <c r="I16" s="433" t="s">
        <v>271</v>
      </c>
      <c r="J16" s="111"/>
      <c r="K16" s="409" t="s">
        <v>281</v>
      </c>
      <c r="L16" s="110"/>
      <c r="M16" s="110"/>
      <c r="N16" s="110">
        <v>1</v>
      </c>
      <c r="O16" s="110" t="s">
        <v>6</v>
      </c>
      <c r="P16" s="106">
        <v>2400</v>
      </c>
      <c r="Q16" s="107">
        <f t="shared" si="1"/>
        <v>2400</v>
      </c>
      <c r="R16" s="433" t="s">
        <v>271</v>
      </c>
      <c r="S16" s="109"/>
      <c r="T16" s="104" t="s">
        <v>121</v>
      </c>
      <c r="U16" s="110"/>
      <c r="V16" s="110"/>
      <c r="W16" s="110">
        <v>1</v>
      </c>
      <c r="X16" s="110" t="s">
        <v>6</v>
      </c>
      <c r="Y16" s="106">
        <v>2400</v>
      </c>
      <c r="Z16" s="107">
        <f t="shared" si="2"/>
        <v>2400</v>
      </c>
      <c r="AA16" s="109"/>
      <c r="AB16" s="109"/>
    </row>
    <row r="17" spans="1:28" ht="15.75" customHeight="1">
      <c r="A17" s="109"/>
      <c r="B17" s="409" t="s">
        <v>269</v>
      </c>
      <c r="C17" s="110"/>
      <c r="D17" s="110"/>
      <c r="E17" s="110">
        <v>9</v>
      </c>
      <c r="F17" s="105" t="s">
        <v>6</v>
      </c>
      <c r="G17" s="423">
        <v>-924</v>
      </c>
      <c r="H17" s="424">
        <f t="shared" si="0"/>
        <v>-8316</v>
      </c>
      <c r="I17" s="414" t="s">
        <v>265</v>
      </c>
      <c r="J17" s="111"/>
      <c r="K17" s="178" t="s">
        <v>139</v>
      </c>
      <c r="L17" s="110"/>
      <c r="M17" s="110"/>
      <c r="N17" s="134">
        <v>1</v>
      </c>
      <c r="O17" s="110" t="s">
        <v>6</v>
      </c>
      <c r="P17" s="124">
        <v>1200</v>
      </c>
      <c r="Q17" s="107">
        <f t="shared" si="1"/>
        <v>1200</v>
      </c>
      <c r="R17" s="433" t="s">
        <v>271</v>
      </c>
      <c r="S17" s="109"/>
      <c r="T17" s="178" t="s">
        <v>139</v>
      </c>
      <c r="U17" s="110"/>
      <c r="V17" s="110"/>
      <c r="W17" s="134">
        <v>1</v>
      </c>
      <c r="X17" s="110" t="s">
        <v>6</v>
      </c>
      <c r="Y17" s="124">
        <v>1200</v>
      </c>
      <c r="Z17" s="107">
        <f t="shared" si="2"/>
        <v>1200</v>
      </c>
      <c r="AA17" s="109"/>
      <c r="AB17" s="109"/>
    </row>
    <row r="18" spans="1:28" ht="15.75" customHeight="1">
      <c r="A18" s="112"/>
      <c r="B18" s="409" t="s">
        <v>270</v>
      </c>
      <c r="C18" s="105"/>
      <c r="D18" s="105"/>
      <c r="E18" s="105">
        <v>10</v>
      </c>
      <c r="F18" s="105" t="s">
        <v>6</v>
      </c>
      <c r="G18" s="423">
        <v>-924</v>
      </c>
      <c r="H18" s="424">
        <f t="shared" si="0"/>
        <v>-9240</v>
      </c>
      <c r="I18" s="414" t="s">
        <v>265</v>
      </c>
      <c r="J18" s="113"/>
      <c r="K18" s="406" t="s">
        <v>280</v>
      </c>
      <c r="L18" s="134"/>
      <c r="M18" s="110"/>
      <c r="N18" s="134">
        <v>1</v>
      </c>
      <c r="O18" s="110" t="s">
        <v>6</v>
      </c>
      <c r="P18" s="124">
        <v>2400</v>
      </c>
      <c r="Q18" s="107">
        <f t="shared" si="1"/>
        <v>2400</v>
      </c>
      <c r="R18" s="433" t="s">
        <v>271</v>
      </c>
      <c r="S18" s="112"/>
      <c r="T18" s="178" t="s">
        <v>140</v>
      </c>
      <c r="U18" s="134"/>
      <c r="V18" s="110"/>
      <c r="W18" s="134">
        <v>1</v>
      </c>
      <c r="X18" s="110" t="s">
        <v>6</v>
      </c>
      <c r="Y18" s="124">
        <v>1600</v>
      </c>
      <c r="Z18" s="107">
        <f t="shared" si="2"/>
        <v>1600</v>
      </c>
      <c r="AA18" s="112"/>
      <c r="AB18" s="112"/>
    </row>
    <row r="19" spans="1:28" ht="15.75" customHeight="1">
      <c r="A19" s="85"/>
      <c r="B19" s="114"/>
      <c r="C19" s="115"/>
      <c r="D19" s="115"/>
      <c r="E19" s="115"/>
      <c r="F19" s="115"/>
      <c r="G19" s="116"/>
      <c r="H19" s="116"/>
      <c r="I19" s="415"/>
      <c r="J19" s="95"/>
      <c r="K19" s="114"/>
      <c r="L19" s="115"/>
      <c r="M19" s="115"/>
      <c r="N19" s="115"/>
      <c r="O19" s="115"/>
      <c r="P19" s="116"/>
      <c r="Q19" s="116"/>
      <c r="R19" s="415"/>
      <c r="S19" s="85"/>
      <c r="T19" s="114"/>
      <c r="U19" s="115"/>
      <c r="V19" s="115"/>
      <c r="W19" s="115"/>
      <c r="X19" s="115"/>
      <c r="Y19" s="116"/>
      <c r="Z19" s="116"/>
      <c r="AA19" s="85"/>
      <c r="AB19" s="85"/>
    </row>
    <row r="20" spans="1:28" ht="15.75" customHeight="1">
      <c r="A20" s="85"/>
      <c r="B20" s="96" t="s">
        <v>122</v>
      </c>
      <c r="C20" s="117"/>
      <c r="D20" s="118"/>
      <c r="E20" s="118"/>
      <c r="F20" s="119"/>
      <c r="G20" s="120"/>
      <c r="H20" s="101">
        <f>SUM(H21:H26)</f>
        <v>11335</v>
      </c>
      <c r="I20" s="413"/>
      <c r="J20" s="102"/>
      <c r="K20" s="96" t="s">
        <v>122</v>
      </c>
      <c r="L20" s="117"/>
      <c r="M20" s="118"/>
      <c r="N20" s="118"/>
      <c r="O20" s="119"/>
      <c r="P20" s="120"/>
      <c r="Q20" s="101">
        <f>SUM(Q21:Q26)</f>
        <v>5707.5</v>
      </c>
      <c r="R20" s="413"/>
      <c r="S20" s="85"/>
      <c r="T20" s="96" t="s">
        <v>122</v>
      </c>
      <c r="U20" s="117"/>
      <c r="V20" s="118"/>
      <c r="W20" s="118"/>
      <c r="X20" s="119"/>
      <c r="Y20" s="120"/>
      <c r="Z20" s="101">
        <f>SUM(Z21:Z26)</f>
        <v>4907.5</v>
      </c>
      <c r="AA20" s="85"/>
      <c r="AB20" s="85"/>
    </row>
    <row r="21" spans="1:28" ht="15.75" customHeight="1">
      <c r="A21" s="103"/>
      <c r="B21" s="104" t="s">
        <v>119</v>
      </c>
      <c r="C21" s="121">
        <v>0.4</v>
      </c>
      <c r="D21" s="121" t="s">
        <v>123</v>
      </c>
      <c r="E21" s="122">
        <f t="shared" ref="E21:E24" si="3">E13</f>
        <v>4</v>
      </c>
      <c r="F21" s="121" t="s">
        <v>6</v>
      </c>
      <c r="G21" s="106">
        <f t="shared" ref="G21:G24" si="4">H13</f>
        <v>15200</v>
      </c>
      <c r="H21" s="107">
        <f t="shared" ref="H21:H26" si="5">C21*G21</f>
        <v>6080</v>
      </c>
      <c r="I21" s="433" t="s">
        <v>273</v>
      </c>
      <c r="J21" s="108"/>
      <c r="K21" s="104" t="s">
        <v>119</v>
      </c>
      <c r="L21" s="176">
        <v>0.4</v>
      </c>
      <c r="M21" s="176" t="s">
        <v>123</v>
      </c>
      <c r="N21" s="122">
        <v>1</v>
      </c>
      <c r="O21" s="176" t="s">
        <v>6</v>
      </c>
      <c r="P21" s="106">
        <f t="shared" ref="P21:P23" si="6">Q13</f>
        <v>3800</v>
      </c>
      <c r="Q21" s="107">
        <f t="shared" ref="Q21:Q26" si="7">L21*P21</f>
        <v>1520</v>
      </c>
      <c r="R21" s="433" t="s">
        <v>273</v>
      </c>
      <c r="S21" s="103"/>
      <c r="T21" s="104" t="s">
        <v>119</v>
      </c>
      <c r="U21" s="176">
        <v>0.4</v>
      </c>
      <c r="V21" s="176" t="s">
        <v>123</v>
      </c>
      <c r="W21" s="122">
        <v>1</v>
      </c>
      <c r="X21" s="176" t="s">
        <v>6</v>
      </c>
      <c r="Y21" s="106">
        <f t="shared" ref="Y21:Y23" si="8">Z13</f>
        <v>3800</v>
      </c>
      <c r="Z21" s="107">
        <f t="shared" ref="Z21:Z26" si="9">U21*Y21</f>
        <v>1520</v>
      </c>
      <c r="AA21" s="103"/>
      <c r="AB21" s="103"/>
    </row>
    <row r="22" spans="1:28" ht="15.75" customHeight="1">
      <c r="A22" s="85"/>
      <c r="B22" s="409" t="s">
        <v>272</v>
      </c>
      <c r="C22" s="121">
        <v>0.1</v>
      </c>
      <c r="D22" s="123" t="s">
        <v>123</v>
      </c>
      <c r="E22" s="122">
        <f t="shared" si="3"/>
        <v>9</v>
      </c>
      <c r="F22" s="121" t="s">
        <v>6</v>
      </c>
      <c r="G22" s="124">
        <f t="shared" si="4"/>
        <v>11250</v>
      </c>
      <c r="H22" s="125">
        <f t="shared" si="5"/>
        <v>1125</v>
      </c>
      <c r="I22" s="425" t="s">
        <v>265</v>
      </c>
      <c r="J22" s="95"/>
      <c r="K22" s="409" t="s">
        <v>266</v>
      </c>
      <c r="L22" s="176">
        <v>0.35</v>
      </c>
      <c r="M22" s="123" t="s">
        <v>123</v>
      </c>
      <c r="N22" s="177">
        <v>1</v>
      </c>
      <c r="O22" s="176" t="s">
        <v>6</v>
      </c>
      <c r="P22" s="124">
        <f t="shared" si="6"/>
        <v>2250</v>
      </c>
      <c r="Q22" s="125">
        <f t="shared" si="7"/>
        <v>787.5</v>
      </c>
      <c r="R22" s="414" t="s">
        <v>268</v>
      </c>
      <c r="S22" s="85"/>
      <c r="T22" s="104" t="s">
        <v>124</v>
      </c>
      <c r="U22" s="176">
        <v>0.35</v>
      </c>
      <c r="V22" s="123" t="s">
        <v>123</v>
      </c>
      <c r="W22" s="177">
        <v>1</v>
      </c>
      <c r="X22" s="176" t="s">
        <v>6</v>
      </c>
      <c r="Y22" s="124">
        <f t="shared" si="8"/>
        <v>2250</v>
      </c>
      <c r="Z22" s="125">
        <f t="shared" si="9"/>
        <v>787.5</v>
      </c>
      <c r="AA22" s="85"/>
      <c r="AB22" s="85"/>
    </row>
    <row r="23" spans="1:28" ht="15.75" customHeight="1">
      <c r="A23" s="85"/>
      <c r="B23" s="409" t="s">
        <v>267</v>
      </c>
      <c r="C23" s="121">
        <v>0.1</v>
      </c>
      <c r="D23" s="123" t="s">
        <v>123</v>
      </c>
      <c r="E23" s="122">
        <f t="shared" si="3"/>
        <v>10</v>
      </c>
      <c r="F23" s="121" t="s">
        <v>6</v>
      </c>
      <c r="G23" s="124">
        <f t="shared" si="4"/>
        <v>12500</v>
      </c>
      <c r="H23" s="125">
        <f t="shared" si="5"/>
        <v>1250</v>
      </c>
      <c r="I23" s="425" t="s">
        <v>265</v>
      </c>
      <c r="J23" s="95"/>
      <c r="K23" s="409" t="s">
        <v>267</v>
      </c>
      <c r="L23" s="176">
        <v>0.4</v>
      </c>
      <c r="M23" s="123" t="s">
        <v>123</v>
      </c>
      <c r="N23" s="177">
        <v>1</v>
      </c>
      <c r="O23" s="176" t="s">
        <v>6</v>
      </c>
      <c r="P23" s="124">
        <f t="shared" si="6"/>
        <v>2500</v>
      </c>
      <c r="Q23" s="125">
        <f t="shared" si="7"/>
        <v>1000</v>
      </c>
      <c r="R23" s="414" t="s">
        <v>265</v>
      </c>
      <c r="S23" s="85"/>
      <c r="T23" s="104" t="s">
        <v>120</v>
      </c>
      <c r="U23" s="176">
        <v>0.4</v>
      </c>
      <c r="V23" s="123" t="s">
        <v>123</v>
      </c>
      <c r="W23" s="177">
        <v>1</v>
      </c>
      <c r="X23" s="176" t="s">
        <v>6</v>
      </c>
      <c r="Y23" s="124">
        <f t="shared" si="8"/>
        <v>2500</v>
      </c>
      <c r="Z23" s="125">
        <f t="shared" si="9"/>
        <v>1000</v>
      </c>
      <c r="AA23" s="85"/>
      <c r="AB23" s="85"/>
    </row>
    <row r="24" spans="1:28" ht="15.75" customHeight="1">
      <c r="A24" s="85"/>
      <c r="B24" s="409" t="s">
        <v>281</v>
      </c>
      <c r="C24" s="121">
        <v>0.4</v>
      </c>
      <c r="D24" s="123" t="s">
        <v>123</v>
      </c>
      <c r="E24" s="122">
        <f t="shared" si="3"/>
        <v>3</v>
      </c>
      <c r="F24" s="121" t="s">
        <v>6</v>
      </c>
      <c r="G24" s="124">
        <f t="shared" si="4"/>
        <v>7200</v>
      </c>
      <c r="H24" s="125">
        <f t="shared" si="5"/>
        <v>2880</v>
      </c>
      <c r="I24" s="433" t="s">
        <v>271</v>
      </c>
      <c r="J24" s="95"/>
      <c r="K24" s="409" t="s">
        <v>281</v>
      </c>
      <c r="L24" s="176">
        <v>0.4</v>
      </c>
      <c r="M24" s="123" t="s">
        <v>123</v>
      </c>
      <c r="N24" s="177">
        <v>1</v>
      </c>
      <c r="O24" s="176" t="s">
        <v>6</v>
      </c>
      <c r="P24" s="124">
        <v>2400</v>
      </c>
      <c r="Q24" s="125">
        <f t="shared" si="7"/>
        <v>960</v>
      </c>
      <c r="R24" s="433" t="s">
        <v>271</v>
      </c>
      <c r="S24" s="85"/>
      <c r="T24" s="104" t="s">
        <v>121</v>
      </c>
      <c r="U24" s="176">
        <v>0.4</v>
      </c>
      <c r="V24" s="123" t="s">
        <v>123</v>
      </c>
      <c r="W24" s="177">
        <v>1</v>
      </c>
      <c r="X24" s="176" t="s">
        <v>6</v>
      </c>
      <c r="Y24" s="124">
        <v>2400</v>
      </c>
      <c r="Z24" s="125">
        <f t="shared" si="9"/>
        <v>960</v>
      </c>
      <c r="AA24" s="85"/>
      <c r="AB24" s="85"/>
    </row>
    <row r="25" spans="1:28" ht="15.75" customHeight="1">
      <c r="A25" s="85"/>
      <c r="B25" s="126"/>
      <c r="C25" s="121"/>
      <c r="D25" s="123"/>
      <c r="E25" s="122"/>
      <c r="F25" s="121"/>
      <c r="G25" s="124"/>
      <c r="H25" s="125">
        <f t="shared" si="5"/>
        <v>0</v>
      </c>
      <c r="I25" s="410"/>
      <c r="J25" s="95"/>
      <c r="K25" s="178" t="s">
        <v>139</v>
      </c>
      <c r="L25" s="176">
        <v>0.4</v>
      </c>
      <c r="M25" s="123" t="s">
        <v>123</v>
      </c>
      <c r="N25" s="177">
        <v>1</v>
      </c>
      <c r="O25" s="176" t="s">
        <v>6</v>
      </c>
      <c r="P25" s="124">
        <v>1200</v>
      </c>
      <c r="Q25" s="125">
        <f t="shared" si="7"/>
        <v>480</v>
      </c>
      <c r="R25" s="433" t="s">
        <v>271</v>
      </c>
      <c r="S25" s="85"/>
      <c r="T25" s="178" t="s">
        <v>139</v>
      </c>
      <c r="U25" s="176">
        <v>0.4</v>
      </c>
      <c r="V25" s="123" t="s">
        <v>123</v>
      </c>
      <c r="W25" s="177">
        <v>1</v>
      </c>
      <c r="X25" s="176" t="s">
        <v>6</v>
      </c>
      <c r="Y25" s="124">
        <v>1200</v>
      </c>
      <c r="Z25" s="125">
        <f t="shared" si="9"/>
        <v>480</v>
      </c>
      <c r="AA25" s="85"/>
      <c r="AB25" s="85"/>
    </row>
    <row r="26" spans="1:28" ht="15.75" customHeight="1">
      <c r="A26" s="85"/>
      <c r="B26" s="126"/>
      <c r="C26" s="121"/>
      <c r="D26" s="123"/>
      <c r="E26" s="122"/>
      <c r="F26" s="121"/>
      <c r="G26" s="124"/>
      <c r="H26" s="125">
        <f t="shared" si="5"/>
        <v>0</v>
      </c>
      <c r="I26" s="410"/>
      <c r="J26" s="95"/>
      <c r="K26" s="406" t="s">
        <v>280</v>
      </c>
      <c r="L26" s="176">
        <v>0.4</v>
      </c>
      <c r="M26" s="123" t="s">
        <v>123</v>
      </c>
      <c r="N26" s="177">
        <v>1</v>
      </c>
      <c r="O26" s="176" t="s">
        <v>6</v>
      </c>
      <c r="P26" s="124">
        <f>Q18</f>
        <v>2400</v>
      </c>
      <c r="Q26" s="125">
        <f t="shared" si="7"/>
        <v>960</v>
      </c>
      <c r="R26" s="433" t="s">
        <v>271</v>
      </c>
      <c r="S26" s="85"/>
      <c r="T26" s="178" t="s">
        <v>140</v>
      </c>
      <c r="U26" s="176">
        <v>0.1</v>
      </c>
      <c r="V26" s="123" t="s">
        <v>123</v>
      </c>
      <c r="W26" s="177">
        <v>1</v>
      </c>
      <c r="X26" s="176" t="s">
        <v>6</v>
      </c>
      <c r="Y26" s="124">
        <f>Z18</f>
        <v>1600</v>
      </c>
      <c r="Z26" s="125">
        <f t="shared" si="9"/>
        <v>160</v>
      </c>
      <c r="AA26" s="85"/>
      <c r="AB26" s="85"/>
    </row>
    <row r="27" spans="1:28" ht="15.75" customHeight="1">
      <c r="A27" s="85"/>
      <c r="B27" s="114"/>
      <c r="C27" s="127"/>
      <c r="D27" s="127"/>
      <c r="E27" s="115"/>
      <c r="F27" s="127"/>
      <c r="G27" s="116"/>
      <c r="H27" s="116"/>
      <c r="I27" s="415"/>
      <c r="J27" s="95"/>
      <c r="K27" s="114"/>
      <c r="L27" s="127"/>
      <c r="M27" s="127"/>
      <c r="N27" s="115"/>
      <c r="O27" s="127"/>
      <c r="P27" s="116"/>
      <c r="Q27" s="116"/>
      <c r="R27" s="415"/>
      <c r="S27" s="85"/>
      <c r="T27" s="114"/>
      <c r="U27" s="127"/>
      <c r="V27" s="127"/>
      <c r="W27" s="115"/>
      <c r="X27" s="127"/>
      <c r="Y27" s="116"/>
      <c r="Z27" s="116"/>
      <c r="AA27" s="85"/>
      <c r="AB27" s="85"/>
    </row>
    <row r="28" spans="1:28" ht="15.75" customHeight="1">
      <c r="A28" s="85"/>
      <c r="B28" s="128" t="s">
        <v>125</v>
      </c>
      <c r="C28" s="117"/>
      <c r="D28" s="118"/>
      <c r="E28" s="118"/>
      <c r="F28" s="119"/>
      <c r="G28" s="129"/>
      <c r="H28" s="101">
        <f>SUM(H29:H30)</f>
        <v>11500</v>
      </c>
      <c r="I28" s="413"/>
      <c r="J28" s="130"/>
      <c r="K28" s="128" t="s">
        <v>125</v>
      </c>
      <c r="L28" s="117"/>
      <c r="M28" s="118"/>
      <c r="N28" s="118"/>
      <c r="O28" s="119"/>
      <c r="P28" s="129"/>
      <c r="Q28" s="101">
        <f>SUM(Q29:Q30)</f>
        <v>958.33333333333337</v>
      </c>
      <c r="R28" s="413"/>
      <c r="S28" s="85"/>
      <c r="T28" s="128" t="s">
        <v>125</v>
      </c>
      <c r="U28" s="117"/>
      <c r="V28" s="118"/>
      <c r="W28" s="118"/>
      <c r="X28" s="119"/>
      <c r="Y28" s="129"/>
      <c r="Z28" s="101">
        <f>SUM(Z29:Z30)</f>
        <v>958.33333333333337</v>
      </c>
      <c r="AA28" s="85"/>
      <c r="AB28" s="85"/>
    </row>
    <row r="29" spans="1:28" ht="15.75" customHeight="1">
      <c r="A29" s="85"/>
      <c r="B29" s="126" t="s">
        <v>126</v>
      </c>
      <c r="C29" s="131">
        <v>2500</v>
      </c>
      <c r="D29" s="131">
        <v>12</v>
      </c>
      <c r="E29" s="131" t="s">
        <v>6</v>
      </c>
      <c r="F29" s="131"/>
      <c r="G29" s="132" t="s">
        <v>127</v>
      </c>
      <c r="H29" s="133">
        <f t="shared" ref="H29:H30" si="10">C29</f>
        <v>2500</v>
      </c>
      <c r="I29" s="426" t="s">
        <v>268</v>
      </c>
      <c r="J29" s="95"/>
      <c r="K29" s="178" t="s">
        <v>126</v>
      </c>
      <c r="L29" s="182">
        <v>2500</v>
      </c>
      <c r="M29" s="182">
        <v>12</v>
      </c>
      <c r="N29" s="182" t="s">
        <v>6</v>
      </c>
      <c r="O29" s="182"/>
      <c r="P29" s="183" t="s">
        <v>141</v>
      </c>
      <c r="Q29" s="133">
        <f t="shared" ref="Q29:Q30" si="11">L29/M29</f>
        <v>208.33333333333334</v>
      </c>
      <c r="R29" s="426" t="s">
        <v>268</v>
      </c>
      <c r="S29" s="85"/>
      <c r="T29" s="178" t="s">
        <v>126</v>
      </c>
      <c r="U29" s="182">
        <v>2500</v>
      </c>
      <c r="V29" s="182">
        <v>12</v>
      </c>
      <c r="W29" s="182" t="s">
        <v>6</v>
      </c>
      <c r="X29" s="182"/>
      <c r="Y29" s="183" t="s">
        <v>141</v>
      </c>
      <c r="Z29" s="133">
        <f t="shared" ref="Z29:Z30" si="12">U29/V29</f>
        <v>208.33333333333334</v>
      </c>
      <c r="AA29" s="85"/>
      <c r="AB29" s="85"/>
    </row>
    <row r="30" spans="1:28" ht="15.75" customHeight="1">
      <c r="A30" s="85"/>
      <c r="B30" s="126" t="s">
        <v>128</v>
      </c>
      <c r="C30" s="134">
        <v>9000</v>
      </c>
      <c r="D30" s="134">
        <v>12</v>
      </c>
      <c r="E30" s="134" t="s">
        <v>6</v>
      </c>
      <c r="F30" s="134"/>
      <c r="G30" s="132" t="s">
        <v>127</v>
      </c>
      <c r="H30" s="133">
        <f t="shared" si="10"/>
        <v>9000</v>
      </c>
      <c r="I30" s="426" t="s">
        <v>268</v>
      </c>
      <c r="J30" s="95"/>
      <c r="K30" s="178" t="s">
        <v>128</v>
      </c>
      <c r="L30" s="134">
        <v>9000</v>
      </c>
      <c r="M30" s="134">
        <v>12</v>
      </c>
      <c r="N30" s="134" t="s">
        <v>6</v>
      </c>
      <c r="O30" s="134"/>
      <c r="P30" s="183" t="s">
        <v>141</v>
      </c>
      <c r="Q30" s="133">
        <f t="shared" si="11"/>
        <v>750</v>
      </c>
      <c r="R30" s="426" t="s">
        <v>268</v>
      </c>
      <c r="S30" s="85"/>
      <c r="T30" s="178" t="s">
        <v>128</v>
      </c>
      <c r="U30" s="134">
        <v>9000</v>
      </c>
      <c r="V30" s="134">
        <v>12</v>
      </c>
      <c r="W30" s="134" t="s">
        <v>6</v>
      </c>
      <c r="X30" s="134"/>
      <c r="Y30" s="183" t="s">
        <v>141</v>
      </c>
      <c r="Z30" s="133">
        <f t="shared" si="12"/>
        <v>750</v>
      </c>
      <c r="AA30" s="85"/>
      <c r="AB30" s="85"/>
    </row>
    <row r="31" spans="1:28" ht="15.75" customHeight="1">
      <c r="A31" s="85"/>
      <c r="B31" s="114"/>
      <c r="C31" s="135"/>
      <c r="D31" s="135"/>
      <c r="E31" s="135"/>
      <c r="F31" s="135"/>
      <c r="G31" s="116"/>
      <c r="H31" s="116"/>
      <c r="I31" s="415"/>
      <c r="J31" s="95"/>
      <c r="K31" s="114"/>
      <c r="L31" s="135"/>
      <c r="M31" s="135"/>
      <c r="N31" s="135"/>
      <c r="O31" s="135"/>
      <c r="P31" s="116"/>
      <c r="Q31" s="116"/>
      <c r="R31" s="415"/>
      <c r="S31" s="85"/>
      <c r="T31" s="114"/>
      <c r="U31" s="135"/>
      <c r="V31" s="135"/>
      <c r="W31" s="135"/>
      <c r="X31" s="135"/>
      <c r="Y31" s="116"/>
      <c r="Z31" s="116"/>
      <c r="AA31" s="85"/>
      <c r="AB31" s="85"/>
    </row>
    <row r="32" spans="1:28" ht="15.75" customHeight="1">
      <c r="A32" s="85"/>
      <c r="B32" s="96" t="s">
        <v>129</v>
      </c>
      <c r="C32" s="117"/>
      <c r="D32" s="118"/>
      <c r="E32" s="118"/>
      <c r="F32" s="119"/>
      <c r="G32" s="136"/>
      <c r="H32" s="101">
        <f>SUM(H33:H37)</f>
        <v>106000</v>
      </c>
      <c r="I32" s="413"/>
      <c r="J32" s="137"/>
      <c r="K32" s="96" t="s">
        <v>129</v>
      </c>
      <c r="L32" s="117"/>
      <c r="M32" s="118"/>
      <c r="N32" s="118"/>
      <c r="O32" s="119"/>
      <c r="P32" s="136"/>
      <c r="Q32" s="101">
        <f>SUM(Q33:Q37)</f>
        <v>8833.3333333333321</v>
      </c>
      <c r="R32" s="413"/>
      <c r="S32" s="85"/>
      <c r="T32" s="96" t="s">
        <v>129</v>
      </c>
      <c r="U32" s="117"/>
      <c r="V32" s="118"/>
      <c r="W32" s="118"/>
      <c r="X32" s="119"/>
      <c r="Y32" s="136"/>
      <c r="Z32" s="101">
        <f>SUM(Z33:Z37)</f>
        <v>8833.3333333333321</v>
      </c>
      <c r="AA32" s="85"/>
      <c r="AB32" s="85"/>
    </row>
    <row r="33" spans="1:28" ht="15.75" customHeight="1">
      <c r="A33" s="85"/>
      <c r="B33" s="126" t="s">
        <v>130</v>
      </c>
      <c r="C33" s="138">
        <v>2400</v>
      </c>
      <c r="D33" s="131">
        <v>12</v>
      </c>
      <c r="E33" s="131" t="s">
        <v>6</v>
      </c>
      <c r="F33" s="131"/>
      <c r="G33" s="132" t="s">
        <v>127</v>
      </c>
      <c r="H33" s="133">
        <f t="shared" ref="H33:H37" si="13">C33</f>
        <v>2400</v>
      </c>
      <c r="I33" s="426" t="s">
        <v>268</v>
      </c>
      <c r="J33" s="130"/>
      <c r="K33" s="178" t="s">
        <v>130</v>
      </c>
      <c r="L33" s="138">
        <v>2400</v>
      </c>
      <c r="M33" s="182">
        <v>12</v>
      </c>
      <c r="N33" s="182" t="s">
        <v>6</v>
      </c>
      <c r="O33" s="182"/>
      <c r="P33" s="183" t="s">
        <v>141</v>
      </c>
      <c r="Q33" s="133">
        <f t="shared" ref="Q33:Q34" si="14">L33/M33</f>
        <v>200</v>
      </c>
      <c r="R33" s="426" t="s">
        <v>268</v>
      </c>
      <c r="S33" s="85"/>
      <c r="T33" s="178" t="s">
        <v>130</v>
      </c>
      <c r="U33" s="138">
        <v>2400</v>
      </c>
      <c r="V33" s="182">
        <v>12</v>
      </c>
      <c r="W33" s="182" t="s">
        <v>6</v>
      </c>
      <c r="X33" s="182"/>
      <c r="Y33" s="183" t="s">
        <v>141</v>
      </c>
      <c r="Z33" s="133">
        <f t="shared" ref="Z33:Z34" si="15">U33/V33</f>
        <v>200</v>
      </c>
      <c r="AA33" s="85"/>
      <c r="AB33" s="85"/>
    </row>
    <row r="34" spans="1:28" ht="15.75" customHeight="1">
      <c r="A34" s="85"/>
      <c r="B34" s="406" t="s">
        <v>283</v>
      </c>
      <c r="C34" s="139">
        <v>24000</v>
      </c>
      <c r="D34" s="134">
        <v>12</v>
      </c>
      <c r="E34" s="131" t="s">
        <v>6</v>
      </c>
      <c r="F34" s="140"/>
      <c r="G34" s="132" t="s">
        <v>127</v>
      </c>
      <c r="H34" s="133">
        <f t="shared" si="13"/>
        <v>24000</v>
      </c>
      <c r="I34" s="426" t="s">
        <v>268</v>
      </c>
      <c r="J34" s="130"/>
      <c r="K34" s="406" t="s">
        <v>284</v>
      </c>
      <c r="L34" s="139">
        <v>24000</v>
      </c>
      <c r="M34" s="134">
        <v>12</v>
      </c>
      <c r="N34" s="182" t="s">
        <v>6</v>
      </c>
      <c r="O34" s="180"/>
      <c r="P34" s="183" t="s">
        <v>141</v>
      </c>
      <c r="Q34" s="133">
        <f t="shared" si="14"/>
        <v>2000</v>
      </c>
      <c r="R34" s="426" t="s">
        <v>268</v>
      </c>
      <c r="S34" s="85"/>
      <c r="T34" s="178" t="s">
        <v>131</v>
      </c>
      <c r="U34" s="139">
        <v>24000</v>
      </c>
      <c r="V34" s="134">
        <v>12</v>
      </c>
      <c r="W34" s="182" t="s">
        <v>6</v>
      </c>
      <c r="X34" s="180"/>
      <c r="Y34" s="183" t="s">
        <v>141</v>
      </c>
      <c r="Z34" s="133">
        <f t="shared" si="15"/>
        <v>2000</v>
      </c>
      <c r="AA34" s="85"/>
      <c r="AB34" s="85"/>
    </row>
    <row r="35" spans="1:28" ht="15.75" customHeight="1">
      <c r="A35" s="85"/>
      <c r="B35" s="406" t="s">
        <v>261</v>
      </c>
      <c r="C35" s="134">
        <v>70000</v>
      </c>
      <c r="D35" s="141">
        <v>12</v>
      </c>
      <c r="E35" s="134" t="s">
        <v>6</v>
      </c>
      <c r="F35" s="134"/>
      <c r="G35" s="132" t="s">
        <v>127</v>
      </c>
      <c r="H35" s="133">
        <f t="shared" si="13"/>
        <v>70000</v>
      </c>
      <c r="I35" s="426" t="s">
        <v>268</v>
      </c>
      <c r="J35" s="130"/>
      <c r="K35" s="406" t="s">
        <v>263</v>
      </c>
      <c r="L35" s="134">
        <v>70000</v>
      </c>
      <c r="M35" s="181">
        <v>12</v>
      </c>
      <c r="N35" s="134" t="s">
        <v>6</v>
      </c>
      <c r="O35" s="134"/>
      <c r="P35" s="183" t="s">
        <v>141</v>
      </c>
      <c r="Q35" s="179">
        <f>L35/12</f>
        <v>5833.333333333333</v>
      </c>
      <c r="R35" s="426" t="s">
        <v>268</v>
      </c>
      <c r="S35" s="85"/>
      <c r="T35" s="406" t="s">
        <v>263</v>
      </c>
      <c r="U35" s="134">
        <v>70000</v>
      </c>
      <c r="V35" s="181">
        <v>12</v>
      </c>
      <c r="W35" s="134" t="s">
        <v>6</v>
      </c>
      <c r="X35" s="134"/>
      <c r="Y35" s="183" t="s">
        <v>141</v>
      </c>
      <c r="Z35" s="179">
        <f>U35/12</f>
        <v>5833.333333333333</v>
      </c>
      <c r="AA35" s="85"/>
      <c r="AB35" s="85"/>
    </row>
    <row r="36" spans="1:28" ht="15.75" customHeight="1">
      <c r="A36" s="85"/>
      <c r="B36" s="142" t="s">
        <v>132</v>
      </c>
      <c r="C36" s="140">
        <v>3600</v>
      </c>
      <c r="D36" s="134">
        <v>12</v>
      </c>
      <c r="E36" s="131" t="s">
        <v>6</v>
      </c>
      <c r="F36" s="140"/>
      <c r="G36" s="132" t="s">
        <v>127</v>
      </c>
      <c r="H36" s="133">
        <f t="shared" si="13"/>
        <v>3600</v>
      </c>
      <c r="I36" s="426" t="s">
        <v>268</v>
      </c>
      <c r="J36" s="130"/>
      <c r="K36" s="142" t="s">
        <v>132</v>
      </c>
      <c r="L36" s="180">
        <v>3600</v>
      </c>
      <c r="M36" s="134">
        <v>12</v>
      </c>
      <c r="N36" s="182" t="s">
        <v>6</v>
      </c>
      <c r="O36" s="180"/>
      <c r="P36" s="183" t="s">
        <v>141</v>
      </c>
      <c r="Q36" s="133">
        <f>L36/M36</f>
        <v>300</v>
      </c>
      <c r="R36" s="426" t="s">
        <v>268</v>
      </c>
      <c r="S36" s="85"/>
      <c r="T36" s="142" t="s">
        <v>132</v>
      </c>
      <c r="U36" s="180">
        <v>3600</v>
      </c>
      <c r="V36" s="134">
        <v>12</v>
      </c>
      <c r="W36" s="182" t="s">
        <v>6</v>
      </c>
      <c r="X36" s="180"/>
      <c r="Y36" s="183" t="s">
        <v>141</v>
      </c>
      <c r="Z36" s="133">
        <f>U36/V36</f>
        <v>300</v>
      </c>
      <c r="AA36" s="85"/>
      <c r="AB36" s="85"/>
    </row>
    <row r="37" spans="1:28" ht="15.75" customHeight="1">
      <c r="A37" s="85"/>
      <c r="B37" s="126" t="s">
        <v>133</v>
      </c>
      <c r="C37" s="134">
        <v>6000</v>
      </c>
      <c r="D37" s="141">
        <v>12</v>
      </c>
      <c r="E37" s="134" t="s">
        <v>6</v>
      </c>
      <c r="F37" s="134"/>
      <c r="G37" s="132" t="s">
        <v>127</v>
      </c>
      <c r="H37" s="133">
        <f t="shared" si="13"/>
        <v>6000</v>
      </c>
      <c r="I37" s="426" t="s">
        <v>268</v>
      </c>
      <c r="J37" s="130"/>
      <c r="K37" s="178" t="s">
        <v>133</v>
      </c>
      <c r="L37" s="134">
        <v>6000</v>
      </c>
      <c r="M37" s="181">
        <v>12</v>
      </c>
      <c r="N37" s="134" t="s">
        <v>6</v>
      </c>
      <c r="O37" s="134"/>
      <c r="P37" s="183" t="s">
        <v>141</v>
      </c>
      <c r="Q37" s="179">
        <f>L37/12</f>
        <v>500</v>
      </c>
      <c r="R37" s="426" t="s">
        <v>268</v>
      </c>
      <c r="S37" s="85"/>
      <c r="T37" s="178" t="s">
        <v>133</v>
      </c>
      <c r="U37" s="134">
        <v>6000</v>
      </c>
      <c r="V37" s="181">
        <v>12</v>
      </c>
      <c r="W37" s="134" t="s">
        <v>6</v>
      </c>
      <c r="X37" s="134"/>
      <c r="Y37" s="183" t="s">
        <v>141</v>
      </c>
      <c r="Z37" s="179">
        <f>U37/12</f>
        <v>500</v>
      </c>
      <c r="AA37" s="85"/>
      <c r="AB37" s="85"/>
    </row>
    <row r="38" spans="1:28" ht="15.75" customHeight="1">
      <c r="A38" s="85"/>
      <c r="B38" s="143"/>
      <c r="C38" s="144"/>
      <c r="D38" s="144"/>
      <c r="E38" s="144"/>
      <c r="F38" s="144"/>
      <c r="G38" s="145"/>
      <c r="H38" s="146"/>
      <c r="I38" s="146"/>
      <c r="J38" s="130"/>
      <c r="K38" s="184" t="s">
        <v>142</v>
      </c>
      <c r="L38" s="185">
        <v>51820</v>
      </c>
      <c r="M38" s="185">
        <v>12</v>
      </c>
      <c r="N38" s="185" t="s">
        <v>6</v>
      </c>
      <c r="O38" s="185"/>
      <c r="P38" s="186" t="s">
        <v>141</v>
      </c>
      <c r="Q38" s="187">
        <f>L38/M38</f>
        <v>4318.333333333333</v>
      </c>
      <c r="R38" s="187"/>
      <c r="S38" s="85"/>
      <c r="T38" s="184" t="s">
        <v>142</v>
      </c>
      <c r="U38" s="185">
        <v>51820</v>
      </c>
      <c r="V38" s="185">
        <v>12</v>
      </c>
      <c r="W38" s="185" t="s">
        <v>6</v>
      </c>
      <c r="X38" s="185"/>
      <c r="Y38" s="186" t="s">
        <v>141</v>
      </c>
      <c r="Z38" s="187">
        <f>U38/V38</f>
        <v>4318.333333333333</v>
      </c>
      <c r="AA38" s="85"/>
      <c r="AB38" s="85"/>
    </row>
    <row r="39" spans="1:28" ht="15.75" customHeight="1">
      <c r="A39" s="85"/>
      <c r="B39" s="147"/>
      <c r="C39" s="148"/>
      <c r="D39" s="148"/>
      <c r="E39" s="148"/>
      <c r="F39" s="148"/>
      <c r="G39" s="116"/>
      <c r="H39" s="149"/>
      <c r="I39" s="146"/>
      <c r="J39" s="95"/>
      <c r="AA39" s="85"/>
      <c r="AB39" s="85"/>
    </row>
    <row r="40" spans="1:28" ht="15.75" customHeight="1">
      <c r="A40" s="85"/>
      <c r="B40" s="150" t="s">
        <v>134</v>
      </c>
      <c r="C40" s="117"/>
      <c r="D40" s="118"/>
      <c r="E40" s="118"/>
      <c r="F40" s="119"/>
      <c r="G40" s="136"/>
      <c r="H40" s="101">
        <f>SUM(H41:H42)</f>
        <v>17800</v>
      </c>
      <c r="I40" s="413"/>
      <c r="J40" s="95"/>
      <c r="K40" s="150" t="s">
        <v>134</v>
      </c>
      <c r="L40" s="117"/>
      <c r="M40" s="118"/>
      <c r="N40" s="118"/>
      <c r="O40" s="119"/>
      <c r="P40" s="136"/>
      <c r="Q40" s="101">
        <f>SUM(Q41:Q42)</f>
        <v>1483.3333333333333</v>
      </c>
      <c r="R40" s="413"/>
      <c r="S40" s="85"/>
      <c r="T40" s="150" t="s">
        <v>134</v>
      </c>
      <c r="U40" s="117"/>
      <c r="V40" s="118"/>
      <c r="W40" s="118"/>
      <c r="X40" s="119"/>
      <c r="Y40" s="136"/>
      <c r="Z40" s="101">
        <f>SUM(Z41:Z42)</f>
        <v>1483.3333333333333</v>
      </c>
      <c r="AA40" s="85"/>
      <c r="AB40" s="85"/>
    </row>
    <row r="41" spans="1:28" ht="15.75" customHeight="1">
      <c r="A41" s="85"/>
      <c r="B41" s="142" t="s">
        <v>135</v>
      </c>
      <c r="C41" s="131">
        <v>1800</v>
      </c>
      <c r="D41" s="131">
        <v>12</v>
      </c>
      <c r="E41" s="131" t="s">
        <v>6</v>
      </c>
      <c r="F41" s="131"/>
      <c r="G41" s="132" t="s">
        <v>127</v>
      </c>
      <c r="H41" s="133">
        <f t="shared" ref="H41:H42" si="16">C41</f>
        <v>1800</v>
      </c>
      <c r="I41" s="426" t="s">
        <v>268</v>
      </c>
      <c r="J41" s="95"/>
      <c r="K41" s="142" t="s">
        <v>135</v>
      </c>
      <c r="L41" s="182">
        <v>1800</v>
      </c>
      <c r="M41" s="182">
        <v>12</v>
      </c>
      <c r="N41" s="182" t="s">
        <v>6</v>
      </c>
      <c r="O41" s="182"/>
      <c r="P41" s="183" t="s">
        <v>141</v>
      </c>
      <c r="Q41" s="133">
        <f t="shared" ref="Q41:Q42" si="17">L41/M41</f>
        <v>150</v>
      </c>
      <c r="R41" s="426" t="s">
        <v>268</v>
      </c>
      <c r="S41" s="85"/>
      <c r="T41" s="142" t="s">
        <v>135</v>
      </c>
      <c r="U41" s="182">
        <v>1800</v>
      </c>
      <c r="V41" s="182">
        <v>12</v>
      </c>
      <c r="W41" s="182" t="s">
        <v>6</v>
      </c>
      <c r="X41" s="182"/>
      <c r="Y41" s="183" t="s">
        <v>141</v>
      </c>
      <c r="Z41" s="133">
        <f t="shared" ref="Z41:Z42" si="18">U41/V41</f>
        <v>150</v>
      </c>
      <c r="AA41" s="85"/>
      <c r="AB41" s="85"/>
    </row>
    <row r="42" spans="1:28" ht="15.75" customHeight="1">
      <c r="A42" s="85"/>
      <c r="B42" s="126" t="s">
        <v>136</v>
      </c>
      <c r="C42" s="151">
        <v>16000</v>
      </c>
      <c r="D42" s="131">
        <v>12</v>
      </c>
      <c r="E42" s="131" t="s">
        <v>6</v>
      </c>
      <c r="F42" s="152"/>
      <c r="G42" s="132" t="s">
        <v>127</v>
      </c>
      <c r="H42" s="133">
        <f t="shared" si="16"/>
        <v>16000</v>
      </c>
      <c r="I42" s="426" t="s">
        <v>268</v>
      </c>
      <c r="J42" s="95"/>
      <c r="K42" s="178" t="s">
        <v>136</v>
      </c>
      <c r="L42" s="151">
        <v>16000</v>
      </c>
      <c r="M42" s="182">
        <v>12</v>
      </c>
      <c r="N42" s="182" t="s">
        <v>6</v>
      </c>
      <c r="O42" s="152"/>
      <c r="P42" s="183" t="s">
        <v>141</v>
      </c>
      <c r="Q42" s="133">
        <f t="shared" si="17"/>
        <v>1333.3333333333333</v>
      </c>
      <c r="R42" s="426" t="s">
        <v>268</v>
      </c>
      <c r="S42" s="85"/>
      <c r="T42" s="178" t="s">
        <v>136</v>
      </c>
      <c r="U42" s="151">
        <v>16000</v>
      </c>
      <c r="V42" s="182">
        <v>12</v>
      </c>
      <c r="W42" s="182" t="s">
        <v>6</v>
      </c>
      <c r="X42" s="152"/>
      <c r="Y42" s="183" t="s">
        <v>141</v>
      </c>
      <c r="Z42" s="133">
        <f t="shared" si="18"/>
        <v>1333.3333333333333</v>
      </c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416"/>
      <c r="J43" s="85"/>
      <c r="K43" s="85"/>
      <c r="L43" s="85"/>
      <c r="M43" s="85"/>
      <c r="N43" s="85"/>
      <c r="O43" s="85"/>
      <c r="P43" s="85"/>
      <c r="Q43" s="85"/>
      <c r="R43" s="416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153"/>
      <c r="I44" s="417"/>
      <c r="J44" s="85"/>
      <c r="K44" s="85"/>
      <c r="L44" s="85"/>
      <c r="M44" s="85"/>
      <c r="N44" s="85"/>
      <c r="O44" s="85"/>
      <c r="P44" s="85"/>
      <c r="Q44" s="85"/>
      <c r="R44" s="416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154"/>
      <c r="I45" s="418"/>
      <c r="J45" s="85"/>
      <c r="K45" s="429" t="s">
        <v>262</v>
      </c>
      <c r="L45" s="430">
        <v>25200</v>
      </c>
      <c r="M45" s="430">
        <v>12</v>
      </c>
      <c r="N45" s="430" t="s">
        <v>6</v>
      </c>
      <c r="O45" s="430"/>
      <c r="P45" s="431" t="s">
        <v>141</v>
      </c>
      <c r="Q45" s="432">
        <f t="shared" ref="Q45" si="19">L45/M45</f>
        <v>2100</v>
      </c>
      <c r="R45" s="426" t="s">
        <v>268</v>
      </c>
      <c r="S45" s="85"/>
      <c r="T45" s="429" t="s">
        <v>262</v>
      </c>
      <c r="U45" s="430">
        <v>25200</v>
      </c>
      <c r="V45" s="430">
        <v>12</v>
      </c>
      <c r="W45" s="430" t="s">
        <v>6</v>
      </c>
      <c r="X45" s="430"/>
      <c r="Y45" s="431" t="s">
        <v>141</v>
      </c>
      <c r="Z45" s="432">
        <f t="shared" ref="Z45" si="20">U45/V45</f>
        <v>2100</v>
      </c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155"/>
      <c r="I46" s="419"/>
      <c r="J46" s="85"/>
      <c r="K46" s="85"/>
      <c r="L46" s="85"/>
      <c r="M46" s="85"/>
      <c r="N46" s="85"/>
      <c r="O46" s="85"/>
      <c r="P46" s="85"/>
      <c r="Q46" s="85"/>
      <c r="R46" s="416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426" t="s">
        <v>268</v>
      </c>
      <c r="C47" s="446" t="s">
        <v>282</v>
      </c>
      <c r="D47" s="85"/>
      <c r="E47" s="85"/>
      <c r="F47" s="85"/>
      <c r="G47" s="85"/>
      <c r="H47" s="154"/>
      <c r="I47" s="418"/>
      <c r="J47" s="156"/>
      <c r="K47" s="426" t="s">
        <v>268</v>
      </c>
      <c r="L47" s="446" t="s">
        <v>282</v>
      </c>
      <c r="M47" s="85"/>
      <c r="N47" s="85"/>
      <c r="O47" s="85"/>
      <c r="P47" s="85"/>
      <c r="Q47" s="85"/>
      <c r="R47" s="416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157"/>
      <c r="I48" s="420"/>
      <c r="J48" s="85"/>
      <c r="K48" s="85"/>
      <c r="L48" s="85"/>
      <c r="M48" s="85"/>
      <c r="N48" s="85"/>
      <c r="O48" s="85"/>
      <c r="P48" s="85"/>
      <c r="Q48" s="85"/>
      <c r="R48" s="416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416"/>
      <c r="J49" s="85"/>
      <c r="K49" s="85"/>
      <c r="L49" s="85"/>
      <c r="M49" s="85"/>
      <c r="N49" s="85"/>
      <c r="O49" s="85"/>
      <c r="P49" s="85"/>
      <c r="Q49" s="85"/>
      <c r="R49" s="416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416"/>
      <c r="J50" s="85"/>
      <c r="K50" s="85"/>
      <c r="L50" s="85"/>
      <c r="M50" s="85"/>
      <c r="N50" s="85"/>
      <c r="O50" s="85"/>
      <c r="P50" s="85"/>
      <c r="Q50" s="85"/>
      <c r="R50" s="416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158"/>
      <c r="E51" s="158"/>
      <c r="F51" s="158"/>
      <c r="G51" s="158"/>
      <c r="H51" s="158"/>
      <c r="I51" s="158"/>
      <c r="J51" s="85"/>
      <c r="K51" s="85"/>
      <c r="L51" s="85"/>
      <c r="M51" s="85"/>
      <c r="N51" s="85"/>
      <c r="O51" s="85"/>
      <c r="P51" s="85"/>
      <c r="Q51" s="85"/>
      <c r="R51" s="416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159"/>
      <c r="E52" s="160"/>
      <c r="F52" s="160"/>
      <c r="G52" s="161"/>
      <c r="H52" s="161"/>
      <c r="I52" s="421"/>
      <c r="J52" s="85"/>
      <c r="K52" s="85"/>
      <c r="L52" s="85"/>
      <c r="M52" s="85"/>
      <c r="N52" s="85"/>
      <c r="O52" s="85"/>
      <c r="P52" s="85"/>
      <c r="Q52" s="85"/>
      <c r="R52" s="416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161"/>
      <c r="E53" s="162"/>
      <c r="F53" s="162"/>
      <c r="G53" s="163"/>
      <c r="H53" s="161"/>
      <c r="I53" s="421"/>
      <c r="J53" s="85"/>
      <c r="K53" s="85"/>
      <c r="L53" s="85"/>
      <c r="M53" s="85"/>
      <c r="N53" s="85"/>
      <c r="O53" s="85"/>
      <c r="P53" s="85"/>
      <c r="Q53" s="85"/>
      <c r="R53" s="416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159"/>
      <c r="E54" s="161"/>
      <c r="F54" s="164"/>
      <c r="G54" s="165"/>
      <c r="H54" s="166"/>
      <c r="I54" s="422"/>
      <c r="J54" s="85"/>
      <c r="K54" s="85"/>
      <c r="L54" s="85"/>
      <c r="M54" s="85"/>
      <c r="N54" s="85"/>
      <c r="O54" s="85"/>
      <c r="P54" s="85"/>
      <c r="Q54" s="85"/>
      <c r="R54" s="416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167"/>
      <c r="E55" s="161"/>
      <c r="F55" s="164"/>
      <c r="G55" s="165"/>
      <c r="H55" s="166"/>
      <c r="I55" s="166"/>
      <c r="J55" s="85"/>
      <c r="K55" s="85"/>
      <c r="L55" s="85"/>
      <c r="M55" s="85"/>
      <c r="N55" s="85"/>
      <c r="O55" s="85"/>
      <c r="P55" s="85"/>
      <c r="Q55" s="85"/>
      <c r="R55" s="416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167"/>
      <c r="E56" s="161"/>
      <c r="F56" s="164"/>
      <c r="G56" s="165"/>
      <c r="H56" s="166"/>
      <c r="I56" s="166"/>
      <c r="J56" s="85"/>
      <c r="K56" s="85"/>
      <c r="L56" s="85"/>
      <c r="M56" s="85"/>
      <c r="N56" s="85"/>
      <c r="O56" s="85"/>
      <c r="P56" s="85"/>
      <c r="Q56" s="85"/>
      <c r="R56" s="416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167"/>
      <c r="E57" s="161"/>
      <c r="F57" s="168"/>
      <c r="G57" s="165"/>
      <c r="H57" s="166"/>
      <c r="I57" s="166"/>
      <c r="J57" s="85"/>
      <c r="K57" s="85"/>
      <c r="L57" s="85"/>
      <c r="M57" s="85"/>
      <c r="N57" s="85"/>
      <c r="O57" s="85"/>
      <c r="P57" s="85"/>
      <c r="Q57" s="85"/>
      <c r="R57" s="416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167"/>
      <c r="E58" s="161"/>
      <c r="F58" s="164"/>
      <c r="G58" s="165"/>
      <c r="H58" s="166"/>
      <c r="I58" s="166"/>
      <c r="J58" s="85"/>
      <c r="K58" s="85"/>
      <c r="L58" s="85"/>
      <c r="M58" s="85"/>
      <c r="N58" s="85"/>
      <c r="O58" s="85"/>
      <c r="P58" s="85"/>
      <c r="Q58" s="85"/>
      <c r="R58" s="416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167"/>
      <c r="E59" s="169"/>
      <c r="F59" s="168"/>
      <c r="G59" s="165"/>
      <c r="H59" s="166"/>
      <c r="I59" s="166"/>
      <c r="J59" s="85"/>
      <c r="K59" s="85"/>
      <c r="L59" s="85"/>
      <c r="M59" s="85"/>
      <c r="N59" s="85"/>
      <c r="O59" s="85"/>
      <c r="P59" s="85"/>
      <c r="Q59" s="85"/>
      <c r="R59" s="416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167"/>
      <c r="E60" s="161"/>
      <c r="F60" s="164"/>
      <c r="G60" s="165"/>
      <c r="H60" s="166"/>
      <c r="I60" s="166"/>
      <c r="J60" s="85"/>
      <c r="K60" s="85"/>
      <c r="L60" s="85"/>
      <c r="M60" s="85"/>
      <c r="N60" s="85"/>
      <c r="O60" s="85"/>
      <c r="P60" s="85"/>
      <c r="Q60" s="85"/>
      <c r="R60" s="416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167"/>
      <c r="E61" s="161"/>
      <c r="F61" s="168"/>
      <c r="G61" s="165"/>
      <c r="H61" s="166"/>
      <c r="I61" s="166"/>
      <c r="J61" s="85"/>
      <c r="K61" s="85"/>
      <c r="L61" s="85"/>
      <c r="M61" s="85"/>
      <c r="N61" s="85"/>
      <c r="O61" s="85"/>
      <c r="P61" s="85"/>
      <c r="Q61" s="85"/>
      <c r="R61" s="416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159"/>
      <c r="E62" s="161"/>
      <c r="F62" s="170"/>
      <c r="G62" s="165"/>
      <c r="H62" s="166"/>
      <c r="I62" s="166"/>
      <c r="J62" s="85"/>
      <c r="K62" s="85"/>
      <c r="L62" s="85"/>
      <c r="M62" s="85"/>
      <c r="N62" s="85"/>
      <c r="O62" s="85"/>
      <c r="P62" s="85"/>
      <c r="Q62" s="85"/>
      <c r="R62" s="416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171"/>
      <c r="E63" s="161"/>
      <c r="F63" s="161"/>
      <c r="G63" s="172"/>
      <c r="H63" s="173"/>
      <c r="I63" s="173"/>
      <c r="J63" s="85"/>
      <c r="K63" s="85"/>
      <c r="L63" s="85"/>
      <c r="M63" s="85"/>
      <c r="N63" s="85"/>
      <c r="O63" s="85"/>
      <c r="P63" s="85"/>
      <c r="Q63" s="85"/>
      <c r="R63" s="416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171"/>
      <c r="E64" s="161"/>
      <c r="F64" s="161"/>
      <c r="G64" s="174"/>
      <c r="H64" s="175"/>
      <c r="I64" s="175"/>
      <c r="J64" s="85"/>
      <c r="K64" s="85"/>
      <c r="L64" s="85"/>
      <c r="M64" s="85"/>
      <c r="N64" s="85"/>
      <c r="O64" s="85"/>
      <c r="P64" s="85"/>
      <c r="Q64" s="85"/>
      <c r="R64" s="416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416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416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416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416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416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416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416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416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416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416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416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416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416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416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416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416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416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416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5.7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15.7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15.75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</row>
    <row r="213" spans="1:28" ht="15.75" customHeight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</row>
    <row r="214" spans="1:28" ht="15.75" customHeight="1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</row>
    <row r="215" spans="1:28" ht="15.75" customHeight="1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</row>
    <row r="216" spans="1:28" ht="15.75" customHeight="1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</row>
    <row r="217" spans="1:28" ht="15.75" customHeight="1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</row>
    <row r="218" spans="1:28" ht="15.75" customHeight="1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</row>
    <row r="219" spans="1:28" ht="15.75" customHeight="1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</row>
    <row r="220" spans="1:28" ht="15.75" customHeight="1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</row>
    <row r="221" spans="1:28" ht="15.75" customHeight="1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</row>
    <row r="222" spans="1:28" ht="15.75" customHeight="1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</row>
    <row r="223" spans="1:28" ht="15.75" customHeight="1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</row>
    <row r="224" spans="1:28" ht="15.75" customHeight="1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</row>
    <row r="225" spans="1:28" ht="15.75" customHeight="1">
      <c r="A225" s="85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</row>
    <row r="226" spans="1:28" ht="15.75" customHeight="1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</row>
    <row r="227" spans="1:28" ht="15.75" customHeight="1">
      <c r="A227" s="85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</row>
    <row r="228" spans="1:28" ht="15.75" customHeight="1">
      <c r="A228" s="85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</row>
    <row r="229" spans="1:28" ht="15.75" customHeight="1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</row>
    <row r="230" spans="1:28" ht="15.75" customHeight="1">
      <c r="A230" s="85"/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</row>
    <row r="231" spans="1:28" ht="15.75" customHeight="1">
      <c r="A231" s="85"/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</row>
    <row r="232" spans="1:28" ht="15.75" customHeight="1">
      <c r="A232" s="85"/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</row>
    <row r="233" spans="1:28" ht="15.75" customHeight="1">
      <c r="A233" s="85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</row>
    <row r="234" spans="1:28" ht="15.75" customHeight="1">
      <c r="A234" s="8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</row>
    <row r="235" spans="1:28" ht="15.75" customHeight="1">
      <c r="A235" s="85"/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</row>
    <row r="236" spans="1:28" ht="15.75" customHeight="1">
      <c r="A236" s="85"/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</row>
    <row r="237" spans="1:28" ht="15.75" customHeight="1">
      <c r="A237" s="85"/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</row>
    <row r="238" spans="1:28" ht="15.75" customHeight="1">
      <c r="A238" s="85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</row>
    <row r="239" spans="1:28" ht="15.75" customHeight="1">
      <c r="A239" s="85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</row>
    <row r="240" spans="1:28" ht="15.75" customHeight="1">
      <c r="A240" s="85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</row>
    <row r="241" spans="1:28" ht="15.75" customHeight="1">
      <c r="A241" s="85"/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</row>
    <row r="242" spans="1:28" ht="15.75" customHeight="1">
      <c r="A242" s="85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</row>
    <row r="243" spans="1:28" ht="15.75" customHeight="1">
      <c r="A243" s="85"/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</row>
    <row r="244" spans="1:28" ht="15.75" customHeight="1">
      <c r="A244" s="85"/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</row>
    <row r="245" spans="1:28" ht="15.75" customHeight="1">
      <c r="A245" s="85"/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</row>
    <row r="246" spans="1:28" ht="15.75" customHeight="1">
      <c r="A246" s="85"/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</row>
    <row r="247" spans="1:28" ht="15.75" customHeight="1">
      <c r="A247" s="85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</row>
    <row r="248" spans="1:28" ht="15.75" customHeight="1">
      <c r="A248" s="85"/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</row>
    <row r="249" spans="1:28" ht="15.75" customHeight="1">
      <c r="A249" s="85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</row>
    <row r="250" spans="1:28" ht="15.75" customHeight="1">
      <c r="A250" s="85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</row>
    <row r="251" spans="1:28" ht="15.75" customHeight="1">
      <c r="A251" s="85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</row>
    <row r="252" spans="1:28" ht="15.75" customHeight="1">
      <c r="A252" s="85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</row>
    <row r="253" spans="1:28" ht="15.75" customHeight="1">
      <c r="A253" s="85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</row>
    <row r="254" spans="1:28" ht="15.75" customHeight="1">
      <c r="A254" s="85"/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</row>
    <row r="255" spans="1:28" ht="15.75" customHeight="1">
      <c r="A255" s="85"/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</row>
    <row r="256" spans="1:28" ht="15.75" customHeight="1">
      <c r="A256" s="85"/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</row>
    <row r="257" spans="1:28" ht="15.75" customHeight="1">
      <c r="A257" s="85"/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</row>
    <row r="258" spans="1:28" ht="15.75" customHeight="1">
      <c r="A258" s="85"/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</row>
    <row r="259" spans="1:28" ht="15.75" customHeight="1">
      <c r="A259" s="85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</row>
    <row r="260" spans="1:28" ht="15.75" customHeight="1">
      <c r="A260" s="85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</row>
    <row r="261" spans="1:28" ht="15.75" customHeight="1">
      <c r="A261" s="85"/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</row>
    <row r="262" spans="1:28" ht="15.75" customHeight="1">
      <c r="A262" s="85"/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</row>
    <row r="263" spans="1:28" ht="15.75" customHeight="1">
      <c r="A263" s="85"/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</row>
    <row r="264" spans="1:28" ht="15.75" customHeight="1">
      <c r="A264" s="85"/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</row>
    <row r="265" spans="1:28" ht="15.75" customHeight="1">
      <c r="A265" s="85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</row>
    <row r="266" spans="1:28" ht="15.75" customHeight="1">
      <c r="A266" s="85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</row>
    <row r="267" spans="1:28" ht="15.75" customHeight="1">
      <c r="A267" s="85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</row>
    <row r="268" spans="1:28" ht="15.75" customHeight="1">
      <c r="A268" s="85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</row>
    <row r="269" spans="1:28" ht="15.75" customHeight="1">
      <c r="A269" s="85"/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</row>
    <row r="270" spans="1:28" ht="15.75" customHeight="1">
      <c r="A270" s="8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</row>
    <row r="271" spans="1:28" ht="15.75" customHeight="1">
      <c r="A271" s="85"/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</row>
    <row r="272" spans="1:28" ht="15.75" customHeight="1">
      <c r="A272" s="85"/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</row>
    <row r="273" spans="1:28" ht="15.75" customHeight="1">
      <c r="A273" s="85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</row>
    <row r="274" spans="1:28" ht="15.75" customHeight="1">
      <c r="A274" s="85"/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</row>
    <row r="275" spans="1:28" ht="15.75" customHeight="1">
      <c r="A275" s="85"/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</row>
    <row r="276" spans="1:28" ht="15.75" customHeight="1">
      <c r="A276" s="85"/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</row>
    <row r="277" spans="1:28" ht="15.75" customHeight="1">
      <c r="A277" s="85"/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</row>
    <row r="278" spans="1:28" ht="15.75" customHeight="1">
      <c r="A278" s="85"/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</row>
    <row r="279" spans="1:28" ht="15.75" customHeight="1">
      <c r="A279" s="85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</row>
    <row r="280" spans="1:28" ht="15.75" customHeight="1">
      <c r="A280" s="85"/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85"/>
    </row>
    <row r="281" spans="1:28" ht="15.75" customHeight="1">
      <c r="A281" s="85"/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85"/>
    </row>
    <row r="282" spans="1:28" ht="15.75" customHeight="1">
      <c r="A282" s="85"/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</row>
    <row r="283" spans="1:28" ht="15.75" customHeight="1">
      <c r="A283" s="85"/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</row>
    <row r="284" spans="1:28" ht="15.75" customHeight="1">
      <c r="A284" s="85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</row>
    <row r="285" spans="1:28" ht="15.75" customHeight="1">
      <c r="A285" s="85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</row>
    <row r="286" spans="1:28" ht="15.75" customHeight="1">
      <c r="A286" s="85"/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</row>
    <row r="287" spans="1:28" ht="15.75" customHeight="1">
      <c r="A287" s="85"/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</row>
    <row r="288" spans="1:28" ht="15.75" customHeight="1">
      <c r="A288" s="85"/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</row>
    <row r="289" spans="1:28" ht="15.75" customHeight="1">
      <c r="A289" s="85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</row>
    <row r="290" spans="1:28" ht="15.75" customHeight="1">
      <c r="A290" s="85"/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</row>
    <row r="291" spans="1:28" ht="15.75" customHeight="1">
      <c r="A291" s="85"/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85"/>
    </row>
    <row r="292" spans="1:28" ht="15.75" customHeight="1">
      <c r="A292" s="85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</row>
    <row r="293" spans="1:28" ht="15.75" customHeight="1">
      <c r="A293" s="85"/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</row>
    <row r="294" spans="1:28" ht="15.75" customHeight="1">
      <c r="A294" s="85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</row>
    <row r="295" spans="1:28" ht="15.75" customHeight="1">
      <c r="A295" s="85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</row>
    <row r="296" spans="1:28" ht="15.75" customHeight="1">
      <c r="A296" s="85"/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</row>
    <row r="297" spans="1:28" ht="15.75" customHeight="1">
      <c r="A297" s="85"/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</row>
    <row r="298" spans="1:28" ht="15.75" customHeight="1">
      <c r="A298" s="85"/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</row>
    <row r="299" spans="1:28" ht="15.75" customHeight="1">
      <c r="A299" s="85"/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</row>
    <row r="300" spans="1:28" ht="15.75" customHeight="1">
      <c r="A300" s="85"/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</row>
    <row r="301" spans="1:28" ht="15.75" customHeight="1">
      <c r="A301" s="85"/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</row>
    <row r="302" spans="1:28" ht="15.75" customHeight="1">
      <c r="A302" s="85"/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</row>
    <row r="303" spans="1:28" ht="15.75" customHeight="1">
      <c r="A303" s="85"/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</row>
    <row r="304" spans="1:28" ht="15.75" customHeight="1">
      <c r="A304" s="85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</row>
    <row r="305" spans="1:28" ht="15.75" customHeight="1">
      <c r="A305" s="85"/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</row>
    <row r="306" spans="1:28" ht="15.75" customHeight="1">
      <c r="A306" s="85"/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</row>
    <row r="307" spans="1:28" ht="15.75" customHeight="1">
      <c r="A307" s="85"/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</row>
    <row r="308" spans="1:28" ht="15.75" customHeight="1">
      <c r="A308" s="85"/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</row>
    <row r="309" spans="1:28" ht="15.75" customHeight="1">
      <c r="A309" s="85"/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</row>
    <row r="310" spans="1:28" ht="15.75" customHeight="1">
      <c r="A310" s="85"/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85"/>
    </row>
    <row r="311" spans="1:28" ht="15.75" customHeight="1">
      <c r="A311" s="85"/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85"/>
    </row>
    <row r="312" spans="1:28" ht="15.75" customHeight="1">
      <c r="A312" s="85"/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</row>
    <row r="313" spans="1:28" ht="15.75" customHeight="1">
      <c r="A313" s="85"/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</row>
    <row r="314" spans="1:28" ht="15.75" customHeight="1">
      <c r="A314" s="85"/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85"/>
    </row>
    <row r="315" spans="1:28" ht="15.75" customHeight="1">
      <c r="A315" s="85"/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</row>
    <row r="316" spans="1:28" ht="15.75" customHeight="1">
      <c r="A316" s="85"/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</row>
    <row r="317" spans="1:28" ht="15.75" customHeight="1">
      <c r="A317" s="85"/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85"/>
    </row>
    <row r="318" spans="1:28" ht="15.75" customHeight="1">
      <c r="A318" s="85"/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</row>
    <row r="319" spans="1:28" ht="15.75" customHeight="1">
      <c r="A319" s="85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</row>
    <row r="320" spans="1:28" ht="15.75" customHeight="1">
      <c r="A320" s="85"/>
      <c r="B320" s="85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</row>
    <row r="321" spans="1:28" ht="15.75" customHeight="1">
      <c r="A321" s="85"/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</row>
    <row r="322" spans="1:28" ht="15.75" customHeight="1">
      <c r="A322" s="85"/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</row>
    <row r="323" spans="1:28" ht="15.75" customHeight="1">
      <c r="A323" s="85"/>
      <c r="B323" s="85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</row>
    <row r="324" spans="1:28" ht="15.75" customHeight="1">
      <c r="A324" s="85"/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</row>
    <row r="325" spans="1:28" ht="15.75" customHeight="1">
      <c r="A325" s="85"/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</row>
    <row r="326" spans="1:28" ht="15.75" customHeight="1">
      <c r="A326" s="85"/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</row>
    <row r="327" spans="1:28" ht="15.75" customHeight="1">
      <c r="A327" s="85"/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</row>
    <row r="328" spans="1:28" ht="15.75" customHeight="1">
      <c r="A328" s="85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85"/>
    </row>
    <row r="329" spans="1:28" ht="15.75" customHeight="1">
      <c r="A329" s="85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</row>
    <row r="330" spans="1:28" ht="15.75" customHeight="1">
      <c r="A330" s="85"/>
      <c r="B330" s="85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</row>
    <row r="331" spans="1:28" ht="15.75" customHeight="1">
      <c r="A331" s="85"/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85"/>
    </row>
    <row r="332" spans="1:28" ht="15.75" customHeight="1">
      <c r="A332" s="85"/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85"/>
    </row>
    <row r="333" spans="1:28" ht="15.75" customHeight="1">
      <c r="A333" s="85"/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</row>
    <row r="334" spans="1:28" ht="15.75" customHeight="1">
      <c r="A334" s="85"/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85"/>
    </row>
    <row r="335" spans="1:28" ht="15.75" customHeight="1">
      <c r="A335" s="85"/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</row>
    <row r="336" spans="1:28" ht="15.75" customHeight="1">
      <c r="A336" s="85"/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</row>
    <row r="337" spans="1:28" ht="15.75" customHeight="1">
      <c r="A337" s="85"/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</row>
    <row r="338" spans="1:28" ht="15.75" customHeight="1">
      <c r="A338" s="85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</row>
    <row r="339" spans="1:28" ht="15.75" customHeight="1">
      <c r="A339" s="85"/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</row>
    <row r="340" spans="1:28" ht="15.75" customHeight="1">
      <c r="A340" s="85"/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</row>
    <row r="341" spans="1:28" ht="15.75" customHeight="1">
      <c r="A341" s="85"/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</row>
    <row r="342" spans="1:28" ht="15.75" customHeight="1">
      <c r="A342" s="85"/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</row>
    <row r="343" spans="1:28" ht="15.75" customHeight="1">
      <c r="A343" s="85"/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</row>
    <row r="344" spans="1:28" ht="15.75" customHeight="1">
      <c r="A344" s="85"/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85"/>
    </row>
    <row r="345" spans="1:28" ht="15.75" customHeight="1">
      <c r="A345" s="85"/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</row>
    <row r="346" spans="1:28" ht="15.75" customHeight="1">
      <c r="A346" s="85"/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85"/>
    </row>
    <row r="347" spans="1:28" ht="15.75" customHeight="1">
      <c r="A347" s="85"/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</row>
    <row r="348" spans="1:28" ht="15.75" customHeight="1">
      <c r="A348" s="85"/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</row>
    <row r="349" spans="1:28" ht="15.75" customHeight="1">
      <c r="A349" s="85"/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</row>
    <row r="350" spans="1:28" ht="15.75" customHeight="1">
      <c r="A350" s="85"/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</row>
    <row r="351" spans="1:28" ht="15.75" customHeight="1">
      <c r="A351" s="85"/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</row>
    <row r="352" spans="1:28" ht="15.75" customHeight="1">
      <c r="A352" s="85"/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</row>
    <row r="353" spans="1:28" ht="15.75" customHeight="1">
      <c r="A353" s="85"/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85"/>
    </row>
    <row r="354" spans="1:28" ht="15.75" customHeight="1">
      <c r="A354" s="85"/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</row>
    <row r="355" spans="1:28" ht="15.75" customHeight="1">
      <c r="A355" s="85"/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85"/>
    </row>
    <row r="356" spans="1:28" ht="15.75" customHeight="1">
      <c r="A356" s="85"/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85"/>
    </row>
    <row r="357" spans="1:28" ht="15.75" customHeight="1">
      <c r="A357" s="85"/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85"/>
    </row>
    <row r="358" spans="1:28" ht="15.75" customHeight="1">
      <c r="A358" s="85"/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</row>
    <row r="359" spans="1:28" ht="15.75" customHeight="1">
      <c r="A359" s="85"/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</row>
    <row r="360" spans="1:28" ht="15.75" customHeight="1">
      <c r="A360" s="85"/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</row>
    <row r="361" spans="1:28" ht="15.75" customHeight="1">
      <c r="A361" s="85"/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</row>
    <row r="362" spans="1:28" ht="15.75" customHeight="1">
      <c r="A362" s="85"/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85"/>
    </row>
    <row r="363" spans="1:28" ht="15.75" customHeight="1">
      <c r="A363" s="85"/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</row>
    <row r="364" spans="1:28" ht="15.75" customHeight="1">
      <c r="A364" s="85"/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85"/>
    </row>
    <row r="365" spans="1:28" ht="15.75" customHeight="1">
      <c r="A365" s="85"/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85"/>
    </row>
    <row r="366" spans="1:28" ht="15.75" customHeight="1">
      <c r="A366" s="85"/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85"/>
    </row>
    <row r="367" spans="1:28" ht="15.75" customHeight="1">
      <c r="A367" s="85"/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</row>
    <row r="368" spans="1:28" ht="15.75" customHeight="1">
      <c r="A368" s="85"/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85"/>
    </row>
    <row r="369" spans="1:28" ht="15.75" customHeight="1">
      <c r="A369" s="85"/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85"/>
    </row>
    <row r="370" spans="1:28" ht="15.75" customHeight="1">
      <c r="A370" s="85"/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</row>
    <row r="371" spans="1:28" ht="15.75" customHeight="1">
      <c r="A371" s="85"/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</row>
    <row r="372" spans="1:28" ht="15.75" customHeight="1">
      <c r="A372" s="85"/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85"/>
    </row>
    <row r="373" spans="1:28" ht="15.75" customHeight="1">
      <c r="A373" s="85"/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85"/>
    </row>
    <row r="374" spans="1:28" ht="15.75" customHeight="1">
      <c r="A374" s="85"/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</row>
    <row r="375" spans="1:28" ht="15.75" customHeight="1">
      <c r="A375" s="85"/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85"/>
    </row>
    <row r="376" spans="1:28" ht="15.75" customHeight="1">
      <c r="A376" s="85"/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85"/>
    </row>
    <row r="377" spans="1:28" ht="15.75" customHeight="1">
      <c r="A377" s="85"/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</row>
    <row r="378" spans="1:28" ht="15.75" customHeight="1">
      <c r="A378" s="85"/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85"/>
    </row>
    <row r="379" spans="1:28" ht="15.75" customHeight="1">
      <c r="A379" s="85"/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85"/>
    </row>
    <row r="380" spans="1:28" ht="15.75" customHeight="1">
      <c r="A380" s="85"/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85"/>
    </row>
    <row r="381" spans="1:28" ht="15.75" customHeight="1">
      <c r="A381" s="85"/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</row>
    <row r="382" spans="1:28" ht="15.75" customHeight="1">
      <c r="A382" s="85"/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</row>
    <row r="383" spans="1:28" ht="15.75" customHeight="1">
      <c r="A383" s="85"/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85"/>
    </row>
    <row r="384" spans="1:28" ht="15.75" customHeight="1">
      <c r="A384" s="85"/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</row>
    <row r="385" spans="1:28" ht="15.75" customHeight="1">
      <c r="A385" s="85"/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</row>
    <row r="386" spans="1:28" ht="15.75" customHeight="1">
      <c r="A386" s="85"/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85"/>
    </row>
    <row r="387" spans="1:28" ht="15.75" customHeight="1">
      <c r="A387" s="85"/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</row>
    <row r="388" spans="1:28" ht="15.75" customHeight="1">
      <c r="A388" s="85"/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</row>
    <row r="389" spans="1:28" ht="15.75" customHeight="1">
      <c r="A389" s="85"/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</row>
    <row r="390" spans="1:28" ht="15.75" customHeight="1">
      <c r="A390" s="85"/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</row>
    <row r="391" spans="1:28" ht="15.75" customHeight="1">
      <c r="A391" s="85"/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</row>
    <row r="392" spans="1:28" ht="15.75" customHeight="1">
      <c r="A392" s="85"/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85"/>
    </row>
    <row r="393" spans="1:28" ht="15.75" customHeight="1">
      <c r="A393" s="85"/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85"/>
    </row>
    <row r="394" spans="1:28" ht="15.75" customHeight="1">
      <c r="A394" s="85"/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85"/>
    </row>
    <row r="395" spans="1:28" ht="15.75" customHeight="1">
      <c r="A395" s="85"/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</row>
    <row r="396" spans="1:28" ht="15.75" customHeight="1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</row>
    <row r="397" spans="1:28" ht="15.75" customHeight="1">
      <c r="A397" s="85"/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</row>
    <row r="398" spans="1:28" ht="15.75" customHeight="1">
      <c r="A398" s="85"/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</row>
    <row r="399" spans="1:28" ht="15.75" customHeight="1">
      <c r="A399" s="85"/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</row>
    <row r="400" spans="1:28" ht="15.75" customHeight="1">
      <c r="A400" s="85"/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85"/>
    </row>
    <row r="401" spans="1:28" ht="15.75" customHeight="1">
      <c r="A401" s="85"/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85"/>
    </row>
    <row r="402" spans="1:28" ht="15.75" customHeight="1">
      <c r="A402" s="85"/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85"/>
    </row>
    <row r="403" spans="1:28" ht="15.75" customHeight="1">
      <c r="A403" s="85"/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85"/>
    </row>
    <row r="404" spans="1:28" ht="15.75" customHeight="1">
      <c r="A404" s="85"/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</row>
    <row r="405" spans="1:28" ht="15.75" customHeight="1">
      <c r="A405" s="85"/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85"/>
    </row>
    <row r="406" spans="1:28" ht="15.75" customHeight="1">
      <c r="A406" s="85"/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85"/>
    </row>
    <row r="407" spans="1:28" ht="15.75" customHeight="1">
      <c r="A407" s="85"/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85"/>
    </row>
    <row r="408" spans="1:28" ht="15.75" customHeight="1">
      <c r="A408" s="85"/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</row>
    <row r="409" spans="1:28" ht="15.75" customHeight="1">
      <c r="A409" s="85"/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</row>
    <row r="410" spans="1:28" ht="15.75" customHeight="1">
      <c r="A410" s="85"/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85"/>
    </row>
    <row r="411" spans="1:28" ht="15.75" customHeight="1">
      <c r="A411" s="85"/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85"/>
    </row>
    <row r="412" spans="1:28" ht="15.75" customHeight="1">
      <c r="A412" s="85"/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85"/>
    </row>
    <row r="413" spans="1:28" ht="15.75" customHeight="1">
      <c r="A413" s="85"/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85"/>
    </row>
    <row r="414" spans="1:28" ht="15.75" customHeight="1">
      <c r="A414" s="85"/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85"/>
    </row>
    <row r="415" spans="1:28" ht="15.75" customHeight="1">
      <c r="A415" s="85"/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</row>
    <row r="416" spans="1:28" ht="15.75" customHeight="1">
      <c r="A416" s="85"/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85"/>
    </row>
    <row r="417" spans="1:28" ht="15.75" customHeight="1">
      <c r="A417" s="85"/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85"/>
    </row>
    <row r="418" spans="1:28" ht="15.75" customHeight="1">
      <c r="A418" s="85"/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85"/>
    </row>
    <row r="419" spans="1:28" ht="15.75" customHeight="1">
      <c r="A419" s="85"/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85"/>
    </row>
    <row r="420" spans="1:28" ht="15.75" customHeight="1">
      <c r="A420" s="85"/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</row>
    <row r="421" spans="1:28" ht="15.75" customHeight="1">
      <c r="A421" s="85"/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85"/>
    </row>
    <row r="422" spans="1:28" ht="15.75" customHeight="1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</row>
    <row r="423" spans="1:28" ht="15.75" customHeight="1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</row>
    <row r="424" spans="1:28" ht="15.75" customHeight="1">
      <c r="A424" s="85"/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</row>
    <row r="425" spans="1:28" ht="15.75" customHeight="1">
      <c r="A425" s="85"/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</row>
    <row r="426" spans="1:28" ht="15.75" customHeight="1">
      <c r="A426" s="85"/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</row>
    <row r="427" spans="1:28" ht="15.75" customHeight="1">
      <c r="A427" s="85"/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</row>
    <row r="428" spans="1:28" ht="15.75" customHeight="1">
      <c r="A428" s="85"/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</row>
    <row r="429" spans="1:28" ht="15.75" customHeight="1">
      <c r="A429" s="85"/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85"/>
    </row>
    <row r="430" spans="1:28" ht="15.75" customHeight="1">
      <c r="A430" s="85"/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85"/>
    </row>
    <row r="431" spans="1:28" ht="15.75" customHeight="1">
      <c r="A431" s="85"/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85"/>
    </row>
    <row r="432" spans="1:28" ht="15.75" customHeight="1">
      <c r="A432" s="85"/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85"/>
    </row>
    <row r="433" spans="1:28" ht="15.75" customHeight="1">
      <c r="A433" s="85"/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85"/>
    </row>
    <row r="434" spans="1:28" ht="15.75" customHeight="1">
      <c r="A434" s="85"/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85"/>
    </row>
    <row r="435" spans="1:28" ht="15.75" customHeight="1">
      <c r="A435" s="85"/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85"/>
    </row>
    <row r="436" spans="1:28" ht="15.75" customHeight="1">
      <c r="A436" s="85"/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85"/>
    </row>
    <row r="437" spans="1:28" ht="15.75" customHeight="1">
      <c r="A437" s="85"/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85"/>
    </row>
    <row r="438" spans="1:28" ht="15.75" customHeight="1">
      <c r="A438" s="85"/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85"/>
    </row>
    <row r="439" spans="1:28" ht="15.75" customHeight="1">
      <c r="A439" s="85"/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85"/>
    </row>
    <row r="440" spans="1:28" ht="15.75" customHeight="1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</row>
    <row r="441" spans="1:28" ht="15.75" customHeight="1">
      <c r="A441" s="85"/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85"/>
    </row>
    <row r="442" spans="1:28" ht="15.75" customHeight="1">
      <c r="A442" s="85"/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85"/>
    </row>
    <row r="443" spans="1:28" ht="15.75" customHeight="1">
      <c r="A443" s="85"/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85"/>
    </row>
    <row r="444" spans="1:28" ht="15.75" customHeight="1">
      <c r="A444" s="85"/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85"/>
    </row>
    <row r="445" spans="1:28" ht="15.75" customHeight="1">
      <c r="A445" s="85"/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</row>
    <row r="446" spans="1:28" ht="15.75" customHeight="1">
      <c r="A446" s="85"/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85"/>
    </row>
    <row r="447" spans="1:28" ht="15.75" customHeight="1">
      <c r="A447" s="85"/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85"/>
    </row>
    <row r="448" spans="1:28" ht="15.75" customHeight="1">
      <c r="A448" s="85"/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85"/>
    </row>
    <row r="449" spans="1:28" ht="15.75" customHeight="1">
      <c r="A449" s="85"/>
      <c r="B449" s="85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85"/>
    </row>
    <row r="450" spans="1:28" ht="15.75" customHeight="1">
      <c r="A450" s="85"/>
      <c r="B450" s="85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85"/>
    </row>
    <row r="451" spans="1:28" ht="15.75" customHeight="1">
      <c r="A451" s="85"/>
      <c r="B451" s="85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85"/>
    </row>
    <row r="452" spans="1:28" ht="15.75" customHeight="1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</row>
    <row r="453" spans="1:28" ht="15.75" customHeight="1">
      <c r="A453" s="85"/>
      <c r="B453" s="85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85"/>
    </row>
    <row r="454" spans="1:28" ht="15.75" customHeight="1">
      <c r="A454" s="85"/>
      <c r="B454" s="85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85"/>
    </row>
    <row r="455" spans="1:28" ht="15.75" customHeight="1">
      <c r="A455" s="85"/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85"/>
    </row>
    <row r="456" spans="1:28" ht="15.75" customHeight="1">
      <c r="A456" s="85"/>
      <c r="B456" s="85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85"/>
    </row>
    <row r="457" spans="1:28" ht="15.75" customHeight="1">
      <c r="A457" s="85"/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85"/>
    </row>
    <row r="458" spans="1:28" ht="15.75" customHeight="1">
      <c r="A458" s="85"/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85"/>
    </row>
    <row r="459" spans="1:28" ht="15.75" customHeight="1">
      <c r="A459" s="85"/>
      <c r="B459" s="85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85"/>
    </row>
    <row r="460" spans="1:28" ht="15.75" customHeight="1">
      <c r="A460" s="85"/>
      <c r="B460" s="85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85"/>
    </row>
    <row r="461" spans="1:28" ht="15.75" customHeight="1">
      <c r="A461" s="85"/>
      <c r="B461" s="85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85"/>
    </row>
    <row r="462" spans="1:28" ht="15.75" customHeight="1">
      <c r="A462" s="85"/>
      <c r="B462" s="85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85"/>
    </row>
    <row r="463" spans="1:28" ht="15.75" customHeight="1">
      <c r="A463" s="85"/>
      <c r="B463" s="85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85"/>
    </row>
    <row r="464" spans="1:28" ht="15.75" customHeight="1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</row>
    <row r="465" spans="1:28" ht="15.75" customHeight="1">
      <c r="A465" s="85"/>
      <c r="B465" s="85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85"/>
    </row>
    <row r="466" spans="1:28" ht="15.75" customHeight="1">
      <c r="A466" s="85"/>
      <c r="B466" s="85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85"/>
    </row>
    <row r="467" spans="1:28" ht="15.75" customHeight="1">
      <c r="A467" s="85"/>
      <c r="B467" s="85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85"/>
    </row>
    <row r="468" spans="1:28" ht="15.75" customHeight="1">
      <c r="A468" s="85"/>
      <c r="B468" s="85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85"/>
    </row>
    <row r="469" spans="1:28" ht="15.75" customHeight="1">
      <c r="A469" s="85"/>
      <c r="B469" s="85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</row>
    <row r="470" spans="1:28" ht="15.75" customHeight="1">
      <c r="A470" s="85"/>
      <c r="B470" s="85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85"/>
    </row>
    <row r="471" spans="1:28" ht="15.75" customHeight="1">
      <c r="A471" s="85"/>
      <c r="B471" s="85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85"/>
    </row>
    <row r="472" spans="1:28" ht="15.75" customHeight="1">
      <c r="A472" s="85"/>
      <c r="B472" s="85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85"/>
    </row>
    <row r="473" spans="1:28" ht="15.75" customHeight="1">
      <c r="A473" s="85"/>
      <c r="B473" s="85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</row>
    <row r="474" spans="1:28" ht="15.75" customHeight="1">
      <c r="A474" s="85"/>
      <c r="B474" s="85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</row>
    <row r="475" spans="1:28" ht="15.75" customHeight="1">
      <c r="A475" s="85"/>
      <c r="B475" s="85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85"/>
    </row>
    <row r="476" spans="1:28" ht="15.75" customHeight="1">
      <c r="A476" s="85"/>
      <c r="B476" s="85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85"/>
    </row>
    <row r="477" spans="1:28" ht="15.75" customHeight="1">
      <c r="A477" s="85"/>
      <c r="B477" s="85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85"/>
    </row>
    <row r="478" spans="1:28" ht="15.75" customHeight="1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</row>
    <row r="479" spans="1:28" ht="15.75" customHeight="1">
      <c r="A479" s="85"/>
      <c r="B479" s="85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85"/>
    </row>
    <row r="480" spans="1:28" ht="15.75" customHeight="1">
      <c r="A480" s="85"/>
      <c r="B480" s="85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85"/>
    </row>
    <row r="481" spans="1:28" ht="15.75" customHeight="1">
      <c r="A481" s="85"/>
      <c r="B481" s="85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85"/>
    </row>
    <row r="482" spans="1:28" ht="15.75" customHeight="1">
      <c r="A482" s="85"/>
      <c r="B482" s="85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85"/>
    </row>
    <row r="483" spans="1:28" ht="15.75" customHeight="1">
      <c r="A483" s="85"/>
      <c r="B483" s="85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85"/>
    </row>
    <row r="484" spans="1:28" ht="15.75" customHeight="1">
      <c r="A484" s="85"/>
      <c r="B484" s="85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85"/>
    </row>
    <row r="485" spans="1:28" ht="15.75" customHeight="1">
      <c r="A485" s="85"/>
      <c r="B485" s="85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85"/>
    </row>
    <row r="486" spans="1:28" ht="15.75" customHeight="1">
      <c r="A486" s="85"/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85"/>
    </row>
    <row r="487" spans="1:28" ht="15.75" customHeight="1">
      <c r="A487" s="85"/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85"/>
    </row>
    <row r="488" spans="1:28" ht="15.75" customHeight="1">
      <c r="A488" s="85"/>
      <c r="B488" s="85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85"/>
    </row>
    <row r="489" spans="1:28" ht="15.75" customHeight="1">
      <c r="A489" s="85"/>
      <c r="B489" s="85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85"/>
    </row>
    <row r="490" spans="1:28" ht="15.75" customHeight="1">
      <c r="A490" s="85"/>
      <c r="B490" s="85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85"/>
    </row>
    <row r="491" spans="1:28" ht="15.75" customHeight="1">
      <c r="A491" s="85"/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85"/>
    </row>
    <row r="492" spans="1:28" ht="15.75" customHeight="1">
      <c r="A492" s="85"/>
      <c r="B492" s="85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85"/>
    </row>
    <row r="493" spans="1:28" ht="15.75" customHeight="1">
      <c r="A493" s="85"/>
      <c r="B493" s="85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85"/>
    </row>
    <row r="494" spans="1:28" ht="15.75" customHeight="1">
      <c r="A494" s="85"/>
      <c r="B494" s="85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85"/>
    </row>
    <row r="495" spans="1:28" ht="15.75" customHeight="1">
      <c r="A495" s="85"/>
      <c r="B495" s="85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85"/>
    </row>
    <row r="496" spans="1:28" ht="15.75" customHeight="1">
      <c r="A496" s="85"/>
      <c r="B496" s="85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85"/>
    </row>
    <row r="497" spans="1:28" ht="15.75" customHeight="1">
      <c r="A497" s="85"/>
      <c r="B497" s="85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85"/>
    </row>
    <row r="498" spans="1:28" ht="15.75" customHeight="1">
      <c r="A498" s="85"/>
      <c r="B498" s="85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85"/>
    </row>
    <row r="499" spans="1:28" ht="15.75" customHeight="1">
      <c r="A499" s="85"/>
      <c r="B499" s="85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85"/>
    </row>
    <row r="500" spans="1:28" ht="15.75" customHeight="1">
      <c r="A500" s="85"/>
      <c r="B500" s="85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85"/>
    </row>
    <row r="501" spans="1:28" ht="15.75" customHeight="1">
      <c r="A501" s="85"/>
      <c r="B501" s="85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85"/>
    </row>
    <row r="502" spans="1:28" ht="15.75" customHeight="1">
      <c r="A502" s="85"/>
      <c r="B502" s="85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85"/>
    </row>
    <row r="503" spans="1:28" ht="15.75" customHeight="1">
      <c r="A503" s="85"/>
      <c r="B503" s="85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85"/>
    </row>
    <row r="504" spans="1:28" ht="15.75" customHeight="1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</row>
    <row r="505" spans="1:28" ht="15.75" customHeight="1">
      <c r="A505" s="85"/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  <c r="AA505" s="85"/>
      <c r="AB505" s="85"/>
    </row>
    <row r="506" spans="1:28" ht="15.75" customHeight="1">
      <c r="A506" s="85"/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  <c r="AA506" s="85"/>
      <c r="AB506" s="85"/>
    </row>
    <row r="507" spans="1:28" ht="15.75" customHeight="1">
      <c r="A507" s="85"/>
      <c r="B507" s="85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  <c r="AA507" s="85"/>
      <c r="AB507" s="85"/>
    </row>
    <row r="508" spans="1:28" ht="15.75" customHeight="1">
      <c r="A508" s="85"/>
      <c r="B508" s="85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  <c r="AA508" s="85"/>
      <c r="AB508" s="85"/>
    </row>
    <row r="509" spans="1:28" ht="15.75" customHeight="1">
      <c r="A509" s="85"/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  <c r="AA509" s="85"/>
      <c r="AB509" s="85"/>
    </row>
    <row r="510" spans="1:28" ht="15.75" customHeight="1">
      <c r="A510" s="85"/>
      <c r="B510" s="85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  <c r="AA510" s="85"/>
      <c r="AB510" s="85"/>
    </row>
    <row r="511" spans="1:28" ht="15.75" customHeight="1">
      <c r="A511" s="85"/>
      <c r="B511" s="85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  <c r="AA511" s="85"/>
      <c r="AB511" s="85"/>
    </row>
    <row r="512" spans="1:28" ht="15.75" customHeight="1">
      <c r="A512" s="85"/>
      <c r="B512" s="85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  <c r="AA512" s="85"/>
      <c r="AB512" s="85"/>
    </row>
    <row r="513" spans="1:28" ht="15.75" customHeight="1">
      <c r="A513" s="85"/>
      <c r="B513" s="85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  <c r="AA513" s="85"/>
      <c r="AB513" s="85"/>
    </row>
    <row r="514" spans="1:28" ht="15.75" customHeight="1">
      <c r="A514" s="85"/>
      <c r="B514" s="85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  <c r="AA514" s="85"/>
      <c r="AB514" s="85"/>
    </row>
    <row r="515" spans="1:28" ht="15.75" customHeight="1">
      <c r="A515" s="85"/>
      <c r="B515" s="85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  <c r="AA515" s="85"/>
      <c r="AB515" s="85"/>
    </row>
    <row r="516" spans="1:28" ht="15.75" customHeight="1">
      <c r="A516" s="85"/>
      <c r="B516" s="85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  <c r="AA516" s="85"/>
      <c r="AB516" s="85"/>
    </row>
    <row r="517" spans="1:28" ht="15.75" customHeight="1">
      <c r="A517" s="85"/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  <c r="AA517" s="85"/>
      <c r="AB517" s="85"/>
    </row>
    <row r="518" spans="1:28" ht="15.75" customHeight="1">
      <c r="A518" s="85"/>
      <c r="B518" s="85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  <c r="AA518" s="85"/>
      <c r="AB518" s="85"/>
    </row>
    <row r="519" spans="1:28" ht="15.75" customHeight="1">
      <c r="A519" s="85"/>
      <c r="B519" s="85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  <c r="AA519" s="85"/>
      <c r="AB519" s="85"/>
    </row>
    <row r="520" spans="1:28" ht="15.75" customHeight="1">
      <c r="A520" s="85"/>
      <c r="B520" s="85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  <c r="AA520" s="85"/>
      <c r="AB520" s="85"/>
    </row>
    <row r="521" spans="1:28" ht="15.75" customHeight="1">
      <c r="A521" s="85"/>
      <c r="B521" s="85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  <c r="AA521" s="85"/>
      <c r="AB521" s="85"/>
    </row>
    <row r="522" spans="1:28" ht="15.75" customHeight="1">
      <c r="A522" s="85"/>
      <c r="B522" s="85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  <c r="AA522" s="85"/>
      <c r="AB522" s="85"/>
    </row>
    <row r="523" spans="1:28" ht="15.75" customHeight="1">
      <c r="A523" s="85"/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  <c r="AA523" s="85"/>
      <c r="AB523" s="85"/>
    </row>
    <row r="524" spans="1:28" ht="15.75" customHeight="1">
      <c r="A524" s="85"/>
      <c r="B524" s="85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5"/>
      <c r="AB524" s="85"/>
    </row>
    <row r="525" spans="1:28" ht="15.75" customHeight="1">
      <c r="A525" s="85"/>
      <c r="B525" s="85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  <c r="AA525" s="85"/>
      <c r="AB525" s="85"/>
    </row>
    <row r="526" spans="1:28" ht="15.75" customHeight="1">
      <c r="A526" s="85"/>
      <c r="B526" s="85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  <c r="AA526" s="85"/>
      <c r="AB526" s="85"/>
    </row>
    <row r="527" spans="1:28" ht="15.75" customHeight="1">
      <c r="A527" s="85"/>
      <c r="B527" s="85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  <c r="AA527" s="85"/>
      <c r="AB527" s="85"/>
    </row>
    <row r="528" spans="1:28" ht="15.75" customHeight="1">
      <c r="A528" s="85"/>
      <c r="B528" s="85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  <c r="AA528" s="85"/>
      <c r="AB528" s="85"/>
    </row>
    <row r="529" spans="1:28" ht="15.75" customHeight="1">
      <c r="A529" s="85"/>
      <c r="B529" s="85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  <c r="AA529" s="85"/>
      <c r="AB529" s="85"/>
    </row>
    <row r="530" spans="1:28" ht="15.75" customHeight="1">
      <c r="A530" s="85"/>
      <c r="B530" s="85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  <c r="AA530" s="85"/>
      <c r="AB530" s="85"/>
    </row>
    <row r="531" spans="1:28" ht="15.75" customHeight="1">
      <c r="A531" s="85"/>
      <c r="B531" s="85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  <c r="AA531" s="85"/>
      <c r="AB531" s="85"/>
    </row>
    <row r="532" spans="1:28" ht="15.75" customHeight="1">
      <c r="A532" s="85"/>
      <c r="B532" s="85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  <c r="AA532" s="85"/>
      <c r="AB532" s="85"/>
    </row>
    <row r="533" spans="1:28" ht="15.75" customHeight="1">
      <c r="A533" s="85"/>
      <c r="B533" s="85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  <c r="AA533" s="85"/>
      <c r="AB533" s="85"/>
    </row>
    <row r="534" spans="1:28" ht="15.75" customHeight="1">
      <c r="A534" s="85"/>
      <c r="B534" s="85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  <c r="AA534" s="85"/>
      <c r="AB534" s="85"/>
    </row>
    <row r="535" spans="1:28" ht="15.75" customHeight="1">
      <c r="A535" s="85"/>
      <c r="B535" s="85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  <c r="AA535" s="85"/>
      <c r="AB535" s="85"/>
    </row>
    <row r="536" spans="1:28" ht="15.75" customHeight="1">
      <c r="A536" s="85"/>
      <c r="B536" s="85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  <c r="AA536" s="85"/>
      <c r="AB536" s="85"/>
    </row>
    <row r="537" spans="1:28" ht="15.75" customHeight="1">
      <c r="A537" s="85"/>
      <c r="B537" s="85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  <c r="AA537" s="85"/>
      <c r="AB537" s="85"/>
    </row>
    <row r="538" spans="1:28" ht="15.75" customHeight="1">
      <c r="A538" s="85"/>
      <c r="B538" s="85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  <c r="AA538" s="85"/>
      <c r="AB538" s="85"/>
    </row>
    <row r="539" spans="1:28" ht="15.75" customHeight="1">
      <c r="A539" s="85"/>
      <c r="B539" s="85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  <c r="AA539" s="85"/>
      <c r="AB539" s="85"/>
    </row>
    <row r="540" spans="1:28" ht="15.75" customHeight="1">
      <c r="A540" s="85"/>
      <c r="B540" s="85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  <c r="AA540" s="85"/>
      <c r="AB540" s="85"/>
    </row>
    <row r="541" spans="1:28" ht="15.75" customHeight="1">
      <c r="A541" s="85"/>
      <c r="B541" s="85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5"/>
      <c r="AB541" s="85"/>
    </row>
    <row r="542" spans="1:28" ht="15.75" customHeight="1">
      <c r="A542" s="85"/>
      <c r="B542" s="85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  <c r="AA542" s="85"/>
      <c r="AB542" s="85"/>
    </row>
    <row r="543" spans="1:28" ht="15.75" customHeight="1">
      <c r="A543" s="85"/>
      <c r="B543" s="85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  <c r="AA543" s="85"/>
      <c r="AB543" s="85"/>
    </row>
    <row r="544" spans="1:28" ht="15.75" customHeight="1">
      <c r="A544" s="85"/>
      <c r="B544" s="85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  <c r="AA544" s="85"/>
      <c r="AB544" s="85"/>
    </row>
    <row r="545" spans="1:28" ht="15.75" customHeight="1">
      <c r="A545" s="85"/>
      <c r="B545" s="85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  <c r="AA545" s="85"/>
      <c r="AB545" s="85"/>
    </row>
    <row r="546" spans="1:28" ht="15.75" customHeight="1">
      <c r="A546" s="85"/>
      <c r="B546" s="85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  <c r="AA546" s="85"/>
      <c r="AB546" s="85"/>
    </row>
    <row r="547" spans="1:28" ht="15.75" customHeight="1">
      <c r="A547" s="85"/>
      <c r="B547" s="85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  <c r="AA547" s="85"/>
      <c r="AB547" s="85"/>
    </row>
    <row r="548" spans="1:28" ht="15.75" customHeight="1">
      <c r="A548" s="85"/>
      <c r="B548" s="85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  <c r="AA548" s="85"/>
      <c r="AB548" s="85"/>
    </row>
    <row r="549" spans="1:28" ht="15.75" customHeight="1">
      <c r="A549" s="85"/>
      <c r="B549" s="85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  <c r="AA549" s="85"/>
      <c r="AB549" s="85"/>
    </row>
    <row r="550" spans="1:28" ht="15.75" customHeight="1">
      <c r="A550" s="85"/>
      <c r="B550" s="85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  <c r="AA550" s="85"/>
      <c r="AB550" s="85"/>
    </row>
    <row r="551" spans="1:28" ht="15.75" customHeight="1">
      <c r="A551" s="85"/>
      <c r="B551" s="85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  <c r="AA551" s="85"/>
      <c r="AB551" s="85"/>
    </row>
    <row r="552" spans="1:28" ht="15.75" customHeight="1">
      <c r="A552" s="85"/>
      <c r="B552" s="85"/>
      <c r="C552" s="85"/>
      <c r="D552" s="85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  <c r="AA552" s="85"/>
      <c r="AB552" s="85"/>
    </row>
    <row r="553" spans="1:28" ht="15.75" customHeight="1">
      <c r="A553" s="85"/>
      <c r="B553" s="85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  <c r="AA553" s="85"/>
      <c r="AB553" s="85"/>
    </row>
    <row r="554" spans="1:28" ht="15.75" customHeight="1">
      <c r="A554" s="85"/>
      <c r="B554" s="85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  <c r="AA554" s="85"/>
      <c r="AB554" s="85"/>
    </row>
    <row r="555" spans="1:28" ht="15.75" customHeight="1">
      <c r="A555" s="85"/>
      <c r="B555" s="85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  <c r="AA555" s="85"/>
      <c r="AB555" s="85"/>
    </row>
    <row r="556" spans="1:28" ht="15.75" customHeight="1">
      <c r="A556" s="85"/>
      <c r="B556" s="85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  <c r="AA556" s="85"/>
      <c r="AB556" s="85"/>
    </row>
    <row r="557" spans="1:28" ht="15.75" customHeight="1">
      <c r="A557" s="85"/>
      <c r="B557" s="85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  <c r="AA557" s="85"/>
      <c r="AB557" s="85"/>
    </row>
    <row r="558" spans="1:28" ht="15.75" customHeight="1">
      <c r="A558" s="85"/>
      <c r="B558" s="85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  <c r="AA558" s="85"/>
      <c r="AB558" s="85"/>
    </row>
    <row r="559" spans="1:28" ht="15.75" customHeight="1">
      <c r="A559" s="85"/>
      <c r="B559" s="85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  <c r="AA559" s="85"/>
      <c r="AB559" s="85"/>
    </row>
    <row r="560" spans="1:28" ht="15.75" customHeight="1">
      <c r="A560" s="85"/>
      <c r="B560" s="85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  <c r="AA560" s="85"/>
      <c r="AB560" s="85"/>
    </row>
    <row r="561" spans="1:28" ht="15.75" customHeight="1">
      <c r="A561" s="85"/>
      <c r="B561" s="85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  <c r="AA561" s="85"/>
      <c r="AB561" s="85"/>
    </row>
    <row r="562" spans="1:28" ht="15.75" customHeight="1">
      <c r="A562" s="85"/>
      <c r="B562" s="85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  <c r="AA562" s="85"/>
      <c r="AB562" s="85"/>
    </row>
    <row r="563" spans="1:28" ht="15.75" customHeight="1">
      <c r="A563" s="85"/>
      <c r="B563" s="85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  <c r="AA563" s="85"/>
      <c r="AB563" s="85"/>
    </row>
    <row r="564" spans="1:28" ht="15.75" customHeight="1">
      <c r="A564" s="85"/>
      <c r="B564" s="85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5"/>
      <c r="AB564" s="85"/>
    </row>
    <row r="565" spans="1:28" ht="15.75" customHeight="1">
      <c r="A565" s="85"/>
      <c r="B565" s="85"/>
      <c r="C565" s="85"/>
      <c r="D565" s="85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  <c r="AA565" s="85"/>
      <c r="AB565" s="85"/>
    </row>
    <row r="566" spans="1:28" ht="15.75" customHeight="1">
      <c r="A566" s="85"/>
      <c r="B566" s="85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  <c r="AA566" s="85"/>
      <c r="AB566" s="85"/>
    </row>
    <row r="567" spans="1:28" ht="15.75" customHeight="1">
      <c r="A567" s="85"/>
      <c r="B567" s="85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  <c r="AA567" s="85"/>
      <c r="AB567" s="85"/>
    </row>
    <row r="568" spans="1:28" ht="15.75" customHeight="1">
      <c r="A568" s="85"/>
      <c r="B568" s="85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  <c r="AA568" s="85"/>
      <c r="AB568" s="85"/>
    </row>
    <row r="569" spans="1:28" ht="15.75" customHeight="1">
      <c r="A569" s="85"/>
      <c r="B569" s="85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  <c r="AA569" s="85"/>
      <c r="AB569" s="85"/>
    </row>
    <row r="570" spans="1:28" ht="15.75" customHeight="1">
      <c r="A570" s="85"/>
      <c r="B570" s="85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  <c r="AA570" s="85"/>
      <c r="AB570" s="85"/>
    </row>
    <row r="571" spans="1:28" ht="15.75" customHeight="1">
      <c r="A571" s="85"/>
      <c r="B571" s="85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  <c r="AA571" s="85"/>
      <c r="AB571" s="85"/>
    </row>
    <row r="572" spans="1:28" ht="15.75" customHeight="1">
      <c r="A572" s="85"/>
      <c r="B572" s="85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  <c r="AA572" s="85"/>
      <c r="AB572" s="85"/>
    </row>
    <row r="573" spans="1:28" ht="15.75" customHeight="1">
      <c r="A573" s="85"/>
      <c r="B573" s="85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  <c r="AA573" s="85"/>
      <c r="AB573" s="85"/>
    </row>
    <row r="574" spans="1:28" ht="15.75" customHeight="1">
      <c r="A574" s="85"/>
      <c r="B574" s="85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  <c r="AA574" s="85"/>
      <c r="AB574" s="85"/>
    </row>
    <row r="575" spans="1:28" ht="15.75" customHeight="1">
      <c r="A575" s="85"/>
      <c r="B575" s="85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  <c r="AA575" s="85"/>
      <c r="AB575" s="85"/>
    </row>
    <row r="576" spans="1:28" ht="15.75" customHeight="1">
      <c r="A576" s="85"/>
      <c r="B576" s="85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  <c r="AA576" s="85"/>
      <c r="AB576" s="85"/>
    </row>
    <row r="577" spans="1:28" ht="15.75" customHeight="1">
      <c r="A577" s="85"/>
      <c r="B577" s="85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  <c r="AA577" s="85"/>
      <c r="AB577" s="85"/>
    </row>
    <row r="578" spans="1:28" ht="15.75" customHeight="1">
      <c r="A578" s="85"/>
      <c r="B578" s="85"/>
      <c r="C578" s="85"/>
      <c r="D578" s="85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  <c r="AA578" s="85"/>
      <c r="AB578" s="85"/>
    </row>
    <row r="579" spans="1:28" ht="15.75" customHeight="1">
      <c r="A579" s="85"/>
      <c r="B579" s="85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  <c r="AA579" s="85"/>
      <c r="AB579" s="85"/>
    </row>
    <row r="580" spans="1:28" ht="15.75" customHeight="1">
      <c r="A580" s="85"/>
      <c r="B580" s="85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  <c r="AA580" s="85"/>
      <c r="AB580" s="85"/>
    </row>
    <row r="581" spans="1:28" ht="15.75" customHeight="1">
      <c r="A581" s="85"/>
      <c r="B581" s="85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  <c r="AA581" s="85"/>
      <c r="AB581" s="85"/>
    </row>
    <row r="582" spans="1:28" ht="15.75" customHeight="1">
      <c r="A582" s="85"/>
      <c r="B582" s="85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  <c r="AA582" s="85"/>
      <c r="AB582" s="85"/>
    </row>
    <row r="583" spans="1:28" ht="15.75" customHeight="1">
      <c r="A583" s="85"/>
      <c r="B583" s="85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  <c r="AA583" s="85"/>
      <c r="AB583" s="85"/>
    </row>
    <row r="584" spans="1:28" ht="15.75" customHeight="1">
      <c r="A584" s="85"/>
      <c r="B584" s="85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  <c r="AA584" s="85"/>
      <c r="AB584" s="85"/>
    </row>
    <row r="585" spans="1:28" ht="15.75" customHeight="1">
      <c r="A585" s="85"/>
      <c r="B585" s="85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  <c r="AA585" s="85"/>
      <c r="AB585" s="85"/>
    </row>
    <row r="586" spans="1:28" ht="15.75" customHeight="1">
      <c r="A586" s="85"/>
      <c r="B586" s="85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  <c r="AA586" s="85"/>
      <c r="AB586" s="85"/>
    </row>
    <row r="587" spans="1:28" ht="15.75" customHeight="1">
      <c r="A587" s="85"/>
      <c r="B587" s="85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  <c r="AA587" s="85"/>
      <c r="AB587" s="85"/>
    </row>
    <row r="588" spans="1:28" ht="15.75" customHeight="1">
      <c r="A588" s="85"/>
      <c r="B588" s="85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  <c r="AA588" s="85"/>
      <c r="AB588" s="85"/>
    </row>
    <row r="589" spans="1:28" ht="15.75" customHeight="1">
      <c r="A589" s="85"/>
      <c r="B589" s="85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  <c r="AA589" s="85"/>
      <c r="AB589" s="85"/>
    </row>
    <row r="590" spans="1:28" ht="15.75" customHeight="1">
      <c r="A590" s="85"/>
      <c r="B590" s="85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  <c r="AA590" s="85"/>
      <c r="AB590" s="85"/>
    </row>
    <row r="591" spans="1:28" ht="15.75" customHeight="1">
      <c r="A591" s="85"/>
      <c r="B591" s="85"/>
      <c r="C591" s="85"/>
      <c r="D591" s="85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  <c r="AA591" s="85"/>
      <c r="AB591" s="85"/>
    </row>
    <row r="592" spans="1:28" ht="15.75" customHeight="1">
      <c r="A592" s="85"/>
      <c r="B592" s="85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  <c r="AA592" s="85"/>
      <c r="AB592" s="85"/>
    </row>
    <row r="593" spans="1:28" ht="15.75" customHeight="1">
      <c r="A593" s="85"/>
      <c r="B593" s="85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  <c r="AA593" s="85"/>
      <c r="AB593" s="85"/>
    </row>
    <row r="594" spans="1:28" ht="15.75" customHeight="1">
      <c r="A594" s="85"/>
      <c r="B594" s="85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  <c r="AA594" s="85"/>
      <c r="AB594" s="85"/>
    </row>
    <row r="595" spans="1:28" ht="15.75" customHeight="1">
      <c r="A595" s="85"/>
      <c r="B595" s="85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  <c r="AA595" s="85"/>
      <c r="AB595" s="85"/>
    </row>
    <row r="596" spans="1:28" ht="15.75" customHeight="1">
      <c r="A596" s="85"/>
      <c r="B596" s="85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  <c r="AA596" s="85"/>
      <c r="AB596" s="85"/>
    </row>
    <row r="597" spans="1:28" ht="15.75" customHeight="1">
      <c r="A597" s="85"/>
      <c r="B597" s="85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  <c r="AA597" s="85"/>
      <c r="AB597" s="85"/>
    </row>
    <row r="598" spans="1:28" ht="15.75" customHeight="1">
      <c r="A598" s="85"/>
      <c r="B598" s="85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  <c r="AA598" s="85"/>
      <c r="AB598" s="85"/>
    </row>
    <row r="599" spans="1:28" ht="15.75" customHeight="1">
      <c r="A599" s="85"/>
      <c r="B599" s="85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  <c r="AA599" s="85"/>
      <c r="AB599" s="85"/>
    </row>
    <row r="600" spans="1:28" ht="15.75" customHeight="1">
      <c r="A600" s="85"/>
      <c r="B600" s="85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  <c r="AA600" s="85"/>
      <c r="AB600" s="85"/>
    </row>
    <row r="601" spans="1:28" ht="15.75" customHeight="1">
      <c r="A601" s="85"/>
      <c r="B601" s="85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  <c r="AA601" s="85"/>
      <c r="AB601" s="85"/>
    </row>
    <row r="602" spans="1:28" ht="15.75" customHeight="1">
      <c r="A602" s="85"/>
      <c r="B602" s="85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  <c r="AA602" s="85"/>
      <c r="AB602" s="85"/>
    </row>
    <row r="603" spans="1:28" ht="15.75" customHeight="1">
      <c r="A603" s="85"/>
      <c r="B603" s="85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  <c r="AA603" s="85"/>
      <c r="AB603" s="85"/>
    </row>
    <row r="604" spans="1:28" ht="15.75" customHeight="1">
      <c r="A604" s="85"/>
      <c r="B604" s="85"/>
      <c r="C604" s="85"/>
      <c r="D604" s="85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  <c r="AA604" s="85"/>
      <c r="AB604" s="85"/>
    </row>
    <row r="605" spans="1:28" ht="15.75" customHeight="1">
      <c r="A605" s="85"/>
      <c r="B605" s="85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  <c r="AA605" s="85"/>
      <c r="AB605" s="85"/>
    </row>
    <row r="606" spans="1:28" ht="15.75" customHeight="1">
      <c r="A606" s="85"/>
      <c r="B606" s="85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  <c r="AA606" s="85"/>
      <c r="AB606" s="85"/>
    </row>
    <row r="607" spans="1:28" ht="15.75" customHeight="1">
      <c r="A607" s="85"/>
      <c r="B607" s="85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  <c r="AA607" s="85"/>
      <c r="AB607" s="85"/>
    </row>
    <row r="608" spans="1:28" ht="15.75" customHeight="1">
      <c r="A608" s="85"/>
      <c r="B608" s="85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  <c r="AA608" s="85"/>
      <c r="AB608" s="85"/>
    </row>
    <row r="609" spans="1:28" ht="15.75" customHeight="1">
      <c r="A609" s="85"/>
      <c r="B609" s="85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  <c r="AA609" s="85"/>
      <c r="AB609" s="85"/>
    </row>
    <row r="610" spans="1:28" ht="15.75" customHeight="1">
      <c r="A610" s="85"/>
      <c r="B610" s="85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  <c r="AA610" s="85"/>
      <c r="AB610" s="85"/>
    </row>
    <row r="611" spans="1:28" ht="15.75" customHeight="1">
      <c r="A611" s="85"/>
      <c r="B611" s="85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  <c r="AA611" s="85"/>
      <c r="AB611" s="85"/>
    </row>
    <row r="612" spans="1:28" ht="15.75" customHeight="1">
      <c r="A612" s="85"/>
      <c r="B612" s="85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  <c r="AA612" s="85"/>
      <c r="AB612" s="85"/>
    </row>
    <row r="613" spans="1:28" ht="15.75" customHeight="1">
      <c r="A613" s="85"/>
      <c r="B613" s="85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  <c r="AA613" s="85"/>
      <c r="AB613" s="85"/>
    </row>
    <row r="614" spans="1:28" ht="15.75" customHeight="1">
      <c r="A614" s="85"/>
      <c r="B614" s="85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  <c r="AA614" s="85"/>
      <c r="AB614" s="85"/>
    </row>
    <row r="615" spans="1:28" ht="15.75" customHeight="1">
      <c r="A615" s="85"/>
      <c r="B615" s="85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  <c r="AA615" s="85"/>
      <c r="AB615" s="85"/>
    </row>
    <row r="616" spans="1:28" ht="15.75" customHeight="1">
      <c r="A616" s="85"/>
      <c r="B616" s="85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  <c r="AA616" s="85"/>
      <c r="AB616" s="85"/>
    </row>
    <row r="617" spans="1:28" ht="15.75" customHeight="1">
      <c r="A617" s="85"/>
      <c r="B617" s="85"/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  <c r="AA617" s="85"/>
      <c r="AB617" s="85"/>
    </row>
    <row r="618" spans="1:28" ht="15.75" customHeight="1">
      <c r="A618" s="85"/>
      <c r="B618" s="85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  <c r="AA618" s="85"/>
      <c r="AB618" s="85"/>
    </row>
    <row r="619" spans="1:28" ht="15.75" customHeight="1">
      <c r="A619" s="85"/>
      <c r="B619" s="85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  <c r="AA619" s="85"/>
      <c r="AB619" s="85"/>
    </row>
    <row r="620" spans="1:28" ht="15.75" customHeight="1">
      <c r="A620" s="85"/>
      <c r="B620" s="85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  <c r="AA620" s="85"/>
      <c r="AB620" s="85"/>
    </row>
    <row r="621" spans="1:28" ht="15.75" customHeight="1">
      <c r="A621" s="85"/>
      <c r="B621" s="85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  <c r="AA621" s="85"/>
      <c r="AB621" s="85"/>
    </row>
    <row r="622" spans="1:28" ht="15.75" customHeight="1">
      <c r="A622" s="85"/>
      <c r="B622" s="85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  <c r="AA622" s="85"/>
      <c r="AB622" s="85"/>
    </row>
    <row r="623" spans="1:28" ht="15.75" customHeight="1">
      <c r="A623" s="85"/>
      <c r="B623" s="85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  <c r="AA623" s="85"/>
      <c r="AB623" s="85"/>
    </row>
    <row r="624" spans="1:28" ht="15.75" customHeight="1">
      <c r="A624" s="85"/>
      <c r="B624" s="85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  <c r="AA624" s="85"/>
      <c r="AB624" s="85"/>
    </row>
    <row r="625" spans="1:28" ht="15.75" customHeight="1">
      <c r="A625" s="85"/>
      <c r="B625" s="85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  <c r="AA625" s="85"/>
      <c r="AB625" s="85"/>
    </row>
    <row r="626" spans="1:28" ht="15.75" customHeight="1">
      <c r="A626" s="85"/>
      <c r="B626" s="85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  <c r="AA626" s="85"/>
      <c r="AB626" s="85"/>
    </row>
    <row r="627" spans="1:28" ht="15.75" customHeight="1">
      <c r="A627" s="85"/>
      <c r="B627" s="85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  <c r="AA627" s="85"/>
      <c r="AB627" s="85"/>
    </row>
    <row r="628" spans="1:28" ht="15.75" customHeight="1">
      <c r="A628" s="85"/>
      <c r="B628" s="85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  <c r="AA628" s="85"/>
      <c r="AB628" s="85"/>
    </row>
    <row r="629" spans="1:28" ht="15.75" customHeight="1">
      <c r="A629" s="85"/>
      <c r="B629" s="85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  <c r="AA629" s="85"/>
      <c r="AB629" s="85"/>
    </row>
    <row r="630" spans="1:28" ht="15.75" customHeight="1">
      <c r="A630" s="85"/>
      <c r="B630" s="85"/>
      <c r="C630" s="85"/>
      <c r="D630" s="85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  <c r="AA630" s="85"/>
      <c r="AB630" s="85"/>
    </row>
    <row r="631" spans="1:28" ht="15.75" customHeight="1">
      <c r="A631" s="85"/>
      <c r="B631" s="85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  <c r="AA631" s="85"/>
      <c r="AB631" s="85"/>
    </row>
    <row r="632" spans="1:28" ht="15.75" customHeight="1">
      <c r="A632" s="85"/>
      <c r="B632" s="85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  <c r="AA632" s="85"/>
      <c r="AB632" s="85"/>
    </row>
    <row r="633" spans="1:28" ht="15.75" customHeight="1">
      <c r="A633" s="85"/>
      <c r="B633" s="85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  <c r="AA633" s="85"/>
      <c r="AB633" s="85"/>
    </row>
    <row r="634" spans="1:28" ht="15.75" customHeight="1">
      <c r="A634" s="85"/>
      <c r="B634" s="85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  <c r="AA634" s="85"/>
      <c r="AB634" s="85"/>
    </row>
    <row r="635" spans="1:28" ht="15.75" customHeight="1">
      <c r="A635" s="85"/>
      <c r="B635" s="85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  <c r="AA635" s="85"/>
      <c r="AB635" s="85"/>
    </row>
    <row r="636" spans="1:28" ht="15.75" customHeight="1">
      <c r="A636" s="85"/>
      <c r="B636" s="85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  <c r="AA636" s="85"/>
      <c r="AB636" s="85"/>
    </row>
    <row r="637" spans="1:28" ht="15.75" customHeight="1">
      <c r="A637" s="85"/>
      <c r="B637" s="85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  <c r="AA637" s="85"/>
      <c r="AB637" s="85"/>
    </row>
    <row r="638" spans="1:28" ht="15.75" customHeight="1">
      <c r="A638" s="85"/>
      <c r="B638" s="85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  <c r="AA638" s="85"/>
      <c r="AB638" s="85"/>
    </row>
    <row r="639" spans="1:28" ht="15.75" customHeight="1">
      <c r="A639" s="85"/>
      <c r="B639" s="85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  <c r="AA639" s="85"/>
      <c r="AB639" s="85"/>
    </row>
    <row r="640" spans="1:28" ht="15.75" customHeight="1">
      <c r="A640" s="85"/>
      <c r="B640" s="85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  <c r="AA640" s="85"/>
      <c r="AB640" s="85"/>
    </row>
    <row r="641" spans="1:28" ht="15.75" customHeight="1">
      <c r="A641" s="85"/>
      <c r="B641" s="85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  <c r="AA641" s="85"/>
      <c r="AB641" s="85"/>
    </row>
    <row r="642" spans="1:28" ht="15.75" customHeight="1">
      <c r="A642" s="85"/>
      <c r="B642" s="85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  <c r="AA642" s="85"/>
      <c r="AB642" s="85"/>
    </row>
    <row r="643" spans="1:28" ht="15.75" customHeight="1">
      <c r="A643" s="85"/>
      <c r="B643" s="85"/>
      <c r="C643" s="85"/>
      <c r="D643" s="85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  <c r="AA643" s="85"/>
      <c r="AB643" s="85"/>
    </row>
    <row r="644" spans="1:28" ht="15.75" customHeight="1">
      <c r="A644" s="85"/>
      <c r="B644" s="85"/>
      <c r="C644" s="85"/>
      <c r="D644" s="85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  <c r="AA644" s="85"/>
      <c r="AB644" s="85"/>
    </row>
    <row r="645" spans="1:28" ht="15.75" customHeight="1">
      <c r="A645" s="85"/>
      <c r="B645" s="85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  <c r="AA645" s="85"/>
      <c r="AB645" s="85"/>
    </row>
    <row r="646" spans="1:28" ht="15.75" customHeight="1">
      <c r="A646" s="85"/>
      <c r="B646" s="85"/>
      <c r="C646" s="85"/>
      <c r="D646" s="85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  <c r="AA646" s="85"/>
      <c r="AB646" s="85"/>
    </row>
    <row r="647" spans="1:28" ht="15.75" customHeight="1">
      <c r="A647" s="85"/>
      <c r="B647" s="85"/>
      <c r="C647" s="85"/>
      <c r="D647" s="85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  <c r="AA647" s="85"/>
      <c r="AB647" s="85"/>
    </row>
    <row r="648" spans="1:28" ht="15.75" customHeight="1">
      <c r="A648" s="85"/>
      <c r="B648" s="85"/>
      <c r="C648" s="85"/>
      <c r="D648" s="85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  <c r="AA648" s="85"/>
      <c r="AB648" s="85"/>
    </row>
    <row r="649" spans="1:28" ht="15.75" customHeight="1">
      <c r="A649" s="85"/>
      <c r="B649" s="85"/>
      <c r="C649" s="85"/>
      <c r="D649" s="85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  <c r="AA649" s="85"/>
      <c r="AB649" s="85"/>
    </row>
    <row r="650" spans="1:28" ht="15.75" customHeight="1">
      <c r="A650" s="85"/>
      <c r="B650" s="85"/>
      <c r="C650" s="85"/>
      <c r="D650" s="85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  <c r="AA650" s="85"/>
      <c r="AB650" s="85"/>
    </row>
    <row r="651" spans="1:28" ht="15.75" customHeight="1">
      <c r="A651" s="85"/>
      <c r="B651" s="85"/>
      <c r="C651" s="85"/>
      <c r="D651" s="85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  <c r="AA651" s="85"/>
      <c r="AB651" s="85"/>
    </row>
    <row r="652" spans="1:28" ht="15.75" customHeight="1">
      <c r="A652" s="85"/>
      <c r="B652" s="85"/>
      <c r="C652" s="85"/>
      <c r="D652" s="85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  <c r="AA652" s="85"/>
      <c r="AB652" s="85"/>
    </row>
    <row r="653" spans="1:28" ht="15.75" customHeight="1">
      <c r="A653" s="85"/>
      <c r="B653" s="85"/>
      <c r="C653" s="85"/>
      <c r="D653" s="85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  <c r="AA653" s="85"/>
      <c r="AB653" s="85"/>
    </row>
    <row r="654" spans="1:28" ht="15.75" customHeight="1">
      <c r="A654" s="85"/>
      <c r="B654" s="85"/>
      <c r="C654" s="85"/>
      <c r="D654" s="85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  <c r="AA654" s="85"/>
      <c r="AB654" s="85"/>
    </row>
    <row r="655" spans="1:28" ht="15.75" customHeight="1">
      <c r="A655" s="85"/>
      <c r="B655" s="85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  <c r="AA655" s="85"/>
      <c r="AB655" s="85"/>
    </row>
    <row r="656" spans="1:28" ht="15.75" customHeight="1">
      <c r="A656" s="85"/>
      <c r="B656" s="85"/>
      <c r="C656" s="85"/>
      <c r="D656" s="85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  <c r="AA656" s="85"/>
      <c r="AB656" s="85"/>
    </row>
    <row r="657" spans="1:28" ht="15.75" customHeight="1">
      <c r="A657" s="85"/>
      <c r="B657" s="85"/>
      <c r="C657" s="85"/>
      <c r="D657" s="85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  <c r="AA657" s="85"/>
      <c r="AB657" s="85"/>
    </row>
    <row r="658" spans="1:28" ht="15.75" customHeight="1">
      <c r="A658" s="85"/>
      <c r="B658" s="85"/>
      <c r="C658" s="85"/>
      <c r="D658" s="85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  <c r="AA658" s="85"/>
      <c r="AB658" s="85"/>
    </row>
    <row r="659" spans="1:28" ht="15.75" customHeight="1">
      <c r="A659" s="85"/>
      <c r="B659" s="85"/>
      <c r="C659" s="85"/>
      <c r="D659" s="85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  <c r="AA659" s="85"/>
      <c r="AB659" s="85"/>
    </row>
    <row r="660" spans="1:28" ht="15.75" customHeight="1">
      <c r="A660" s="85"/>
      <c r="B660" s="85"/>
      <c r="C660" s="85"/>
      <c r="D660" s="85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  <c r="AA660" s="85"/>
      <c r="AB660" s="85"/>
    </row>
    <row r="661" spans="1:28" ht="15.75" customHeight="1">
      <c r="A661" s="85"/>
      <c r="B661" s="85"/>
      <c r="C661" s="85"/>
      <c r="D661" s="85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  <c r="AA661" s="85"/>
      <c r="AB661" s="85"/>
    </row>
    <row r="662" spans="1:28" ht="15.75" customHeight="1">
      <c r="A662" s="85"/>
      <c r="B662" s="85"/>
      <c r="C662" s="85"/>
      <c r="D662" s="85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  <c r="AA662" s="85"/>
      <c r="AB662" s="85"/>
    </row>
    <row r="663" spans="1:28" ht="15.75" customHeight="1">
      <c r="A663" s="85"/>
      <c r="B663" s="85"/>
      <c r="C663" s="85"/>
      <c r="D663" s="85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  <c r="AA663" s="85"/>
      <c r="AB663" s="85"/>
    </row>
    <row r="664" spans="1:28" ht="15.75" customHeight="1">
      <c r="A664" s="85"/>
      <c r="B664" s="85"/>
      <c r="C664" s="85"/>
      <c r="D664" s="85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  <c r="AA664" s="85"/>
      <c r="AB664" s="85"/>
    </row>
    <row r="665" spans="1:28" ht="15.75" customHeight="1">
      <c r="A665" s="85"/>
      <c r="B665" s="85"/>
      <c r="C665" s="85"/>
      <c r="D665" s="85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  <c r="AA665" s="85"/>
      <c r="AB665" s="85"/>
    </row>
    <row r="666" spans="1:28" ht="15.75" customHeight="1">
      <c r="A666" s="85"/>
      <c r="B666" s="85"/>
      <c r="C666" s="85"/>
      <c r="D666" s="85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  <c r="AA666" s="85"/>
      <c r="AB666" s="85"/>
    </row>
    <row r="667" spans="1:28" ht="15.75" customHeight="1">
      <c r="A667" s="85"/>
      <c r="B667" s="85"/>
      <c r="C667" s="85"/>
      <c r="D667" s="85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  <c r="AA667" s="85"/>
      <c r="AB667" s="85"/>
    </row>
    <row r="668" spans="1:28" ht="15.75" customHeight="1">
      <c r="A668" s="85"/>
      <c r="B668" s="85"/>
      <c r="C668" s="85"/>
      <c r="D668" s="85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  <c r="AA668" s="85"/>
      <c r="AB668" s="85"/>
    </row>
    <row r="669" spans="1:28" ht="15.75" customHeight="1">
      <c r="A669" s="85"/>
      <c r="B669" s="85"/>
      <c r="C669" s="85"/>
      <c r="D669" s="85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  <c r="AA669" s="85"/>
      <c r="AB669" s="85"/>
    </row>
    <row r="670" spans="1:28" ht="15.75" customHeight="1">
      <c r="A670" s="85"/>
      <c r="B670" s="85"/>
      <c r="C670" s="85"/>
      <c r="D670" s="85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  <c r="AA670" s="85"/>
      <c r="AB670" s="85"/>
    </row>
    <row r="671" spans="1:28" ht="15.75" customHeight="1">
      <c r="A671" s="85"/>
      <c r="B671" s="85"/>
      <c r="C671" s="85"/>
      <c r="D671" s="85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  <c r="AA671" s="85"/>
      <c r="AB671" s="85"/>
    </row>
    <row r="672" spans="1:28" ht="15.75" customHeight="1">
      <c r="A672" s="85"/>
      <c r="B672" s="85"/>
      <c r="C672" s="85"/>
      <c r="D672" s="85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  <c r="AA672" s="85"/>
      <c r="AB672" s="85"/>
    </row>
    <row r="673" spans="1:28" ht="15.75" customHeight="1">
      <c r="A673" s="85"/>
      <c r="B673" s="85"/>
      <c r="C673" s="85"/>
      <c r="D673" s="85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  <c r="AA673" s="85"/>
      <c r="AB673" s="85"/>
    </row>
    <row r="674" spans="1:28" ht="15.75" customHeight="1">
      <c r="A674" s="85"/>
      <c r="B674" s="85"/>
      <c r="C674" s="85"/>
      <c r="D674" s="85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  <c r="AA674" s="85"/>
      <c r="AB674" s="85"/>
    </row>
    <row r="675" spans="1:28" ht="15.75" customHeight="1">
      <c r="A675" s="85"/>
      <c r="B675" s="85"/>
      <c r="C675" s="85"/>
      <c r="D675" s="85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  <c r="AA675" s="85"/>
      <c r="AB675" s="85"/>
    </row>
    <row r="676" spans="1:28" ht="15.75" customHeight="1">
      <c r="A676" s="85"/>
      <c r="B676" s="85"/>
      <c r="C676" s="85"/>
      <c r="D676" s="85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  <c r="AA676" s="85"/>
      <c r="AB676" s="85"/>
    </row>
    <row r="677" spans="1:28" ht="15.75" customHeight="1">
      <c r="A677" s="85"/>
      <c r="B677" s="85"/>
      <c r="C677" s="85"/>
      <c r="D677" s="85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  <c r="AA677" s="85"/>
      <c r="AB677" s="85"/>
    </row>
    <row r="678" spans="1:28" ht="15.75" customHeight="1">
      <c r="A678" s="85"/>
      <c r="B678" s="85"/>
      <c r="C678" s="85"/>
      <c r="D678" s="85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  <c r="AA678" s="85"/>
      <c r="AB678" s="85"/>
    </row>
    <row r="679" spans="1:28" ht="15.75" customHeight="1">
      <c r="A679" s="85"/>
      <c r="B679" s="85"/>
      <c r="C679" s="85"/>
      <c r="D679" s="85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  <c r="AA679" s="85"/>
      <c r="AB679" s="85"/>
    </row>
    <row r="680" spans="1:28" ht="15.75" customHeight="1">
      <c r="A680" s="85"/>
      <c r="B680" s="85"/>
      <c r="C680" s="85"/>
      <c r="D680" s="85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  <c r="AA680" s="85"/>
      <c r="AB680" s="85"/>
    </row>
    <row r="681" spans="1:28" ht="15.75" customHeight="1">
      <c r="A681" s="85"/>
      <c r="B681" s="85"/>
      <c r="C681" s="85"/>
      <c r="D681" s="85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  <c r="AA681" s="85"/>
      <c r="AB681" s="85"/>
    </row>
    <row r="682" spans="1:28" ht="15.75" customHeight="1">
      <c r="A682" s="85"/>
      <c r="B682" s="85"/>
      <c r="C682" s="85"/>
      <c r="D682" s="85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  <c r="AA682" s="85"/>
      <c r="AB682" s="85"/>
    </row>
    <row r="683" spans="1:28" ht="15.75" customHeight="1">
      <c r="A683" s="85"/>
      <c r="B683" s="85"/>
      <c r="C683" s="85"/>
      <c r="D683" s="85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  <c r="AA683" s="85"/>
      <c r="AB683" s="85"/>
    </row>
    <row r="684" spans="1:28" ht="15.75" customHeight="1">
      <c r="A684" s="85"/>
      <c r="B684" s="85"/>
      <c r="C684" s="85"/>
      <c r="D684" s="85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  <c r="AA684" s="85"/>
      <c r="AB684" s="85"/>
    </row>
    <row r="685" spans="1:28" ht="15.75" customHeight="1">
      <c r="A685" s="85"/>
      <c r="B685" s="85"/>
      <c r="C685" s="85"/>
      <c r="D685" s="85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  <c r="AA685" s="85"/>
      <c r="AB685" s="85"/>
    </row>
    <row r="686" spans="1:28" ht="15.75" customHeight="1">
      <c r="A686" s="85"/>
      <c r="B686" s="85"/>
      <c r="C686" s="85"/>
      <c r="D686" s="85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  <c r="AA686" s="85"/>
      <c r="AB686" s="85"/>
    </row>
    <row r="687" spans="1:28" ht="15.75" customHeight="1">
      <c r="A687" s="85"/>
      <c r="B687" s="85"/>
      <c r="C687" s="85"/>
      <c r="D687" s="85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  <c r="AA687" s="85"/>
      <c r="AB687" s="85"/>
    </row>
    <row r="688" spans="1:28" ht="15.75" customHeight="1">
      <c r="A688" s="85"/>
      <c r="B688" s="85"/>
      <c r="C688" s="85"/>
      <c r="D688" s="85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  <c r="AA688" s="85"/>
      <c r="AB688" s="85"/>
    </row>
    <row r="689" spans="1:28" ht="15.75" customHeight="1">
      <c r="A689" s="85"/>
      <c r="B689" s="85"/>
      <c r="C689" s="85"/>
      <c r="D689" s="85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  <c r="AA689" s="85"/>
      <c r="AB689" s="85"/>
    </row>
    <row r="690" spans="1:28" ht="15.75" customHeight="1">
      <c r="A690" s="85"/>
      <c r="B690" s="85"/>
      <c r="C690" s="85"/>
      <c r="D690" s="85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  <c r="AA690" s="85"/>
      <c r="AB690" s="85"/>
    </row>
    <row r="691" spans="1:28" ht="15.75" customHeight="1">
      <c r="A691" s="85"/>
      <c r="B691" s="85"/>
      <c r="C691" s="85"/>
      <c r="D691" s="85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  <c r="AA691" s="85"/>
      <c r="AB691" s="85"/>
    </row>
    <row r="692" spans="1:28" ht="15.75" customHeight="1">
      <c r="A692" s="85"/>
      <c r="B692" s="85"/>
      <c r="C692" s="85"/>
      <c r="D692" s="85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  <c r="AA692" s="85"/>
      <c r="AB692" s="85"/>
    </row>
    <row r="693" spans="1:28" ht="15.75" customHeight="1">
      <c r="A693" s="85"/>
      <c r="B693" s="85"/>
      <c r="C693" s="85"/>
      <c r="D693" s="85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  <c r="AA693" s="85"/>
      <c r="AB693" s="85"/>
    </row>
    <row r="694" spans="1:28" ht="15.75" customHeight="1">
      <c r="A694" s="85"/>
      <c r="B694" s="85"/>
      <c r="C694" s="85"/>
      <c r="D694" s="85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  <c r="AA694" s="85"/>
      <c r="AB694" s="85"/>
    </row>
    <row r="695" spans="1:28" ht="15.75" customHeight="1">
      <c r="A695" s="85"/>
      <c r="B695" s="85"/>
      <c r="C695" s="85"/>
      <c r="D695" s="85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  <c r="AA695" s="85"/>
      <c r="AB695" s="85"/>
    </row>
    <row r="696" spans="1:28" ht="15.75" customHeight="1">
      <c r="A696" s="85"/>
      <c r="B696" s="85"/>
      <c r="C696" s="85"/>
      <c r="D696" s="85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  <c r="AA696" s="85"/>
      <c r="AB696" s="85"/>
    </row>
    <row r="697" spans="1:28" ht="15.75" customHeight="1">
      <c r="A697" s="85"/>
      <c r="B697" s="85"/>
      <c r="C697" s="85"/>
      <c r="D697" s="85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  <c r="AA697" s="85"/>
      <c r="AB697" s="85"/>
    </row>
    <row r="698" spans="1:28" ht="15.75" customHeight="1">
      <c r="A698" s="85"/>
      <c r="B698" s="85"/>
      <c r="C698" s="85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  <c r="AA698" s="85"/>
      <c r="AB698" s="85"/>
    </row>
    <row r="699" spans="1:28" ht="15.75" customHeight="1">
      <c r="A699" s="85"/>
      <c r="B699" s="85"/>
      <c r="C699" s="85"/>
      <c r="D699" s="85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  <c r="AA699" s="85"/>
      <c r="AB699" s="85"/>
    </row>
    <row r="700" spans="1:28" ht="15.75" customHeight="1">
      <c r="A700" s="85"/>
      <c r="B700" s="85"/>
      <c r="C700" s="85"/>
      <c r="D700" s="85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  <c r="AA700" s="85"/>
      <c r="AB700" s="85"/>
    </row>
    <row r="701" spans="1:28" ht="15.75" customHeight="1">
      <c r="A701" s="85"/>
      <c r="B701" s="85"/>
      <c r="C701" s="85"/>
      <c r="D701" s="85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  <c r="AA701" s="85"/>
      <c r="AB701" s="85"/>
    </row>
    <row r="702" spans="1:28" ht="15.75" customHeight="1">
      <c r="A702" s="85"/>
      <c r="B702" s="85"/>
      <c r="C702" s="85"/>
      <c r="D702" s="85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  <c r="AA702" s="85"/>
      <c r="AB702" s="85"/>
    </row>
    <row r="703" spans="1:28" ht="15.75" customHeight="1">
      <c r="A703" s="85"/>
      <c r="B703" s="85"/>
      <c r="C703" s="85"/>
      <c r="D703" s="85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  <c r="AA703" s="85"/>
      <c r="AB703" s="85"/>
    </row>
    <row r="704" spans="1:28" ht="15.75" customHeight="1">
      <c r="A704" s="85"/>
      <c r="B704" s="85"/>
      <c r="C704" s="85"/>
      <c r="D704" s="85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  <c r="AA704" s="85"/>
      <c r="AB704" s="85"/>
    </row>
    <row r="705" spans="1:28" ht="15.75" customHeight="1">
      <c r="A705" s="85"/>
      <c r="B705" s="85"/>
      <c r="C705" s="85"/>
      <c r="D705" s="85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  <c r="AA705" s="85"/>
      <c r="AB705" s="85"/>
    </row>
    <row r="706" spans="1:28" ht="15.75" customHeight="1">
      <c r="A706" s="85"/>
      <c r="B706" s="85"/>
      <c r="C706" s="85"/>
      <c r="D706" s="85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  <c r="AA706" s="85"/>
      <c r="AB706" s="85"/>
    </row>
    <row r="707" spans="1:28" ht="15.75" customHeight="1">
      <c r="A707" s="85"/>
      <c r="B707" s="85"/>
      <c r="C707" s="85"/>
      <c r="D707" s="85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  <c r="AA707" s="85"/>
      <c r="AB707" s="85"/>
    </row>
    <row r="708" spans="1:28" ht="15.75" customHeight="1">
      <c r="A708" s="85"/>
      <c r="B708" s="85"/>
      <c r="C708" s="85"/>
      <c r="D708" s="85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  <c r="AA708" s="85"/>
      <c r="AB708" s="85"/>
    </row>
    <row r="709" spans="1:28" ht="15.75" customHeight="1">
      <c r="A709" s="85"/>
      <c r="B709" s="85"/>
      <c r="C709" s="85"/>
      <c r="D709" s="85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  <c r="AA709" s="85"/>
      <c r="AB709" s="85"/>
    </row>
    <row r="710" spans="1:28" ht="15.75" customHeight="1">
      <c r="A710" s="85"/>
      <c r="B710" s="85"/>
      <c r="C710" s="85"/>
      <c r="D710" s="85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  <c r="AA710" s="85"/>
      <c r="AB710" s="85"/>
    </row>
    <row r="711" spans="1:28" ht="15.75" customHeight="1">
      <c r="A711" s="85"/>
      <c r="B711" s="85"/>
      <c r="C711" s="85"/>
      <c r="D711" s="85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  <c r="AA711" s="85"/>
      <c r="AB711" s="85"/>
    </row>
    <row r="712" spans="1:28" ht="15.75" customHeight="1">
      <c r="A712" s="85"/>
      <c r="B712" s="85"/>
      <c r="C712" s="85"/>
      <c r="D712" s="85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  <c r="AA712" s="85"/>
      <c r="AB712" s="85"/>
    </row>
    <row r="713" spans="1:28" ht="15.75" customHeight="1">
      <c r="A713" s="85"/>
      <c r="B713" s="85"/>
      <c r="C713" s="85"/>
      <c r="D713" s="85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  <c r="AA713" s="85"/>
      <c r="AB713" s="85"/>
    </row>
    <row r="714" spans="1:28" ht="15.75" customHeight="1">
      <c r="A714" s="85"/>
      <c r="B714" s="85"/>
      <c r="C714" s="85"/>
      <c r="D714" s="85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  <c r="AA714" s="85"/>
      <c r="AB714" s="85"/>
    </row>
    <row r="715" spans="1:28" ht="15.75" customHeight="1">
      <c r="A715" s="85"/>
      <c r="B715" s="85"/>
      <c r="C715" s="85"/>
      <c r="D715" s="85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  <c r="AA715" s="85"/>
      <c r="AB715" s="85"/>
    </row>
    <row r="716" spans="1:28" ht="15.75" customHeight="1">
      <c r="A716" s="85"/>
      <c r="B716" s="85"/>
      <c r="C716" s="85"/>
      <c r="D716" s="85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  <c r="AA716" s="85"/>
      <c r="AB716" s="85"/>
    </row>
    <row r="717" spans="1:28" ht="15.75" customHeight="1">
      <c r="A717" s="85"/>
      <c r="B717" s="85"/>
      <c r="C717" s="85"/>
      <c r="D717" s="85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  <c r="AA717" s="85"/>
      <c r="AB717" s="85"/>
    </row>
    <row r="718" spans="1:28" ht="15.75" customHeight="1">
      <c r="A718" s="85"/>
      <c r="B718" s="85"/>
      <c r="C718" s="85"/>
      <c r="D718" s="85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  <c r="AA718" s="85"/>
      <c r="AB718" s="85"/>
    </row>
    <row r="719" spans="1:28" ht="15.75" customHeight="1">
      <c r="A719" s="85"/>
      <c r="B719" s="85"/>
      <c r="C719" s="85"/>
      <c r="D719" s="85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  <c r="AA719" s="85"/>
      <c r="AB719" s="85"/>
    </row>
    <row r="720" spans="1:28" ht="15.75" customHeight="1">
      <c r="A720" s="85"/>
      <c r="B720" s="85"/>
      <c r="C720" s="85"/>
      <c r="D720" s="85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  <c r="AA720" s="85"/>
      <c r="AB720" s="85"/>
    </row>
    <row r="721" spans="1:28" ht="15.75" customHeight="1">
      <c r="A721" s="85"/>
      <c r="B721" s="85"/>
      <c r="C721" s="85"/>
      <c r="D721" s="85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  <c r="AA721" s="85"/>
      <c r="AB721" s="85"/>
    </row>
    <row r="722" spans="1:28" ht="15.75" customHeight="1">
      <c r="A722" s="85"/>
      <c r="B722" s="85"/>
      <c r="C722" s="85"/>
      <c r="D722" s="85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  <c r="AA722" s="85"/>
      <c r="AB722" s="85"/>
    </row>
    <row r="723" spans="1:28" ht="15.75" customHeight="1">
      <c r="A723" s="85"/>
      <c r="B723" s="85"/>
      <c r="C723" s="85"/>
      <c r="D723" s="85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  <c r="AA723" s="85"/>
      <c r="AB723" s="85"/>
    </row>
    <row r="724" spans="1:28" ht="15.75" customHeight="1">
      <c r="A724" s="85"/>
      <c r="B724" s="85"/>
      <c r="C724" s="85"/>
      <c r="D724" s="85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  <c r="AA724" s="85"/>
      <c r="AB724" s="85"/>
    </row>
    <row r="725" spans="1:28" ht="15.75" customHeight="1">
      <c r="A725" s="85"/>
      <c r="B725" s="85"/>
      <c r="C725" s="85"/>
      <c r="D725" s="85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  <c r="AA725" s="85"/>
      <c r="AB725" s="85"/>
    </row>
    <row r="726" spans="1:28" ht="15.75" customHeight="1">
      <c r="A726" s="85"/>
      <c r="B726" s="85"/>
      <c r="C726" s="85"/>
      <c r="D726" s="85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  <c r="AA726" s="85"/>
      <c r="AB726" s="85"/>
    </row>
    <row r="727" spans="1:28" ht="15.75" customHeight="1">
      <c r="A727" s="85"/>
      <c r="B727" s="85"/>
      <c r="C727" s="85"/>
      <c r="D727" s="85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  <c r="AA727" s="85"/>
      <c r="AB727" s="85"/>
    </row>
    <row r="728" spans="1:28" ht="15.75" customHeight="1">
      <c r="A728" s="85"/>
      <c r="B728" s="85"/>
      <c r="C728" s="85"/>
      <c r="D728" s="85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  <c r="AA728" s="85"/>
      <c r="AB728" s="85"/>
    </row>
    <row r="729" spans="1:28" ht="15.75" customHeight="1">
      <c r="A729" s="85"/>
      <c r="B729" s="85"/>
      <c r="C729" s="85"/>
      <c r="D729" s="85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  <c r="AA729" s="85"/>
      <c r="AB729" s="85"/>
    </row>
    <row r="730" spans="1:28" ht="15.75" customHeight="1">
      <c r="A730" s="85"/>
      <c r="B730" s="85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  <c r="AA730" s="85"/>
      <c r="AB730" s="85"/>
    </row>
    <row r="731" spans="1:28" ht="15.75" customHeight="1">
      <c r="A731" s="85"/>
      <c r="B731" s="85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  <c r="AA731" s="85"/>
      <c r="AB731" s="85"/>
    </row>
    <row r="732" spans="1:28" ht="15.75" customHeight="1">
      <c r="A732" s="85"/>
      <c r="B732" s="85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  <c r="AA732" s="85"/>
      <c r="AB732" s="85"/>
    </row>
    <row r="733" spans="1:28" ht="15.75" customHeight="1">
      <c r="A733" s="85"/>
      <c r="B733" s="85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  <c r="AA733" s="85"/>
      <c r="AB733" s="85"/>
    </row>
    <row r="734" spans="1:28" ht="15.75" customHeight="1">
      <c r="A734" s="85"/>
      <c r="B734" s="85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  <c r="AA734" s="85"/>
      <c r="AB734" s="85"/>
    </row>
    <row r="735" spans="1:28" ht="15.75" customHeight="1">
      <c r="A735" s="85"/>
      <c r="B735" s="85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  <c r="AA735" s="85"/>
      <c r="AB735" s="85"/>
    </row>
    <row r="736" spans="1:28" ht="15.75" customHeight="1">
      <c r="A736" s="85"/>
      <c r="B736" s="85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  <c r="AA736" s="85"/>
      <c r="AB736" s="85"/>
    </row>
    <row r="737" spans="1:28" ht="15.75" customHeight="1">
      <c r="A737" s="85"/>
      <c r="B737" s="85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  <c r="AA737" s="85"/>
      <c r="AB737" s="85"/>
    </row>
    <row r="738" spans="1:28" ht="15.75" customHeight="1">
      <c r="A738" s="85"/>
      <c r="B738" s="85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  <c r="AA738" s="85"/>
      <c r="AB738" s="85"/>
    </row>
    <row r="739" spans="1:28" ht="15.75" customHeight="1">
      <c r="A739" s="85"/>
      <c r="B739" s="85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  <c r="AA739" s="85"/>
      <c r="AB739" s="85"/>
    </row>
    <row r="740" spans="1:28" ht="15.75" customHeight="1">
      <c r="A740" s="85"/>
      <c r="B740" s="85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  <c r="AA740" s="85"/>
      <c r="AB740" s="85"/>
    </row>
    <row r="741" spans="1:28" ht="15.75" customHeight="1">
      <c r="A741" s="85"/>
      <c r="B741" s="85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  <c r="AA741" s="85"/>
      <c r="AB741" s="85"/>
    </row>
    <row r="742" spans="1:28" ht="15.75" customHeight="1">
      <c r="A742" s="85"/>
      <c r="B742" s="85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  <c r="AA742" s="85"/>
      <c r="AB742" s="85"/>
    </row>
    <row r="743" spans="1:28" ht="15.75" customHeight="1">
      <c r="A743" s="85"/>
      <c r="B743" s="85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  <c r="AA743" s="85"/>
      <c r="AB743" s="85"/>
    </row>
    <row r="744" spans="1:28" ht="15.75" customHeight="1">
      <c r="A744" s="85"/>
      <c r="B744" s="85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  <c r="AA744" s="85"/>
      <c r="AB744" s="85"/>
    </row>
    <row r="745" spans="1:28" ht="15.75" customHeight="1">
      <c r="A745" s="85"/>
      <c r="B745" s="85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  <c r="AA745" s="85"/>
      <c r="AB745" s="85"/>
    </row>
    <row r="746" spans="1:28" ht="15.75" customHeight="1">
      <c r="A746" s="85"/>
      <c r="B746" s="85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  <c r="AA746" s="85"/>
      <c r="AB746" s="85"/>
    </row>
    <row r="747" spans="1:28" ht="15.75" customHeight="1">
      <c r="A747" s="85"/>
      <c r="B747" s="85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  <c r="AA747" s="85"/>
      <c r="AB747" s="85"/>
    </row>
    <row r="748" spans="1:28" ht="15.75" customHeight="1">
      <c r="A748" s="85"/>
      <c r="B748" s="85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  <c r="AA748" s="85"/>
      <c r="AB748" s="85"/>
    </row>
    <row r="749" spans="1:28" ht="15.75" customHeight="1">
      <c r="A749" s="85"/>
      <c r="B749" s="85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  <c r="AA749" s="85"/>
      <c r="AB749" s="85"/>
    </row>
    <row r="750" spans="1:28" ht="15.75" customHeight="1">
      <c r="A750" s="85"/>
      <c r="B750" s="85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  <c r="AA750" s="85"/>
      <c r="AB750" s="85"/>
    </row>
    <row r="751" spans="1:28" ht="15.75" customHeight="1">
      <c r="A751" s="85"/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  <c r="AA751" s="85"/>
      <c r="AB751" s="85"/>
    </row>
    <row r="752" spans="1:28" ht="15.75" customHeight="1">
      <c r="A752" s="85"/>
      <c r="B752" s="85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  <c r="AA752" s="85"/>
      <c r="AB752" s="85"/>
    </row>
    <row r="753" spans="1:28" ht="15.75" customHeight="1">
      <c r="A753" s="85"/>
      <c r="B753" s="85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  <c r="AA753" s="85"/>
      <c r="AB753" s="85"/>
    </row>
    <row r="754" spans="1:28" ht="15.75" customHeight="1">
      <c r="A754" s="85"/>
      <c r="B754" s="85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  <c r="AA754" s="85"/>
      <c r="AB754" s="85"/>
    </row>
    <row r="755" spans="1:28" ht="15.75" customHeight="1">
      <c r="A755" s="85"/>
      <c r="B755" s="85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  <c r="AA755" s="85"/>
      <c r="AB755" s="85"/>
    </row>
    <row r="756" spans="1:28" ht="15.75" customHeight="1">
      <c r="A756" s="85"/>
      <c r="B756" s="85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  <c r="AA756" s="85"/>
      <c r="AB756" s="85"/>
    </row>
    <row r="757" spans="1:28" ht="15.75" customHeight="1">
      <c r="A757" s="85"/>
      <c r="B757" s="85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  <c r="AA757" s="85"/>
      <c r="AB757" s="85"/>
    </row>
    <row r="758" spans="1:28" ht="15.75" customHeight="1">
      <c r="A758" s="85"/>
      <c r="B758" s="85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  <c r="AA758" s="85"/>
      <c r="AB758" s="85"/>
    </row>
    <row r="759" spans="1:28" ht="15.75" customHeight="1">
      <c r="A759" s="85"/>
      <c r="B759" s="85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  <c r="AA759" s="85"/>
      <c r="AB759" s="85"/>
    </row>
    <row r="760" spans="1:28" ht="15.75" customHeight="1">
      <c r="A760" s="85"/>
      <c r="B760" s="85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  <c r="AA760" s="85"/>
      <c r="AB760" s="85"/>
    </row>
    <row r="761" spans="1:28" ht="15.75" customHeight="1">
      <c r="A761" s="85"/>
      <c r="B761" s="85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  <c r="AA761" s="85"/>
      <c r="AB761" s="85"/>
    </row>
    <row r="762" spans="1:28" ht="15.75" customHeight="1">
      <c r="A762" s="85"/>
      <c r="B762" s="85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  <c r="AA762" s="85"/>
      <c r="AB762" s="85"/>
    </row>
    <row r="763" spans="1:28" ht="15.75" customHeight="1">
      <c r="A763" s="85"/>
      <c r="B763" s="85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  <c r="AA763" s="85"/>
      <c r="AB763" s="85"/>
    </row>
    <row r="764" spans="1:28" ht="15.75" customHeight="1">
      <c r="A764" s="85"/>
      <c r="B764" s="85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  <c r="AA764" s="85"/>
      <c r="AB764" s="85"/>
    </row>
    <row r="765" spans="1:28" ht="15.75" customHeight="1">
      <c r="A765" s="85"/>
      <c r="B765" s="85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  <c r="AA765" s="85"/>
      <c r="AB765" s="85"/>
    </row>
    <row r="766" spans="1:28" ht="15.75" customHeight="1">
      <c r="A766" s="85"/>
      <c r="B766" s="85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  <c r="AA766" s="85"/>
      <c r="AB766" s="85"/>
    </row>
    <row r="767" spans="1:28" ht="15.75" customHeight="1">
      <c r="A767" s="85"/>
      <c r="B767" s="85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  <c r="AA767" s="85"/>
      <c r="AB767" s="85"/>
    </row>
    <row r="768" spans="1:28" ht="15.75" customHeight="1">
      <c r="A768" s="85"/>
      <c r="B768" s="85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  <c r="AA768" s="85"/>
      <c r="AB768" s="85"/>
    </row>
    <row r="769" spans="1:28" ht="15.75" customHeight="1">
      <c r="A769" s="85"/>
      <c r="B769" s="85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  <c r="AA769" s="85"/>
      <c r="AB769" s="85"/>
    </row>
    <row r="770" spans="1:28" ht="15.75" customHeight="1">
      <c r="A770" s="85"/>
      <c r="B770" s="85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  <c r="AA770" s="85"/>
      <c r="AB770" s="85"/>
    </row>
    <row r="771" spans="1:28" ht="15.75" customHeight="1">
      <c r="A771" s="85"/>
      <c r="B771" s="85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  <c r="AA771" s="85"/>
      <c r="AB771" s="85"/>
    </row>
    <row r="772" spans="1:28" ht="15.75" customHeight="1">
      <c r="A772" s="85"/>
      <c r="B772" s="85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  <c r="AA772" s="85"/>
      <c r="AB772" s="85"/>
    </row>
    <row r="773" spans="1:28" ht="15.75" customHeight="1">
      <c r="A773" s="85"/>
      <c r="B773" s="85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  <c r="AA773" s="85"/>
      <c r="AB773" s="85"/>
    </row>
    <row r="774" spans="1:28" ht="15.75" customHeight="1">
      <c r="A774" s="85"/>
      <c r="B774" s="85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  <c r="AA774" s="85"/>
      <c r="AB774" s="85"/>
    </row>
    <row r="775" spans="1:28" ht="15.75" customHeight="1">
      <c r="A775" s="85"/>
      <c r="B775" s="85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  <c r="AA775" s="85"/>
      <c r="AB775" s="85"/>
    </row>
    <row r="776" spans="1:28" ht="15.75" customHeight="1">
      <c r="A776" s="85"/>
      <c r="B776" s="85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  <c r="AA776" s="85"/>
      <c r="AB776" s="85"/>
    </row>
    <row r="777" spans="1:28" ht="15.75" customHeight="1">
      <c r="A777" s="85"/>
      <c r="B777" s="85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  <c r="AA777" s="85"/>
      <c r="AB777" s="85"/>
    </row>
    <row r="778" spans="1:28" ht="15.75" customHeight="1">
      <c r="A778" s="85"/>
      <c r="B778" s="85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  <c r="AA778" s="85"/>
      <c r="AB778" s="85"/>
    </row>
    <row r="779" spans="1:28" ht="15.75" customHeight="1">
      <c r="A779" s="85"/>
      <c r="B779" s="85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  <c r="AA779" s="85"/>
      <c r="AB779" s="85"/>
    </row>
    <row r="780" spans="1:28" ht="15.75" customHeight="1">
      <c r="A780" s="85"/>
      <c r="B780" s="85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  <c r="AA780" s="85"/>
      <c r="AB780" s="85"/>
    </row>
    <row r="781" spans="1:28" ht="15.75" customHeight="1">
      <c r="A781" s="85"/>
      <c r="B781" s="85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  <c r="AA781" s="85"/>
      <c r="AB781" s="85"/>
    </row>
    <row r="782" spans="1:28" ht="15.75" customHeight="1">
      <c r="A782" s="85"/>
      <c r="B782" s="85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  <c r="AA782" s="85"/>
      <c r="AB782" s="85"/>
    </row>
    <row r="783" spans="1:28" ht="15.75" customHeight="1">
      <c r="A783" s="85"/>
      <c r="B783" s="85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  <c r="AA783" s="85"/>
      <c r="AB783" s="85"/>
    </row>
    <row r="784" spans="1:28" ht="15.75" customHeight="1">
      <c r="A784" s="85"/>
      <c r="B784" s="85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  <c r="AA784" s="85"/>
      <c r="AB784" s="85"/>
    </row>
    <row r="785" spans="1:28" ht="15.75" customHeight="1">
      <c r="A785" s="85"/>
      <c r="B785" s="85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  <c r="AA785" s="85"/>
      <c r="AB785" s="85"/>
    </row>
    <row r="786" spans="1:28" ht="15.75" customHeight="1">
      <c r="A786" s="85"/>
      <c r="B786" s="85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  <c r="AA786" s="85"/>
      <c r="AB786" s="85"/>
    </row>
    <row r="787" spans="1:28" ht="15.75" customHeight="1">
      <c r="A787" s="85"/>
      <c r="B787" s="85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  <c r="AA787" s="85"/>
      <c r="AB787" s="85"/>
    </row>
    <row r="788" spans="1:28" ht="15.75" customHeight="1">
      <c r="A788" s="85"/>
      <c r="B788" s="85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  <c r="AA788" s="85"/>
      <c r="AB788" s="85"/>
    </row>
    <row r="789" spans="1:28" ht="15.75" customHeight="1">
      <c r="A789" s="85"/>
      <c r="B789" s="85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  <c r="AA789" s="85"/>
      <c r="AB789" s="85"/>
    </row>
    <row r="790" spans="1:28" ht="15.75" customHeight="1">
      <c r="A790" s="85"/>
      <c r="B790" s="85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  <c r="AA790" s="85"/>
      <c r="AB790" s="85"/>
    </row>
    <row r="791" spans="1:28" ht="15.75" customHeight="1">
      <c r="A791" s="85"/>
      <c r="B791" s="85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  <c r="AA791" s="85"/>
      <c r="AB791" s="85"/>
    </row>
    <row r="792" spans="1:28" ht="15.75" customHeight="1">
      <c r="A792" s="85"/>
      <c r="B792" s="85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  <c r="AA792" s="85"/>
      <c r="AB792" s="85"/>
    </row>
    <row r="793" spans="1:28" ht="15.75" customHeight="1">
      <c r="A793" s="85"/>
      <c r="B793" s="85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  <c r="AA793" s="85"/>
      <c r="AB793" s="85"/>
    </row>
    <row r="794" spans="1:28" ht="15.75" customHeight="1">
      <c r="A794" s="85"/>
      <c r="B794" s="85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  <c r="AA794" s="85"/>
      <c r="AB794" s="85"/>
    </row>
    <row r="795" spans="1:28" ht="15.75" customHeight="1">
      <c r="A795" s="85"/>
      <c r="B795" s="85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  <c r="AA795" s="85"/>
      <c r="AB795" s="85"/>
    </row>
    <row r="796" spans="1:28" ht="15.75" customHeight="1">
      <c r="A796" s="85"/>
      <c r="B796" s="85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  <c r="AA796" s="85"/>
      <c r="AB796" s="85"/>
    </row>
    <row r="797" spans="1:28" ht="15.75" customHeight="1">
      <c r="A797" s="85"/>
      <c r="B797" s="85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  <c r="AA797" s="85"/>
      <c r="AB797" s="85"/>
    </row>
    <row r="798" spans="1:28" ht="15.75" customHeight="1">
      <c r="A798" s="85"/>
      <c r="B798" s="85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  <c r="AA798" s="85"/>
      <c r="AB798" s="85"/>
    </row>
    <row r="799" spans="1:28" ht="15.75" customHeight="1">
      <c r="A799" s="85"/>
      <c r="B799" s="85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  <c r="AA799" s="85"/>
      <c r="AB799" s="85"/>
    </row>
    <row r="800" spans="1:28" ht="15.75" customHeight="1">
      <c r="A800" s="85"/>
      <c r="B800" s="85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  <c r="AA800" s="85"/>
      <c r="AB800" s="85"/>
    </row>
    <row r="801" spans="1:28" ht="15.75" customHeight="1">
      <c r="A801" s="85"/>
      <c r="B801" s="85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  <c r="AA801" s="85"/>
      <c r="AB801" s="85"/>
    </row>
    <row r="802" spans="1:28" ht="15.75" customHeight="1">
      <c r="A802" s="85"/>
      <c r="B802" s="85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  <c r="AA802" s="85"/>
      <c r="AB802" s="85"/>
    </row>
    <row r="803" spans="1:28" ht="15.75" customHeight="1">
      <c r="A803" s="85"/>
      <c r="B803" s="85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  <c r="AA803" s="85"/>
      <c r="AB803" s="85"/>
    </row>
    <row r="804" spans="1:28" ht="15.75" customHeight="1">
      <c r="A804" s="85"/>
      <c r="B804" s="85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  <c r="AA804" s="85"/>
      <c r="AB804" s="85"/>
    </row>
    <row r="805" spans="1:28" ht="15.75" customHeight="1">
      <c r="A805" s="85"/>
      <c r="B805" s="85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  <c r="AA805" s="85"/>
      <c r="AB805" s="85"/>
    </row>
    <row r="806" spans="1:28" ht="15.75" customHeight="1">
      <c r="A806" s="85"/>
      <c r="B806" s="85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  <c r="AA806" s="85"/>
      <c r="AB806" s="85"/>
    </row>
    <row r="807" spans="1:28" ht="15.75" customHeight="1">
      <c r="A807" s="85"/>
      <c r="B807" s="85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  <c r="AA807" s="85"/>
      <c r="AB807" s="85"/>
    </row>
    <row r="808" spans="1:28" ht="15.75" customHeight="1">
      <c r="A808" s="85"/>
      <c r="B808" s="85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  <c r="AA808" s="85"/>
      <c r="AB808" s="85"/>
    </row>
    <row r="809" spans="1:28" ht="15.75" customHeight="1">
      <c r="A809" s="85"/>
      <c r="B809" s="85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  <c r="AA809" s="85"/>
      <c r="AB809" s="85"/>
    </row>
    <row r="810" spans="1:28" ht="15.75" customHeight="1">
      <c r="A810" s="85"/>
      <c r="B810" s="85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  <c r="AA810" s="85"/>
      <c r="AB810" s="85"/>
    </row>
    <row r="811" spans="1:28" ht="15.75" customHeight="1">
      <c r="A811" s="85"/>
      <c r="B811" s="85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  <c r="AA811" s="85"/>
      <c r="AB811" s="85"/>
    </row>
    <row r="812" spans="1:28" ht="15.75" customHeight="1">
      <c r="A812" s="85"/>
      <c r="B812" s="85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  <c r="AA812" s="85"/>
      <c r="AB812" s="85"/>
    </row>
    <row r="813" spans="1:28" ht="15.75" customHeight="1">
      <c r="A813" s="85"/>
      <c r="B813" s="85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  <c r="AA813" s="85"/>
      <c r="AB813" s="85"/>
    </row>
    <row r="814" spans="1:28" ht="15.75" customHeight="1">
      <c r="A814" s="85"/>
      <c r="B814" s="85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  <c r="AA814" s="85"/>
      <c r="AB814" s="85"/>
    </row>
    <row r="815" spans="1:28" ht="15.75" customHeight="1">
      <c r="A815" s="85"/>
      <c r="B815" s="85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  <c r="AA815" s="85"/>
      <c r="AB815" s="85"/>
    </row>
    <row r="816" spans="1:28" ht="15.75" customHeight="1">
      <c r="A816" s="85"/>
      <c r="B816" s="85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  <c r="AA816" s="85"/>
      <c r="AB816" s="85"/>
    </row>
    <row r="817" spans="1:28" ht="15.75" customHeight="1">
      <c r="A817" s="85"/>
      <c r="B817" s="85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  <c r="AA817" s="85"/>
      <c r="AB817" s="85"/>
    </row>
    <row r="818" spans="1:28" ht="15.75" customHeight="1">
      <c r="A818" s="85"/>
      <c r="B818" s="85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  <c r="AA818" s="85"/>
      <c r="AB818" s="85"/>
    </row>
    <row r="819" spans="1:28" ht="15.75" customHeight="1">
      <c r="A819" s="85"/>
      <c r="B819" s="85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  <c r="AA819" s="85"/>
      <c r="AB819" s="85"/>
    </row>
    <row r="820" spans="1:28" ht="15.75" customHeight="1">
      <c r="A820" s="85"/>
      <c r="B820" s="85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  <c r="AA820" s="85"/>
      <c r="AB820" s="85"/>
    </row>
    <row r="821" spans="1:28" ht="15.75" customHeight="1">
      <c r="A821" s="85"/>
      <c r="B821" s="85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  <c r="AA821" s="85"/>
      <c r="AB821" s="85"/>
    </row>
    <row r="822" spans="1:28" ht="15.75" customHeight="1">
      <c r="A822" s="85"/>
      <c r="B822" s="85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  <c r="AA822" s="85"/>
      <c r="AB822" s="85"/>
    </row>
    <row r="823" spans="1:28" ht="15.75" customHeight="1">
      <c r="A823" s="85"/>
      <c r="B823" s="85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  <c r="AA823" s="85"/>
      <c r="AB823" s="85"/>
    </row>
    <row r="824" spans="1:28" ht="15.75" customHeight="1">
      <c r="A824" s="85"/>
      <c r="B824" s="85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  <c r="AA824" s="85"/>
      <c r="AB824" s="85"/>
    </row>
    <row r="825" spans="1:28" ht="15.75" customHeight="1">
      <c r="A825" s="85"/>
      <c r="B825" s="85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  <c r="AA825" s="85"/>
      <c r="AB825" s="85"/>
    </row>
    <row r="826" spans="1:28" ht="15.75" customHeight="1">
      <c r="A826" s="85"/>
      <c r="B826" s="85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  <c r="AA826" s="85"/>
      <c r="AB826" s="85"/>
    </row>
    <row r="827" spans="1:28" ht="15.75" customHeight="1">
      <c r="A827" s="85"/>
      <c r="B827" s="85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  <c r="AA827" s="85"/>
      <c r="AB827" s="85"/>
    </row>
    <row r="828" spans="1:28" ht="15.75" customHeight="1">
      <c r="A828" s="85"/>
      <c r="B828" s="85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  <c r="AA828" s="85"/>
      <c r="AB828" s="85"/>
    </row>
    <row r="829" spans="1:28" ht="15.75" customHeight="1">
      <c r="A829" s="85"/>
      <c r="B829" s="85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  <c r="AA829" s="85"/>
      <c r="AB829" s="85"/>
    </row>
    <row r="830" spans="1:28" ht="15.75" customHeight="1">
      <c r="A830" s="85"/>
      <c r="B830" s="85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  <c r="AA830" s="85"/>
      <c r="AB830" s="85"/>
    </row>
    <row r="831" spans="1:28" ht="15.75" customHeight="1">
      <c r="A831" s="85"/>
      <c r="B831" s="85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  <c r="AA831" s="85"/>
      <c r="AB831" s="85"/>
    </row>
    <row r="832" spans="1:28" ht="15.75" customHeight="1">
      <c r="A832" s="85"/>
      <c r="B832" s="85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  <c r="AA832" s="85"/>
      <c r="AB832" s="85"/>
    </row>
    <row r="833" spans="1:28" ht="15.75" customHeight="1">
      <c r="A833" s="85"/>
      <c r="B833" s="85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  <c r="AA833" s="85"/>
      <c r="AB833" s="85"/>
    </row>
    <row r="834" spans="1:28" ht="15.75" customHeight="1">
      <c r="A834" s="85"/>
      <c r="B834" s="85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  <c r="AA834" s="85"/>
      <c r="AB834" s="85"/>
    </row>
    <row r="835" spans="1:28" ht="15.75" customHeight="1">
      <c r="A835" s="85"/>
      <c r="B835" s="85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  <c r="AA835" s="85"/>
      <c r="AB835" s="85"/>
    </row>
    <row r="836" spans="1:28" ht="15.75" customHeight="1">
      <c r="A836" s="85"/>
      <c r="B836" s="85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  <c r="AA836" s="85"/>
      <c r="AB836" s="85"/>
    </row>
    <row r="837" spans="1:28" ht="15.75" customHeight="1">
      <c r="A837" s="85"/>
      <c r="B837" s="85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  <c r="AA837" s="85"/>
      <c r="AB837" s="85"/>
    </row>
    <row r="838" spans="1:28" ht="15.75" customHeight="1">
      <c r="A838" s="85"/>
      <c r="B838" s="85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  <c r="AA838" s="85"/>
      <c r="AB838" s="85"/>
    </row>
    <row r="839" spans="1:28" ht="15.75" customHeight="1">
      <c r="A839" s="85"/>
      <c r="B839" s="85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  <c r="AA839" s="85"/>
      <c r="AB839" s="85"/>
    </row>
    <row r="840" spans="1:28" ht="15.75" customHeight="1">
      <c r="A840" s="85"/>
      <c r="B840" s="85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  <c r="AA840" s="85"/>
      <c r="AB840" s="85"/>
    </row>
    <row r="841" spans="1:28" ht="15.75" customHeight="1">
      <c r="A841" s="85"/>
      <c r="B841" s="85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  <c r="AA841" s="85"/>
      <c r="AB841" s="85"/>
    </row>
    <row r="842" spans="1:28" ht="15.75" customHeight="1">
      <c r="A842" s="85"/>
      <c r="B842" s="85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  <c r="AA842" s="85"/>
      <c r="AB842" s="85"/>
    </row>
    <row r="843" spans="1:28" ht="15.75" customHeight="1">
      <c r="A843" s="85"/>
      <c r="B843" s="85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  <c r="AA843" s="85"/>
      <c r="AB843" s="85"/>
    </row>
    <row r="844" spans="1:28" ht="15.75" customHeight="1">
      <c r="A844" s="85"/>
      <c r="B844" s="85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  <c r="AA844" s="85"/>
      <c r="AB844" s="85"/>
    </row>
    <row r="845" spans="1:28" ht="15.75" customHeight="1">
      <c r="A845" s="85"/>
      <c r="B845" s="85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  <c r="AA845" s="85"/>
      <c r="AB845" s="85"/>
    </row>
    <row r="846" spans="1:28" ht="15.75" customHeight="1">
      <c r="A846" s="85"/>
      <c r="B846" s="85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  <c r="AA846" s="85"/>
      <c r="AB846" s="85"/>
    </row>
    <row r="847" spans="1:28" ht="15.75" customHeight="1">
      <c r="A847" s="85"/>
      <c r="B847" s="85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  <c r="AA847" s="85"/>
      <c r="AB847" s="85"/>
    </row>
    <row r="848" spans="1:28" ht="15.75" customHeight="1">
      <c r="A848" s="85"/>
      <c r="B848" s="85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  <c r="AA848" s="85"/>
      <c r="AB848" s="85"/>
    </row>
    <row r="849" spans="1:28" ht="15.75" customHeight="1">
      <c r="A849" s="85"/>
      <c r="B849" s="85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  <c r="AA849" s="85"/>
      <c r="AB849" s="85"/>
    </row>
    <row r="850" spans="1:28" ht="15.75" customHeight="1">
      <c r="A850" s="85"/>
      <c r="B850" s="85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  <c r="AA850" s="85"/>
      <c r="AB850" s="85"/>
    </row>
    <row r="851" spans="1:28" ht="15.75" customHeight="1">
      <c r="A851" s="85"/>
      <c r="B851" s="85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  <c r="AA851" s="85"/>
      <c r="AB851" s="85"/>
    </row>
    <row r="852" spans="1:28" ht="15.75" customHeight="1">
      <c r="A852" s="85"/>
      <c r="B852" s="85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  <c r="AA852" s="85"/>
      <c r="AB852" s="85"/>
    </row>
    <row r="853" spans="1:28" ht="15.75" customHeight="1">
      <c r="A853" s="85"/>
      <c r="B853" s="85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  <c r="AA853" s="85"/>
      <c r="AB853" s="85"/>
    </row>
    <row r="854" spans="1:28" ht="15.75" customHeight="1">
      <c r="A854" s="85"/>
      <c r="B854" s="85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  <c r="AA854" s="85"/>
      <c r="AB854" s="85"/>
    </row>
    <row r="855" spans="1:28" ht="15.75" customHeight="1">
      <c r="A855" s="85"/>
      <c r="B855" s="85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  <c r="AA855" s="85"/>
      <c r="AB855" s="85"/>
    </row>
    <row r="856" spans="1:28" ht="15.75" customHeight="1">
      <c r="A856" s="85"/>
      <c r="B856" s="85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  <c r="AA856" s="85"/>
      <c r="AB856" s="85"/>
    </row>
    <row r="857" spans="1:28" ht="15.75" customHeight="1">
      <c r="A857" s="85"/>
      <c r="B857" s="85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  <c r="AA857" s="85"/>
      <c r="AB857" s="85"/>
    </row>
    <row r="858" spans="1:28" ht="15.75" customHeight="1">
      <c r="A858" s="85"/>
      <c r="B858" s="85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  <c r="AA858" s="85"/>
      <c r="AB858" s="85"/>
    </row>
    <row r="859" spans="1:28" ht="15.75" customHeight="1">
      <c r="A859" s="85"/>
      <c r="B859" s="85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  <c r="AA859" s="85"/>
      <c r="AB859" s="85"/>
    </row>
    <row r="860" spans="1:28" ht="15.75" customHeight="1">
      <c r="A860" s="85"/>
      <c r="B860" s="85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  <c r="AA860" s="85"/>
      <c r="AB860" s="85"/>
    </row>
    <row r="861" spans="1:28" ht="15.75" customHeight="1">
      <c r="A861" s="85"/>
      <c r="B861" s="85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  <c r="AA861" s="85"/>
      <c r="AB861" s="85"/>
    </row>
    <row r="862" spans="1:28" ht="15.75" customHeight="1">
      <c r="A862" s="85"/>
      <c r="B862" s="85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  <c r="AA862" s="85"/>
      <c r="AB862" s="85"/>
    </row>
    <row r="863" spans="1:28" ht="15.75" customHeight="1">
      <c r="A863" s="85"/>
      <c r="B863" s="85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  <c r="AA863" s="85"/>
      <c r="AB863" s="85"/>
    </row>
    <row r="864" spans="1:28" ht="15.75" customHeight="1">
      <c r="A864" s="85"/>
      <c r="B864" s="85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  <c r="AA864" s="85"/>
      <c r="AB864" s="85"/>
    </row>
    <row r="865" spans="1:28" ht="15.75" customHeight="1">
      <c r="A865" s="85"/>
      <c r="B865" s="85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  <c r="AA865" s="85"/>
      <c r="AB865" s="85"/>
    </row>
    <row r="866" spans="1:28" ht="15.75" customHeight="1">
      <c r="A866" s="85"/>
      <c r="B866" s="85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  <c r="AA866" s="85"/>
      <c r="AB866" s="85"/>
    </row>
    <row r="867" spans="1:28" ht="15.75" customHeight="1">
      <c r="A867" s="85"/>
      <c r="B867" s="85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  <c r="AA867" s="85"/>
      <c r="AB867" s="85"/>
    </row>
    <row r="868" spans="1:28" ht="15.75" customHeight="1">
      <c r="A868" s="85"/>
      <c r="B868" s="85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  <c r="AA868" s="85"/>
      <c r="AB868" s="85"/>
    </row>
    <row r="869" spans="1:28" ht="15.75" customHeight="1">
      <c r="A869" s="85"/>
      <c r="B869" s="85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  <c r="AA869" s="85"/>
      <c r="AB869" s="85"/>
    </row>
    <row r="870" spans="1:28" ht="15.75" customHeight="1">
      <c r="A870" s="85"/>
      <c r="B870" s="85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  <c r="AA870" s="85"/>
      <c r="AB870" s="85"/>
    </row>
    <row r="871" spans="1:28" ht="15.75" customHeight="1">
      <c r="A871" s="85"/>
      <c r="B871" s="85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  <c r="AA871" s="85"/>
      <c r="AB871" s="85"/>
    </row>
    <row r="872" spans="1:28" ht="15.75" customHeight="1">
      <c r="A872" s="85"/>
      <c r="B872" s="85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  <c r="AA872" s="85"/>
      <c r="AB872" s="85"/>
    </row>
    <row r="873" spans="1:28" ht="15.75" customHeight="1">
      <c r="A873" s="85"/>
      <c r="B873" s="85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  <c r="AA873" s="85"/>
      <c r="AB873" s="85"/>
    </row>
    <row r="874" spans="1:28" ht="15.75" customHeight="1">
      <c r="A874" s="85"/>
      <c r="B874" s="85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  <c r="AA874" s="85"/>
      <c r="AB874" s="85"/>
    </row>
    <row r="875" spans="1:28" ht="15.75" customHeight="1">
      <c r="A875" s="85"/>
      <c r="B875" s="85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  <c r="AA875" s="85"/>
      <c r="AB875" s="85"/>
    </row>
    <row r="876" spans="1:28" ht="15.75" customHeight="1">
      <c r="A876" s="85"/>
      <c r="B876" s="85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  <c r="AA876" s="85"/>
      <c r="AB876" s="85"/>
    </row>
    <row r="877" spans="1:28" ht="15.75" customHeight="1">
      <c r="A877" s="85"/>
      <c r="B877" s="85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  <c r="AA877" s="85"/>
      <c r="AB877" s="85"/>
    </row>
    <row r="878" spans="1:28" ht="15.75" customHeight="1">
      <c r="A878" s="85"/>
      <c r="B878" s="85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  <c r="AA878" s="85"/>
      <c r="AB878" s="85"/>
    </row>
    <row r="879" spans="1:28" ht="15.75" customHeight="1">
      <c r="A879" s="85"/>
      <c r="B879" s="85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  <c r="AA879" s="85"/>
      <c r="AB879" s="85"/>
    </row>
    <row r="880" spans="1:28" ht="15.75" customHeight="1">
      <c r="A880" s="85"/>
      <c r="B880" s="85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  <c r="AA880" s="85"/>
      <c r="AB880" s="85"/>
    </row>
    <row r="881" spans="1:28" ht="15.75" customHeight="1">
      <c r="A881" s="85"/>
      <c r="B881" s="85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  <c r="AA881" s="85"/>
      <c r="AB881" s="85"/>
    </row>
    <row r="882" spans="1:28" ht="15.75" customHeight="1">
      <c r="A882" s="85"/>
      <c r="B882" s="85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  <c r="AA882" s="85"/>
      <c r="AB882" s="85"/>
    </row>
    <row r="883" spans="1:28" ht="15.75" customHeight="1">
      <c r="A883" s="85"/>
      <c r="B883" s="85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  <c r="AA883" s="85"/>
      <c r="AB883" s="85"/>
    </row>
    <row r="884" spans="1:28" ht="15.75" customHeight="1">
      <c r="A884" s="85"/>
      <c r="B884" s="85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  <c r="AA884" s="85"/>
      <c r="AB884" s="85"/>
    </row>
    <row r="885" spans="1:28" ht="15.75" customHeight="1">
      <c r="A885" s="85"/>
      <c r="B885" s="85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  <c r="AA885" s="85"/>
      <c r="AB885" s="85"/>
    </row>
    <row r="886" spans="1:28" ht="15.75" customHeight="1">
      <c r="A886" s="85"/>
      <c r="B886" s="85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  <c r="AA886" s="85"/>
      <c r="AB886" s="85"/>
    </row>
    <row r="887" spans="1:28" ht="15.75" customHeight="1">
      <c r="A887" s="85"/>
      <c r="B887" s="85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  <c r="AA887" s="85"/>
      <c r="AB887" s="85"/>
    </row>
    <row r="888" spans="1:28" ht="15.75" customHeight="1">
      <c r="A888" s="85"/>
      <c r="B888" s="85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  <c r="AA888" s="85"/>
      <c r="AB888" s="85"/>
    </row>
    <row r="889" spans="1:28" ht="15.75" customHeight="1">
      <c r="A889" s="85"/>
      <c r="B889" s="85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  <c r="AA889" s="85"/>
      <c r="AB889" s="85"/>
    </row>
    <row r="890" spans="1:28" ht="15.75" customHeight="1">
      <c r="A890" s="85"/>
      <c r="B890" s="85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  <c r="AA890" s="85"/>
      <c r="AB890" s="85"/>
    </row>
    <row r="891" spans="1:28" ht="15.75" customHeight="1">
      <c r="A891" s="85"/>
      <c r="B891" s="85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  <c r="AA891" s="85"/>
      <c r="AB891" s="85"/>
    </row>
    <row r="892" spans="1:28" ht="15.75" customHeight="1">
      <c r="A892" s="85"/>
      <c r="B892" s="85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  <c r="AA892" s="85"/>
      <c r="AB892" s="85"/>
    </row>
    <row r="893" spans="1:28" ht="15.75" customHeight="1">
      <c r="A893" s="85"/>
      <c r="B893" s="85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  <c r="AA893" s="85"/>
      <c r="AB893" s="85"/>
    </row>
    <row r="894" spans="1:28" ht="15.75" customHeight="1">
      <c r="A894" s="85"/>
      <c r="B894" s="85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  <c r="AA894" s="85"/>
      <c r="AB894" s="85"/>
    </row>
    <row r="895" spans="1:28" ht="15.75" customHeight="1">
      <c r="A895" s="85"/>
      <c r="B895" s="85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  <c r="AA895" s="85"/>
      <c r="AB895" s="85"/>
    </row>
    <row r="896" spans="1:28" ht="15.75" customHeight="1">
      <c r="A896" s="85"/>
      <c r="B896" s="85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  <c r="AA896" s="85"/>
      <c r="AB896" s="85"/>
    </row>
    <row r="897" spans="1:28" ht="15.75" customHeight="1">
      <c r="A897" s="85"/>
      <c r="B897" s="85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  <c r="AA897" s="85"/>
      <c r="AB897" s="85"/>
    </row>
    <row r="898" spans="1:28" ht="15.75" customHeight="1">
      <c r="A898" s="85"/>
      <c r="B898" s="85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  <c r="AA898" s="85"/>
      <c r="AB898" s="85"/>
    </row>
    <row r="899" spans="1:28" ht="15.75" customHeight="1">
      <c r="A899" s="85"/>
      <c r="B899" s="85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  <c r="AA899" s="85"/>
      <c r="AB899" s="85"/>
    </row>
    <row r="900" spans="1:28" ht="15.75" customHeight="1">
      <c r="A900" s="85"/>
      <c r="B900" s="85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  <c r="AA900" s="85"/>
      <c r="AB900" s="85"/>
    </row>
    <row r="901" spans="1:28" ht="15.75" customHeight="1">
      <c r="A901" s="85"/>
      <c r="B901" s="85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  <c r="AA901" s="85"/>
      <c r="AB901" s="85"/>
    </row>
    <row r="902" spans="1:28" ht="15.75" customHeight="1">
      <c r="A902" s="85"/>
      <c r="B902" s="85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  <c r="AA902" s="85"/>
      <c r="AB902" s="85"/>
    </row>
    <row r="903" spans="1:28" ht="15.75" customHeight="1">
      <c r="A903" s="85"/>
      <c r="B903" s="85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  <c r="AA903" s="85"/>
      <c r="AB903" s="85"/>
    </row>
    <row r="904" spans="1:28" ht="15.75" customHeight="1">
      <c r="A904" s="85"/>
      <c r="B904" s="85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  <c r="AA904" s="85"/>
      <c r="AB904" s="85"/>
    </row>
    <row r="905" spans="1:28" ht="15.75" customHeight="1">
      <c r="A905" s="85"/>
      <c r="B905" s="85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  <c r="AA905" s="85"/>
      <c r="AB905" s="85"/>
    </row>
    <row r="906" spans="1:28" ht="15.75" customHeight="1">
      <c r="A906" s="85"/>
      <c r="B906" s="85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  <c r="AA906" s="85"/>
      <c r="AB906" s="85"/>
    </row>
    <row r="907" spans="1:28" ht="15.75" customHeight="1">
      <c r="A907" s="85"/>
      <c r="B907" s="85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  <c r="AA907" s="85"/>
      <c r="AB907" s="85"/>
    </row>
    <row r="908" spans="1:28" ht="15.75" customHeight="1">
      <c r="A908" s="85"/>
      <c r="B908" s="85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  <c r="AA908" s="85"/>
      <c r="AB908" s="85"/>
    </row>
    <row r="909" spans="1:28" ht="15.75" customHeight="1">
      <c r="A909" s="85"/>
      <c r="B909" s="85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  <c r="AA909" s="85"/>
      <c r="AB909" s="85"/>
    </row>
    <row r="910" spans="1:28" ht="15.75" customHeight="1">
      <c r="A910" s="85"/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  <c r="AA910" s="85"/>
      <c r="AB910" s="85"/>
    </row>
    <row r="911" spans="1:28" ht="15.75" customHeight="1">
      <c r="A911" s="85"/>
      <c r="B911" s="85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  <c r="AA911" s="85"/>
      <c r="AB911" s="85"/>
    </row>
    <row r="912" spans="1:28" ht="15.75" customHeight="1">
      <c r="A912" s="85"/>
      <c r="B912" s="85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  <c r="AA912" s="85"/>
      <c r="AB912" s="85"/>
    </row>
    <row r="913" spans="1:28" ht="15.75" customHeight="1">
      <c r="A913" s="85"/>
      <c r="B913" s="85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  <c r="AA913" s="85"/>
      <c r="AB913" s="85"/>
    </row>
    <row r="914" spans="1:28" ht="15.75" customHeight="1">
      <c r="A914" s="85"/>
      <c r="B914" s="85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  <c r="AA914" s="85"/>
      <c r="AB914" s="85"/>
    </row>
    <row r="915" spans="1:28" ht="15.75" customHeight="1">
      <c r="A915" s="85"/>
      <c r="B915" s="85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  <c r="AA915" s="85"/>
      <c r="AB915" s="85"/>
    </row>
    <row r="916" spans="1:28" ht="15.75" customHeight="1">
      <c r="A916" s="85"/>
      <c r="B916" s="85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  <c r="AA916" s="85"/>
      <c r="AB916" s="85"/>
    </row>
    <row r="917" spans="1:28" ht="15.75" customHeight="1">
      <c r="A917" s="85"/>
      <c r="B917" s="85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  <c r="AA917" s="85"/>
      <c r="AB917" s="85"/>
    </row>
    <row r="918" spans="1:28" ht="15.75" customHeight="1">
      <c r="A918" s="85"/>
      <c r="B918" s="85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  <c r="AA918" s="85"/>
      <c r="AB918" s="85"/>
    </row>
    <row r="919" spans="1:28" ht="15.75" customHeight="1">
      <c r="A919" s="85"/>
      <c r="B919" s="85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  <c r="AA919" s="85"/>
      <c r="AB919" s="85"/>
    </row>
    <row r="920" spans="1:28" ht="15.75" customHeight="1">
      <c r="A920" s="85"/>
      <c r="B920" s="85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  <c r="AA920" s="85"/>
      <c r="AB920" s="85"/>
    </row>
    <row r="921" spans="1:28" ht="15.75" customHeight="1">
      <c r="A921" s="85"/>
      <c r="B921" s="85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  <c r="AA921" s="85"/>
      <c r="AB921" s="85"/>
    </row>
    <row r="922" spans="1:28" ht="15.75" customHeight="1">
      <c r="A922" s="85"/>
      <c r="B922" s="85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  <c r="AA922" s="85"/>
      <c r="AB922" s="85"/>
    </row>
    <row r="923" spans="1:28" ht="15.75" customHeight="1">
      <c r="A923" s="85"/>
      <c r="B923" s="85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  <c r="AA923" s="85"/>
      <c r="AB923" s="85"/>
    </row>
    <row r="924" spans="1:28" ht="15.75" customHeight="1">
      <c r="A924" s="85"/>
      <c r="B924" s="85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  <c r="AA924" s="85"/>
      <c r="AB924" s="85"/>
    </row>
    <row r="925" spans="1:28" ht="15.75" customHeight="1">
      <c r="A925" s="85"/>
      <c r="B925" s="85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  <c r="AA925" s="85"/>
      <c r="AB925" s="85"/>
    </row>
    <row r="926" spans="1:28" ht="15.75" customHeight="1">
      <c r="A926" s="85"/>
      <c r="B926" s="85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  <c r="AA926" s="85"/>
      <c r="AB926" s="85"/>
    </row>
    <row r="927" spans="1:28" ht="15.75" customHeight="1">
      <c r="A927" s="85"/>
      <c r="B927" s="85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  <c r="AA927" s="85"/>
      <c r="AB927" s="85"/>
    </row>
    <row r="928" spans="1:28" ht="15.75" customHeight="1">
      <c r="A928" s="85"/>
      <c r="B928" s="85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  <c r="AA928" s="85"/>
      <c r="AB928" s="85"/>
    </row>
    <row r="929" spans="1:28" ht="15.75" customHeight="1">
      <c r="A929" s="85"/>
      <c r="B929" s="85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  <c r="AA929" s="85"/>
      <c r="AB929" s="85"/>
    </row>
    <row r="930" spans="1:28" ht="15.75" customHeight="1">
      <c r="A930" s="85"/>
      <c r="B930" s="85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  <c r="AA930" s="85"/>
      <c r="AB930" s="85"/>
    </row>
    <row r="931" spans="1:28" ht="15.75" customHeight="1">
      <c r="A931" s="85"/>
      <c r="B931" s="85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  <c r="AA931" s="85"/>
      <c r="AB931" s="85"/>
    </row>
    <row r="932" spans="1:28" ht="15.75" customHeight="1">
      <c r="A932" s="85"/>
      <c r="B932" s="85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  <c r="AA932" s="85"/>
      <c r="AB932" s="85"/>
    </row>
    <row r="933" spans="1:28" ht="15.75" customHeight="1">
      <c r="A933" s="85"/>
      <c r="B933" s="85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  <c r="AA933" s="85"/>
      <c r="AB933" s="85"/>
    </row>
    <row r="934" spans="1:28" ht="15.75" customHeight="1">
      <c r="A934" s="85"/>
      <c r="B934" s="85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  <c r="AA934" s="85"/>
      <c r="AB934" s="85"/>
    </row>
    <row r="935" spans="1:28" ht="15.75" customHeight="1">
      <c r="A935" s="85"/>
      <c r="B935" s="85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  <c r="AA935" s="85"/>
      <c r="AB935" s="85"/>
    </row>
    <row r="936" spans="1:28" ht="15.75" customHeight="1">
      <c r="A936" s="85"/>
      <c r="B936" s="85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  <c r="AA936" s="85"/>
      <c r="AB936" s="85"/>
    </row>
    <row r="937" spans="1:28" ht="15.75" customHeight="1">
      <c r="A937" s="85"/>
      <c r="B937" s="85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  <c r="AA937" s="85"/>
      <c r="AB937" s="85"/>
    </row>
    <row r="938" spans="1:28" ht="15.75" customHeight="1">
      <c r="A938" s="85"/>
      <c r="B938" s="85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  <c r="AA938" s="85"/>
      <c r="AB938" s="85"/>
    </row>
    <row r="939" spans="1:28" ht="15.75" customHeight="1">
      <c r="A939" s="85"/>
      <c r="B939" s="85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  <c r="AA939" s="85"/>
      <c r="AB939" s="85"/>
    </row>
    <row r="940" spans="1:28" ht="15.75" customHeight="1">
      <c r="A940" s="85"/>
      <c r="B940" s="85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  <c r="AA940" s="85"/>
      <c r="AB940" s="85"/>
    </row>
    <row r="941" spans="1:28" ht="15.75" customHeight="1">
      <c r="A941" s="85"/>
      <c r="B941" s="85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  <c r="AA941" s="85"/>
      <c r="AB941" s="85"/>
    </row>
    <row r="942" spans="1:28" ht="15.75" customHeight="1">
      <c r="A942" s="85"/>
      <c r="B942" s="85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  <c r="AA942" s="85"/>
      <c r="AB942" s="85"/>
    </row>
    <row r="943" spans="1:28" ht="15.75" customHeight="1">
      <c r="A943" s="85"/>
      <c r="B943" s="85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  <c r="AA943" s="85"/>
      <c r="AB943" s="85"/>
    </row>
    <row r="944" spans="1:28" ht="15.75" customHeight="1">
      <c r="A944" s="85"/>
      <c r="B944" s="85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  <c r="AA944" s="85"/>
      <c r="AB944" s="85"/>
    </row>
    <row r="945" spans="1:28" ht="15.75" customHeight="1">
      <c r="A945" s="85"/>
      <c r="B945" s="85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  <c r="AA945" s="85"/>
      <c r="AB945" s="85"/>
    </row>
    <row r="946" spans="1:28" ht="15.75" customHeight="1">
      <c r="A946" s="85"/>
      <c r="B946" s="85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  <c r="AA946" s="85"/>
      <c r="AB946" s="85"/>
    </row>
    <row r="947" spans="1:28" ht="15.75" customHeight="1">
      <c r="A947" s="85"/>
      <c r="B947" s="85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  <c r="AA947" s="85"/>
      <c r="AB947" s="85"/>
    </row>
    <row r="948" spans="1:28" ht="15.75" customHeight="1">
      <c r="A948" s="85"/>
      <c r="B948" s="85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  <c r="AA948" s="85"/>
      <c r="AB948" s="85"/>
    </row>
    <row r="949" spans="1:28" ht="15.75" customHeight="1">
      <c r="A949" s="85"/>
      <c r="B949" s="85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  <c r="AA949" s="85"/>
      <c r="AB949" s="85"/>
    </row>
    <row r="950" spans="1:28" ht="15.75" customHeight="1">
      <c r="A950" s="85"/>
      <c r="B950" s="85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  <c r="AA950" s="85"/>
      <c r="AB950" s="85"/>
    </row>
    <row r="951" spans="1:28" ht="15.75" customHeight="1">
      <c r="A951" s="85"/>
      <c r="B951" s="85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  <c r="AA951" s="85"/>
      <c r="AB951" s="85"/>
    </row>
    <row r="952" spans="1:28" ht="15.75" customHeight="1">
      <c r="A952" s="85"/>
      <c r="B952" s="85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  <c r="AA952" s="85"/>
      <c r="AB952" s="85"/>
    </row>
    <row r="953" spans="1:28" ht="15.75" customHeight="1">
      <c r="A953" s="85"/>
      <c r="B953" s="85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  <c r="AA953" s="85"/>
      <c r="AB953" s="85"/>
    </row>
    <row r="954" spans="1:28" ht="15.75" customHeight="1">
      <c r="A954" s="85"/>
      <c r="B954" s="85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  <c r="AA954" s="85"/>
      <c r="AB954" s="85"/>
    </row>
    <row r="955" spans="1:28" ht="15.75" customHeight="1">
      <c r="A955" s="85"/>
      <c r="B955" s="85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  <c r="AA955" s="85"/>
      <c r="AB955" s="85"/>
    </row>
    <row r="956" spans="1:28" ht="15.75" customHeight="1">
      <c r="A956" s="85"/>
      <c r="B956" s="85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  <c r="AA956" s="85"/>
      <c r="AB956" s="85"/>
    </row>
    <row r="957" spans="1:28" ht="15.75" customHeight="1">
      <c r="A957" s="85"/>
      <c r="B957" s="85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  <c r="AA957" s="85"/>
      <c r="AB957" s="85"/>
    </row>
    <row r="958" spans="1:28" ht="15.75" customHeight="1">
      <c r="A958" s="85"/>
      <c r="B958" s="85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  <c r="AA958" s="85"/>
      <c r="AB958" s="85"/>
    </row>
    <row r="959" spans="1:28" ht="15.75" customHeight="1">
      <c r="A959" s="85"/>
      <c r="B959" s="85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  <c r="AA959" s="85"/>
      <c r="AB959" s="85"/>
    </row>
    <row r="960" spans="1:28" ht="15.75" customHeight="1">
      <c r="A960" s="85"/>
      <c r="B960" s="85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  <c r="AA960" s="85"/>
      <c r="AB960" s="85"/>
    </row>
    <row r="961" spans="1:28" ht="15.75" customHeight="1">
      <c r="A961" s="85"/>
      <c r="B961" s="85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  <c r="AA961" s="85"/>
      <c r="AB961" s="85"/>
    </row>
    <row r="962" spans="1:28" ht="15.75" customHeight="1">
      <c r="A962" s="85"/>
      <c r="B962" s="85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  <c r="AA962" s="85"/>
      <c r="AB962" s="85"/>
    </row>
    <row r="963" spans="1:28" ht="15.75" customHeight="1">
      <c r="A963" s="85"/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  <c r="AA963" s="85"/>
      <c r="AB963" s="85"/>
    </row>
    <row r="964" spans="1:28" ht="15.75" customHeight="1">
      <c r="A964" s="85"/>
      <c r="B964" s="85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  <c r="AA964" s="85"/>
      <c r="AB964" s="85"/>
    </row>
    <row r="965" spans="1:28" ht="15.75" customHeight="1">
      <c r="A965" s="85"/>
      <c r="B965" s="85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  <c r="AA965" s="85"/>
      <c r="AB965" s="85"/>
    </row>
    <row r="966" spans="1:28" ht="15.75" customHeight="1">
      <c r="A966" s="85"/>
      <c r="B966" s="85"/>
      <c r="C966" s="85"/>
      <c r="D966" s="85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  <c r="AA966" s="85"/>
      <c r="AB966" s="85"/>
    </row>
    <row r="967" spans="1:28" ht="15.75" customHeight="1">
      <c r="A967" s="85"/>
      <c r="B967" s="85"/>
      <c r="C967" s="85"/>
      <c r="D967" s="85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  <c r="AA967" s="85"/>
      <c r="AB967" s="85"/>
    </row>
    <row r="968" spans="1:28" ht="15.75" customHeight="1">
      <c r="A968" s="85"/>
      <c r="B968" s="85"/>
      <c r="C968" s="85"/>
      <c r="D968" s="85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  <c r="AA968" s="85"/>
      <c r="AB968" s="85"/>
    </row>
    <row r="969" spans="1:28" ht="15.75" customHeight="1">
      <c r="A969" s="85"/>
      <c r="B969" s="85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  <c r="AA969" s="85"/>
      <c r="AB969" s="85"/>
    </row>
    <row r="970" spans="1:28" ht="15.75" customHeight="1">
      <c r="A970" s="85"/>
      <c r="B970" s="85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  <c r="AA970" s="85"/>
      <c r="AB970" s="85"/>
    </row>
    <row r="971" spans="1:28" ht="15.75" customHeight="1">
      <c r="A971" s="85"/>
      <c r="B971" s="85"/>
      <c r="C971" s="85"/>
      <c r="D971" s="85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  <c r="AA971" s="85"/>
      <c r="AB971" s="85"/>
    </row>
    <row r="972" spans="1:28" ht="15.75" customHeight="1">
      <c r="A972" s="85"/>
      <c r="B972" s="85"/>
      <c r="C972" s="85"/>
      <c r="D972" s="85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  <c r="AA972" s="85"/>
      <c r="AB972" s="85"/>
    </row>
    <row r="973" spans="1:28" ht="15.75" customHeight="1">
      <c r="A973" s="85"/>
      <c r="B973" s="85"/>
      <c r="C973" s="85"/>
      <c r="D973" s="85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  <c r="AA973" s="85"/>
      <c r="AB973" s="85"/>
    </row>
    <row r="974" spans="1:28" ht="15.75" customHeight="1">
      <c r="A974" s="85"/>
      <c r="B974" s="85"/>
      <c r="C974" s="85"/>
      <c r="D974" s="85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  <c r="AA974" s="85"/>
      <c r="AB974" s="85"/>
    </row>
    <row r="975" spans="1:28" ht="15.75" customHeight="1">
      <c r="A975" s="85"/>
      <c r="B975" s="85"/>
      <c r="C975" s="8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  <c r="AA975" s="85"/>
      <c r="AB975" s="85"/>
    </row>
    <row r="976" spans="1:28" ht="15.75" customHeight="1">
      <c r="A976" s="85"/>
      <c r="B976" s="85"/>
      <c r="C976" s="85"/>
      <c r="D976" s="85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  <c r="AA976" s="85"/>
      <c r="AB976" s="85"/>
    </row>
    <row r="977" spans="1:28" ht="15.75" customHeight="1">
      <c r="A977" s="85"/>
      <c r="B977" s="85"/>
      <c r="C977" s="85"/>
      <c r="D977" s="85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  <c r="AA977" s="85"/>
      <c r="AB977" s="85"/>
    </row>
    <row r="978" spans="1:28" ht="15.75" customHeight="1">
      <c r="A978" s="85"/>
      <c r="B978" s="85"/>
      <c r="C978" s="85"/>
      <c r="D978" s="85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  <c r="AA978" s="85"/>
      <c r="AB978" s="85"/>
    </row>
    <row r="979" spans="1:28" ht="15.75" customHeight="1">
      <c r="A979" s="85"/>
      <c r="B979" s="85"/>
      <c r="C979" s="85"/>
      <c r="D979" s="85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  <c r="AA979" s="85"/>
      <c r="AB979" s="85"/>
    </row>
    <row r="980" spans="1:28" ht="15.75" customHeight="1">
      <c r="A980" s="85"/>
      <c r="B980" s="85"/>
      <c r="C980" s="85"/>
      <c r="D980" s="85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  <c r="AA980" s="85"/>
      <c r="AB980" s="85"/>
    </row>
    <row r="981" spans="1:28" ht="15.75" customHeight="1">
      <c r="A981" s="85"/>
      <c r="B981" s="85"/>
      <c r="C981" s="85"/>
      <c r="D981" s="85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  <c r="AA981" s="85"/>
      <c r="AB981" s="85"/>
    </row>
    <row r="982" spans="1:28" ht="15.75" customHeight="1">
      <c r="A982" s="85"/>
      <c r="B982" s="85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  <c r="AA982" s="85"/>
      <c r="AB982" s="85"/>
    </row>
    <row r="983" spans="1:28" ht="15.75" customHeight="1">
      <c r="A983" s="85"/>
      <c r="B983" s="85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  <c r="AA983" s="85"/>
      <c r="AB983" s="85"/>
    </row>
    <row r="984" spans="1:28" ht="15.75" customHeight="1">
      <c r="A984" s="85"/>
      <c r="B984" s="85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  <c r="AA984" s="85"/>
      <c r="AB984" s="85"/>
    </row>
    <row r="985" spans="1:28" ht="15.75" customHeight="1">
      <c r="A985" s="85"/>
      <c r="B985" s="85"/>
      <c r="C985" s="85"/>
      <c r="D985" s="85"/>
      <c r="E985" s="85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/>
      <c r="AA985" s="85"/>
      <c r="AB985" s="85"/>
    </row>
    <row r="986" spans="1:28" ht="15.75" customHeight="1">
      <c r="A986" s="85"/>
      <c r="B986" s="85"/>
      <c r="C986" s="85"/>
      <c r="D986" s="85"/>
      <c r="E986" s="85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  <c r="Z986" s="85"/>
      <c r="AA986" s="85"/>
      <c r="AB986" s="85"/>
    </row>
    <row r="987" spans="1:28" ht="15.75" customHeight="1">
      <c r="A987" s="85"/>
      <c r="B987" s="85"/>
      <c r="C987" s="85"/>
      <c r="D987" s="85"/>
      <c r="E987" s="85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/>
      <c r="AA987" s="85"/>
      <c r="AB987" s="85"/>
    </row>
    <row r="988" spans="1:28" ht="15.75" customHeight="1">
      <c r="A988" s="85"/>
      <c r="B988" s="85"/>
      <c r="C988" s="85"/>
      <c r="D988" s="85"/>
      <c r="E988" s="85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  <c r="Z988" s="85"/>
      <c r="AA988" s="85"/>
      <c r="AB988" s="85"/>
    </row>
    <row r="989" spans="1:28" ht="15.75" customHeight="1">
      <c r="A989" s="85"/>
      <c r="B989" s="85"/>
      <c r="C989" s="85"/>
      <c r="D989" s="85"/>
      <c r="E989" s="85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/>
      <c r="AA989" s="85"/>
      <c r="AB989" s="85"/>
    </row>
    <row r="990" spans="1:28" ht="15.75" customHeight="1">
      <c r="A990" s="85"/>
      <c r="B990" s="85"/>
      <c r="C990" s="85"/>
      <c r="D990" s="85"/>
      <c r="E990" s="85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  <c r="Z990" s="85"/>
      <c r="AA990" s="85"/>
      <c r="AB990" s="85"/>
    </row>
    <row r="991" spans="1:28" ht="15.75" customHeight="1">
      <c r="A991" s="85"/>
      <c r="B991" s="85"/>
      <c r="C991" s="85"/>
      <c r="D991" s="85"/>
      <c r="E991" s="85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  <c r="AA991" s="85"/>
      <c r="AB991" s="85"/>
    </row>
    <row r="992" spans="1:28" ht="15.75" customHeight="1">
      <c r="A992" s="85"/>
      <c r="B992" s="85"/>
      <c r="C992" s="85"/>
      <c r="D992" s="85"/>
      <c r="E992" s="85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85"/>
      <c r="AA992" s="85"/>
      <c r="AB992" s="85"/>
    </row>
    <row r="993" spans="1:28" ht="15.75" customHeight="1">
      <c r="A993" s="85"/>
      <c r="B993" s="85"/>
      <c r="C993" s="85"/>
      <c r="D993" s="85"/>
      <c r="E993" s="85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  <c r="Z993" s="85"/>
      <c r="AA993" s="85"/>
      <c r="AB993" s="85"/>
    </row>
    <row r="994" spans="1:28" ht="15.75" customHeight="1">
      <c r="A994" s="85"/>
      <c r="B994" s="85"/>
      <c r="C994" s="85"/>
      <c r="D994" s="85"/>
      <c r="E994" s="85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85"/>
      <c r="AA994" s="85"/>
      <c r="AB994" s="85"/>
    </row>
    <row r="995" spans="1:28" ht="15.75" customHeight="1">
      <c r="A995" s="85"/>
      <c r="B995" s="85"/>
      <c r="C995" s="85"/>
      <c r="D995" s="85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  <c r="Z995" s="85"/>
      <c r="AA995" s="85"/>
      <c r="AB995" s="85"/>
    </row>
    <row r="996" spans="1:28" ht="15.75" customHeight="1">
      <c r="A996" s="85"/>
      <c r="B996" s="85"/>
      <c r="C996" s="85"/>
      <c r="D996" s="85"/>
      <c r="E996" s="85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  <c r="Z996" s="85"/>
      <c r="AA996" s="85"/>
      <c r="AB996" s="85"/>
    </row>
    <row r="997" spans="1:28" ht="15.75" customHeight="1">
      <c r="A997" s="85"/>
      <c r="B997" s="85"/>
      <c r="C997" s="85"/>
      <c r="D997" s="85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/>
      <c r="AA997" s="85"/>
      <c r="AB997" s="85"/>
    </row>
    <row r="998" spans="1:28" ht="15.75" customHeight="1">
      <c r="A998" s="85"/>
      <c r="B998" s="85"/>
      <c r="C998" s="85"/>
      <c r="D998" s="85"/>
      <c r="E998" s="85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  <c r="Z998" s="85"/>
      <c r="AA998" s="85"/>
      <c r="AB998" s="85"/>
    </row>
  </sheetData>
  <mergeCells count="6">
    <mergeCell ref="B7:H7"/>
    <mergeCell ref="K7:Q7"/>
    <mergeCell ref="T7:Z7"/>
    <mergeCell ref="C9:H9"/>
    <mergeCell ref="L9:Q9"/>
    <mergeCell ref="U9:Z9"/>
  </mergeCells>
  <pageMargins left="0.7" right="0.7" top="0.75" bottom="0.75" header="0" footer="0"/>
  <pageSetup orientation="landscape" r:id="rId1"/>
  <ignoredErrors>
    <ignoredError sqref="Q35:Q37 Z35:Z36" 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0"/>
  <sheetViews>
    <sheetView topLeftCell="A10" workbookViewId="0">
      <selection activeCell="F27" sqref="F27"/>
    </sheetView>
  </sheetViews>
  <sheetFormatPr baseColWidth="10" defaultColWidth="11.25" defaultRowHeight="14.25"/>
  <cols>
    <col min="1" max="1" width="6.625" style="477" customWidth="1"/>
    <col min="2" max="2" width="21.5" style="477" customWidth="1"/>
    <col min="3" max="3" width="12.75" style="477" customWidth="1"/>
    <col min="4" max="4" width="11.25" style="477"/>
    <col min="5" max="5" width="16.25" style="477" customWidth="1"/>
    <col min="6" max="6" width="11.25" style="477"/>
    <col min="7" max="7" width="12.25" style="477" customWidth="1"/>
    <col min="8" max="16384" width="11.25" style="477"/>
  </cols>
  <sheetData>
    <row r="4" spans="2:9">
      <c r="B4" s="474" t="s">
        <v>297</v>
      </c>
      <c r="C4" s="475"/>
      <c r="D4" s="475"/>
      <c r="E4" s="475"/>
      <c r="F4" s="476" t="s">
        <v>298</v>
      </c>
      <c r="G4" s="475"/>
      <c r="H4" s="475"/>
      <c r="I4" s="475"/>
    </row>
    <row r="5" spans="2:9" ht="15" thickBot="1">
      <c r="B5" s="474"/>
      <c r="C5" s="475"/>
      <c r="D5" s="475"/>
      <c r="E5" s="475"/>
      <c r="F5" s="475"/>
      <c r="G5" s="475"/>
      <c r="H5" s="475"/>
      <c r="I5" s="475"/>
    </row>
    <row r="6" spans="2:9" ht="26.25" thickBot="1">
      <c r="B6" s="478" t="s">
        <v>299</v>
      </c>
      <c r="C6" s="479"/>
      <c r="D6" s="480"/>
      <c r="E6" s="480"/>
      <c r="F6" s="481" t="s">
        <v>300</v>
      </c>
      <c r="G6" s="481" t="s">
        <v>301</v>
      </c>
      <c r="H6" s="481" t="s">
        <v>302</v>
      </c>
      <c r="I6" s="475"/>
    </row>
    <row r="7" spans="2:9">
      <c r="B7" s="482" t="s">
        <v>303</v>
      </c>
      <c r="C7" s="475"/>
      <c r="D7" s="475"/>
      <c r="E7" s="475"/>
      <c r="F7" s="483"/>
      <c r="G7" s="483"/>
      <c r="H7" s="483"/>
      <c r="I7" s="475"/>
    </row>
    <row r="8" spans="2:9">
      <c r="B8" s="482"/>
      <c r="C8" s="475"/>
      <c r="D8" s="475"/>
      <c r="E8" s="475"/>
      <c r="F8" s="483"/>
      <c r="G8" s="483"/>
      <c r="H8" s="483"/>
      <c r="I8" s="475"/>
    </row>
    <row r="9" spans="2:9">
      <c r="B9" s="484" t="s">
        <v>304</v>
      </c>
      <c r="C9" s="475" t="s">
        <v>305</v>
      </c>
      <c r="D9" s="475"/>
      <c r="E9" s="475"/>
      <c r="F9" s="485">
        <v>28000</v>
      </c>
      <c r="G9" s="485">
        <f>+F9*10</f>
        <v>280000</v>
      </c>
      <c r="H9" s="486">
        <f>+G9/G$15</f>
        <v>0.99644128113879005</v>
      </c>
      <c r="I9" s="475"/>
    </row>
    <row r="10" spans="2:9">
      <c r="B10" s="482"/>
      <c r="C10" s="475" t="s">
        <v>306</v>
      </c>
      <c r="D10" s="475"/>
      <c r="E10" s="475"/>
      <c r="F10" s="485">
        <v>75</v>
      </c>
      <c r="G10" s="485">
        <f>+F10*10</f>
        <v>750</v>
      </c>
      <c r="H10" s="486">
        <f>+G10/G$15</f>
        <v>2.6690391459074734E-3</v>
      </c>
      <c r="I10" s="475"/>
    </row>
    <row r="11" spans="2:9">
      <c r="B11" s="482"/>
      <c r="C11" s="475" t="s">
        <v>307</v>
      </c>
      <c r="D11" s="475"/>
      <c r="E11" s="475"/>
      <c r="F11" s="485">
        <v>25</v>
      </c>
      <c r="G11" s="485">
        <f>+F11*10</f>
        <v>250</v>
      </c>
      <c r="H11" s="486">
        <f>+G11/G$15</f>
        <v>8.8967971530249106E-4</v>
      </c>
      <c r="I11" s="475"/>
    </row>
    <row r="12" spans="2:9" ht="15" thickBot="1">
      <c r="B12" s="482"/>
      <c r="C12" s="475"/>
      <c r="D12" s="475"/>
      <c r="E12" s="475"/>
      <c r="F12" s="485"/>
      <c r="G12" s="485"/>
      <c r="H12" s="486" t="s">
        <v>177</v>
      </c>
      <c r="I12" s="475"/>
    </row>
    <row r="13" spans="2:9" ht="15" thickBot="1">
      <c r="B13" s="482"/>
      <c r="C13" s="487" t="s">
        <v>308</v>
      </c>
      <c r="D13" s="488"/>
      <c r="E13" s="488"/>
      <c r="F13" s="489">
        <f>SUM(F9:F12)</f>
        <v>28100</v>
      </c>
      <c r="G13" s="489">
        <f>SUM(G9:G12)</f>
        <v>281000</v>
      </c>
      <c r="H13" s="490">
        <f>+G13/G$15</f>
        <v>1</v>
      </c>
      <c r="I13" s="475"/>
    </row>
    <row r="14" spans="2:9">
      <c r="B14" s="482"/>
      <c r="C14" s="475"/>
      <c r="D14" s="475"/>
      <c r="E14" s="475"/>
      <c r="F14" s="485"/>
      <c r="G14" s="485"/>
      <c r="H14" s="486"/>
      <c r="I14" s="475"/>
    </row>
    <row r="15" spans="2:9">
      <c r="B15" s="491" t="s">
        <v>309</v>
      </c>
      <c r="C15" s="492" t="s">
        <v>310</v>
      </c>
      <c r="D15" s="492"/>
      <c r="E15" s="492"/>
      <c r="F15" s="493">
        <v>28100</v>
      </c>
      <c r="G15" s="485">
        <v>281000</v>
      </c>
      <c r="H15" s="494">
        <f>+G15/G$19</f>
        <v>0.40085592011412269</v>
      </c>
      <c r="I15" s="475"/>
    </row>
    <row r="16" spans="2:9">
      <c r="B16" s="475"/>
      <c r="C16" s="492"/>
      <c r="D16" s="492"/>
      <c r="E16" s="492"/>
      <c r="F16" s="493"/>
      <c r="G16" s="485"/>
      <c r="H16" s="494"/>
      <c r="I16" s="475"/>
    </row>
    <row r="17" spans="2:9">
      <c r="B17" s="475"/>
      <c r="C17" s="492" t="s">
        <v>317</v>
      </c>
      <c r="D17" s="492"/>
      <c r="E17" s="492"/>
      <c r="F17" s="493">
        <v>42000</v>
      </c>
      <c r="G17" s="485">
        <v>420000</v>
      </c>
      <c r="H17" s="494">
        <f>+G17/G$19</f>
        <v>0.59914407988587737</v>
      </c>
      <c r="I17" s="475"/>
    </row>
    <row r="18" spans="2:9" ht="15" thickBot="1">
      <c r="B18" s="475"/>
      <c r="C18" s="475"/>
      <c r="D18" s="475"/>
      <c r="E18" s="475"/>
      <c r="F18" s="485"/>
      <c r="G18" s="485"/>
      <c r="H18" s="486"/>
      <c r="I18" s="475"/>
    </row>
    <row r="19" spans="2:9" ht="15" thickBot="1">
      <c r="B19" s="475"/>
      <c r="C19" s="487" t="s">
        <v>308</v>
      </c>
      <c r="D19" s="488"/>
      <c r="E19" s="488"/>
      <c r="F19" s="489">
        <f>SUM(F15:F18)</f>
        <v>70100</v>
      </c>
      <c r="G19" s="489">
        <f>SUM(G15:G18)</f>
        <v>701000</v>
      </c>
      <c r="H19" s="495">
        <f>SUM(H15:H18)</f>
        <v>1</v>
      </c>
      <c r="I19" s="475"/>
    </row>
    <row r="20" spans="2:9" ht="6.6" customHeight="1" thickBot="1">
      <c r="B20" s="475"/>
      <c r="C20" s="475"/>
      <c r="D20" s="475"/>
      <c r="E20" s="475"/>
      <c r="F20" s="496"/>
      <c r="G20" s="496"/>
      <c r="H20" s="497"/>
      <c r="I20" s="475"/>
    </row>
    <row r="21" spans="2:9">
      <c r="B21" s="475"/>
      <c r="C21" s="475"/>
      <c r="D21" s="475"/>
      <c r="E21" s="475"/>
      <c r="F21" s="475"/>
      <c r="G21" s="475"/>
      <c r="H21" s="475"/>
      <c r="I21" s="475"/>
    </row>
    <row r="22" spans="2:9" ht="15">
      <c r="B22" s="498" t="s">
        <v>311</v>
      </c>
    </row>
    <row r="24" spans="2:9">
      <c r="G24" s="618" t="s">
        <v>314</v>
      </c>
    </row>
    <row r="26" spans="2:9">
      <c r="C26" s="619" t="s">
        <v>315</v>
      </c>
      <c r="D26" s="619"/>
      <c r="E26" s="619"/>
      <c r="F26" s="619"/>
      <c r="G26" s="620">
        <v>13000</v>
      </c>
      <c r="H26" s="619"/>
    </row>
    <row r="27" spans="2:9">
      <c r="C27" s="619" t="s">
        <v>313</v>
      </c>
      <c r="D27" s="619"/>
      <c r="E27" s="619"/>
      <c r="F27" s="619"/>
      <c r="G27" s="620">
        <v>20000</v>
      </c>
      <c r="H27" s="619"/>
    </row>
    <row r="28" spans="2:9" ht="15" thickBot="1">
      <c r="C28" s="621" t="s">
        <v>312</v>
      </c>
      <c r="D28" s="621"/>
      <c r="E28" s="621"/>
      <c r="F28" s="621"/>
      <c r="G28" s="622">
        <v>10000</v>
      </c>
      <c r="H28" s="621"/>
    </row>
    <row r="29" spans="2:9" ht="15" thickBot="1">
      <c r="C29" s="623" t="s">
        <v>316</v>
      </c>
      <c r="D29" s="624"/>
      <c r="E29" s="624"/>
      <c r="F29" s="625"/>
      <c r="G29" s="626">
        <f>SUM(G26:G28)</f>
        <v>43000</v>
      </c>
      <c r="H29" s="627"/>
    </row>
    <row r="30" spans="2:9">
      <c r="B30" s="499" t="s">
        <v>177</v>
      </c>
      <c r="C30" s="499" t="s">
        <v>177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F28" sqref="F28"/>
    </sheetView>
  </sheetViews>
  <sheetFormatPr baseColWidth="10" defaultRowHeight="14.25"/>
  <cols>
    <col min="2" max="2" width="24.5" customWidth="1"/>
  </cols>
  <sheetData>
    <row r="3" spans="2:12" ht="15">
      <c r="B3" s="589" t="s">
        <v>326</v>
      </c>
    </row>
    <row r="5" spans="2:12" ht="15">
      <c r="C5" s="590" t="s">
        <v>327</v>
      </c>
      <c r="D5" s="590" t="s">
        <v>328</v>
      </c>
      <c r="E5" s="590" t="s">
        <v>329</v>
      </c>
    </row>
    <row r="7" spans="2:12" ht="15">
      <c r="B7" s="589" t="s">
        <v>268</v>
      </c>
      <c r="C7" s="462">
        <v>11205</v>
      </c>
      <c r="D7" s="462">
        <v>4696</v>
      </c>
      <c r="E7" s="462">
        <v>955</v>
      </c>
      <c r="F7" s="462"/>
      <c r="G7" s="462"/>
      <c r="H7" s="462"/>
      <c r="I7" s="462"/>
      <c r="J7" s="462"/>
      <c r="K7" s="462"/>
      <c r="L7" s="462"/>
    </row>
    <row r="8" spans="2:12" ht="15">
      <c r="B8" s="589"/>
      <c r="C8" s="462"/>
      <c r="D8" s="462"/>
      <c r="E8" s="462"/>
      <c r="F8" s="462"/>
      <c r="G8" s="462"/>
      <c r="H8" s="462"/>
      <c r="I8" s="462"/>
      <c r="J8" s="462"/>
      <c r="K8" s="462"/>
      <c r="L8" s="462"/>
    </row>
    <row r="9" spans="2:12" ht="15">
      <c r="B9" s="589" t="s">
        <v>273</v>
      </c>
      <c r="C9" s="462"/>
      <c r="D9" s="462">
        <v>8316</v>
      </c>
      <c r="E9" s="632">
        <v>3000</v>
      </c>
      <c r="F9" s="462"/>
      <c r="G9" s="462"/>
      <c r="H9" s="462"/>
      <c r="I9" s="462"/>
      <c r="J9" s="462"/>
      <c r="K9" s="462"/>
      <c r="L9" s="462"/>
    </row>
    <row r="10" spans="2:12" ht="15">
      <c r="B10" s="589"/>
      <c r="C10" s="462"/>
      <c r="D10" s="462"/>
      <c r="E10" s="632"/>
      <c r="F10" s="462"/>
      <c r="G10" s="462"/>
      <c r="H10" s="462"/>
      <c r="I10" s="462"/>
      <c r="J10" s="462"/>
      <c r="K10" s="462"/>
      <c r="L10" s="462"/>
    </row>
    <row r="11" spans="2:12" ht="15">
      <c r="B11" s="589" t="s">
        <v>265</v>
      </c>
      <c r="C11" s="462"/>
      <c r="D11" s="462">
        <v>11996</v>
      </c>
      <c r="E11" s="633">
        <v>22600</v>
      </c>
      <c r="F11" s="462"/>
      <c r="G11" s="462"/>
      <c r="H11" s="462"/>
      <c r="I11" s="462"/>
      <c r="J11" s="462"/>
      <c r="K11" s="462"/>
      <c r="L11" s="462"/>
    </row>
    <row r="12" spans="2:12" ht="15" thickBot="1">
      <c r="C12" s="462"/>
      <c r="D12" s="462"/>
      <c r="E12" s="462"/>
      <c r="F12" s="462"/>
      <c r="G12" s="462"/>
      <c r="H12" s="462"/>
      <c r="I12" s="462"/>
      <c r="J12" s="462"/>
      <c r="K12" s="462"/>
      <c r="L12" s="462"/>
    </row>
    <row r="13" spans="2:12" ht="15.75" thickBot="1">
      <c r="B13" s="591" t="s">
        <v>316</v>
      </c>
      <c r="C13" s="592" t="s">
        <v>177</v>
      </c>
      <c r="D13" s="592">
        <f t="shared" ref="D13:E13" si="0">SUM(D7:D12)</f>
        <v>25008</v>
      </c>
      <c r="E13" s="593">
        <f t="shared" si="0"/>
        <v>26555</v>
      </c>
      <c r="F13" s="462"/>
      <c r="G13" s="462"/>
      <c r="H13" s="462"/>
      <c r="I13" s="462"/>
      <c r="J13" s="462"/>
      <c r="K13" s="462"/>
      <c r="L13" s="462"/>
    </row>
    <row r="14" spans="2:12">
      <c r="C14" s="462"/>
      <c r="D14" s="462"/>
      <c r="E14" s="462"/>
      <c r="F14" s="462"/>
      <c r="G14" s="462"/>
      <c r="H14" s="462"/>
      <c r="I14" s="462"/>
      <c r="J14" s="462"/>
      <c r="K14" s="462"/>
      <c r="L14" s="462"/>
    </row>
    <row r="15" spans="2:12">
      <c r="C15" s="462"/>
      <c r="D15" s="462"/>
      <c r="E15" s="462"/>
      <c r="F15" s="462"/>
      <c r="G15" s="462"/>
      <c r="H15" s="462"/>
      <c r="I15" s="462"/>
      <c r="J15" s="462"/>
      <c r="K15" s="462"/>
      <c r="L15" s="462"/>
    </row>
    <row r="16" spans="2:12">
      <c r="C16" s="462"/>
      <c r="D16" s="462"/>
      <c r="E16" s="462"/>
      <c r="F16" s="462"/>
      <c r="G16" s="462"/>
      <c r="H16" s="462"/>
      <c r="I16" s="462"/>
      <c r="J16" s="462"/>
      <c r="K16" s="462"/>
      <c r="L16" s="462"/>
    </row>
    <row r="17" spans="3:12">
      <c r="C17" s="462"/>
      <c r="D17" s="462"/>
      <c r="E17" s="462"/>
      <c r="F17" s="462"/>
      <c r="G17" s="462"/>
      <c r="H17" s="462"/>
      <c r="I17" s="462"/>
      <c r="J17" s="462"/>
      <c r="K17" s="462"/>
      <c r="L17" s="462"/>
    </row>
    <row r="18" spans="3:12">
      <c r="C18" s="462"/>
      <c r="D18" s="462"/>
      <c r="E18" s="462"/>
      <c r="F18" s="462"/>
      <c r="G18" s="462"/>
      <c r="H18" s="462"/>
      <c r="I18" s="462"/>
      <c r="J18" s="462"/>
      <c r="K18" s="462"/>
      <c r="L18" s="462"/>
    </row>
    <row r="19" spans="3:12">
      <c r="C19" s="462"/>
      <c r="D19" s="462"/>
      <c r="E19" s="462"/>
      <c r="F19" s="462"/>
      <c r="G19" s="462"/>
      <c r="H19" s="462"/>
      <c r="I19" s="462"/>
      <c r="J19" s="462"/>
      <c r="K19" s="462"/>
      <c r="L19" s="462"/>
    </row>
    <row r="20" spans="3:12">
      <c r="C20" s="462"/>
      <c r="D20" s="462"/>
      <c r="E20" s="462"/>
      <c r="F20" s="462"/>
      <c r="G20" s="462"/>
      <c r="H20" s="462"/>
      <c r="I20" s="462"/>
      <c r="J20" s="462"/>
      <c r="K20" s="462"/>
      <c r="L20" s="462"/>
    </row>
    <row r="21" spans="3:12">
      <c r="C21" s="462"/>
      <c r="D21" s="462"/>
      <c r="E21" s="462"/>
      <c r="F21" s="462"/>
      <c r="G21" s="462"/>
      <c r="H21" s="462"/>
      <c r="I21" s="462"/>
      <c r="J21" s="462"/>
      <c r="K21" s="462"/>
      <c r="L21" s="462"/>
    </row>
    <row r="22" spans="3:12">
      <c r="C22" s="462"/>
      <c r="D22" s="462"/>
      <c r="E22" s="462"/>
      <c r="F22" s="462"/>
      <c r="G22" s="462"/>
      <c r="H22" s="462"/>
      <c r="I22" s="462"/>
      <c r="J22" s="462"/>
      <c r="K22" s="462"/>
      <c r="L22" s="462"/>
    </row>
    <row r="23" spans="3:12">
      <c r="C23" s="462"/>
      <c r="D23" s="462"/>
      <c r="E23" s="462"/>
      <c r="F23" s="462"/>
      <c r="G23" s="462"/>
      <c r="H23" s="462"/>
      <c r="I23" s="462"/>
      <c r="J23" s="462"/>
      <c r="K23" s="462"/>
      <c r="L23" s="462"/>
    </row>
    <row r="24" spans="3:12">
      <c r="C24" s="462"/>
      <c r="D24" s="462"/>
      <c r="E24" s="462"/>
      <c r="F24" s="462"/>
      <c r="G24" s="462"/>
      <c r="H24" s="462"/>
      <c r="I24" s="462"/>
      <c r="J24" s="462"/>
      <c r="K24" s="462"/>
      <c r="L24" s="462"/>
    </row>
    <row r="25" spans="3:12">
      <c r="C25" s="462"/>
      <c r="D25" s="462"/>
      <c r="E25" s="462"/>
      <c r="F25" s="462"/>
      <c r="G25" s="462"/>
      <c r="H25" s="462"/>
      <c r="I25" s="462"/>
      <c r="J25" s="462"/>
      <c r="K25" s="462"/>
      <c r="L25" s="462"/>
    </row>
    <row r="26" spans="3:12">
      <c r="C26" s="462"/>
      <c r="D26" s="462"/>
      <c r="E26" s="462"/>
      <c r="F26" s="462"/>
      <c r="G26" s="462"/>
      <c r="H26" s="462"/>
      <c r="I26" s="462"/>
      <c r="J26" s="462"/>
      <c r="K26" s="462"/>
      <c r="L26" s="462"/>
    </row>
    <row r="27" spans="3:12">
      <c r="C27" s="462"/>
      <c r="D27" s="462"/>
      <c r="E27" s="462"/>
      <c r="F27" s="462"/>
      <c r="G27" s="462"/>
      <c r="H27" s="462"/>
      <c r="I27" s="462"/>
      <c r="J27" s="462"/>
      <c r="K27" s="462"/>
      <c r="L27" s="462"/>
    </row>
    <row r="28" spans="3:12">
      <c r="C28" s="462"/>
      <c r="D28" s="462"/>
      <c r="E28" s="462"/>
      <c r="F28" s="462"/>
      <c r="G28" s="462"/>
      <c r="H28" s="462"/>
      <c r="I28" s="462"/>
      <c r="J28" s="462"/>
      <c r="K28" s="462"/>
      <c r="L28" s="462"/>
    </row>
    <row r="29" spans="3:12">
      <c r="C29" s="462"/>
      <c r="D29" s="462"/>
      <c r="E29" s="462"/>
      <c r="F29" s="462"/>
      <c r="G29" s="462"/>
      <c r="H29" s="462"/>
      <c r="I29" s="462"/>
      <c r="J29" s="462"/>
      <c r="K29" s="462"/>
      <c r="L29" s="462"/>
    </row>
    <row r="30" spans="3:12">
      <c r="C30" s="462"/>
      <c r="D30" s="462"/>
      <c r="E30" s="462"/>
      <c r="F30" s="462"/>
      <c r="G30" s="462"/>
      <c r="H30" s="462"/>
      <c r="I30" s="462"/>
      <c r="J30" s="462"/>
      <c r="K30" s="462"/>
      <c r="L30" s="462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002"/>
  <sheetViews>
    <sheetView workbookViewId="0"/>
  </sheetViews>
  <sheetFormatPr baseColWidth="10" defaultColWidth="12.625" defaultRowHeight="15" customHeight="1"/>
  <cols>
    <col min="1" max="1" width="22.625" customWidth="1"/>
  </cols>
  <sheetData>
    <row r="1" spans="1:29" ht="15" customHeight="1">
      <c r="A1" s="3"/>
      <c r="B1" s="3"/>
      <c r="C1" s="3"/>
      <c r="D1" s="3"/>
      <c r="E1" s="3"/>
      <c r="F1" s="3"/>
      <c r="G1" s="3"/>
      <c r="H1" s="3"/>
      <c r="I1" s="3"/>
      <c r="J1" s="3" t="s">
        <v>1</v>
      </c>
      <c r="K1" s="3" t="s">
        <v>2</v>
      </c>
      <c r="L1" s="3" t="s">
        <v>3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5" customHeight="1">
      <c r="A2" s="4" t="s">
        <v>4</v>
      </c>
      <c r="B2" s="4" t="s">
        <v>5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10</v>
      </c>
      <c r="H2" s="3"/>
      <c r="I2" s="3"/>
      <c r="J2" s="6" t="s">
        <v>11</v>
      </c>
      <c r="K2" s="6" t="s">
        <v>11</v>
      </c>
      <c r="L2" s="6" t="s">
        <v>11</v>
      </c>
      <c r="M2" s="3" t="s">
        <v>12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>
      <c r="A3" s="3" t="s">
        <v>13</v>
      </c>
      <c r="B3" s="7">
        <v>250</v>
      </c>
      <c r="C3" s="3" t="b">
        <v>1</v>
      </c>
      <c r="D3" s="8" t="b">
        <v>0</v>
      </c>
      <c r="E3" s="3" t="b">
        <v>0</v>
      </c>
      <c r="F3" s="8" t="b">
        <v>0</v>
      </c>
      <c r="G3" s="8" t="b">
        <v>0</v>
      </c>
      <c r="H3" s="3"/>
      <c r="I3" s="3"/>
      <c r="J3" s="3" t="s">
        <v>14</v>
      </c>
      <c r="K3" s="3" t="s">
        <v>15</v>
      </c>
      <c r="L3" s="3" t="s">
        <v>16</v>
      </c>
      <c r="M3" s="3"/>
      <c r="N3" s="9" t="s">
        <v>17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5" customHeight="1">
      <c r="A4" s="3" t="s">
        <v>18</v>
      </c>
      <c r="B4" s="7">
        <v>50</v>
      </c>
      <c r="C4" s="3" t="b">
        <v>1</v>
      </c>
      <c r="D4" s="8" t="b">
        <v>0</v>
      </c>
      <c r="E4" s="8" t="b">
        <v>0</v>
      </c>
      <c r="F4" s="8" t="b">
        <v>0</v>
      </c>
      <c r="G4" s="8" t="b">
        <v>0</v>
      </c>
      <c r="H4" s="3"/>
      <c r="I4" s="10" t="s">
        <v>19</v>
      </c>
      <c r="J4" s="11">
        <v>4</v>
      </c>
      <c r="K4" s="11">
        <v>6</v>
      </c>
      <c r="L4" s="11">
        <v>4</v>
      </c>
      <c r="M4" s="10">
        <f>J4*J19+K4*K19+L4*L19</f>
        <v>42</v>
      </c>
      <c r="N4" s="12">
        <f>M4/55</f>
        <v>0.76363636363636367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5" customHeight="1">
      <c r="A5" s="3" t="s">
        <v>20</v>
      </c>
      <c r="B5" s="7">
        <v>70</v>
      </c>
      <c r="C5" s="3" t="b">
        <v>1</v>
      </c>
      <c r="D5" s="8" t="b">
        <v>0</v>
      </c>
      <c r="E5" s="8" t="b">
        <v>0</v>
      </c>
      <c r="F5" s="8" t="b">
        <v>0</v>
      </c>
      <c r="G5" s="8" t="b">
        <v>0</v>
      </c>
      <c r="H5" s="3"/>
      <c r="I5" s="10" t="s">
        <v>21</v>
      </c>
      <c r="J5" s="13">
        <f t="shared" ref="J5:L5" si="0">(365/12/7)*J4*(60/$B12)*4</f>
        <v>208.57142857142861</v>
      </c>
      <c r="K5" s="13">
        <f t="shared" si="0"/>
        <v>312.85714285714289</v>
      </c>
      <c r="L5" s="13">
        <f t="shared" si="0"/>
        <v>208.57142857142861</v>
      </c>
      <c r="M5" s="14">
        <f>SUM(J5:L5)</f>
        <v>730.00000000000023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5" customHeight="1">
      <c r="A6" s="3" t="s">
        <v>22</v>
      </c>
      <c r="B6" s="7">
        <v>0.5</v>
      </c>
      <c r="C6" s="8" t="b">
        <v>0</v>
      </c>
      <c r="D6" s="8" t="b">
        <v>0</v>
      </c>
      <c r="E6" s="8" t="b">
        <v>0</v>
      </c>
      <c r="F6" s="3" t="b">
        <v>1</v>
      </c>
      <c r="G6" s="8" t="b">
        <v>0</v>
      </c>
      <c r="H6" s="3"/>
      <c r="I6" s="10" t="s">
        <v>23</v>
      </c>
      <c r="J6" s="3" t="b">
        <v>1</v>
      </c>
      <c r="K6" s="3" t="b">
        <v>1</v>
      </c>
      <c r="L6" s="3" t="b">
        <v>1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5" customHeight="1">
      <c r="A7" s="3" t="s">
        <v>24</v>
      </c>
      <c r="B7" s="7">
        <v>0.5</v>
      </c>
      <c r="C7" s="8" t="b">
        <v>0</v>
      </c>
      <c r="D7" s="8" t="b">
        <v>0</v>
      </c>
      <c r="E7" s="8" t="b">
        <v>0</v>
      </c>
      <c r="F7" s="3" t="b">
        <v>1</v>
      </c>
      <c r="G7" s="8" t="b">
        <v>0</v>
      </c>
      <c r="H7" s="3"/>
      <c r="I7" s="10" t="s">
        <v>25</v>
      </c>
      <c r="J7" s="3" t="b">
        <v>1</v>
      </c>
      <c r="K7" s="3" t="b">
        <v>1</v>
      </c>
      <c r="L7" s="3" t="b">
        <v>1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5" customHeight="1">
      <c r="A8" s="3" t="s">
        <v>26</v>
      </c>
      <c r="B8" s="7">
        <v>40</v>
      </c>
      <c r="C8" s="8" t="b">
        <v>0</v>
      </c>
      <c r="D8" s="3" t="b">
        <v>1</v>
      </c>
      <c r="E8" s="8" t="b">
        <v>0</v>
      </c>
      <c r="F8" s="3" t="b">
        <v>0</v>
      </c>
      <c r="G8" s="8" t="b">
        <v>0</v>
      </c>
      <c r="H8" s="3"/>
      <c r="I8" s="10" t="s">
        <v>27</v>
      </c>
      <c r="J8" s="3" t="b">
        <v>1</v>
      </c>
      <c r="K8" s="3" t="b">
        <v>1</v>
      </c>
      <c r="L8" s="3" t="b">
        <v>1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15" customHeight="1">
      <c r="A9" s="3" t="s">
        <v>28</v>
      </c>
      <c r="B9" s="7">
        <v>25</v>
      </c>
      <c r="C9" s="8" t="b">
        <v>0</v>
      </c>
      <c r="D9" s="8" t="b">
        <v>0</v>
      </c>
      <c r="E9" s="8" t="b">
        <v>0</v>
      </c>
      <c r="F9" s="3" t="b">
        <v>1</v>
      </c>
      <c r="G9" s="8" t="b">
        <v>0</v>
      </c>
      <c r="H9" s="3"/>
      <c r="I9" s="10" t="s">
        <v>22</v>
      </c>
      <c r="J9" s="3" t="b">
        <v>1</v>
      </c>
      <c r="K9" s="3" t="b">
        <v>1</v>
      </c>
      <c r="L9" s="3" t="b">
        <v>1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5" customHeight="1">
      <c r="A10" s="3" t="s">
        <v>29</v>
      </c>
      <c r="B10" s="7">
        <v>100</v>
      </c>
      <c r="C10" s="3" t="b">
        <v>1</v>
      </c>
      <c r="D10" s="8" t="b">
        <v>0</v>
      </c>
      <c r="E10" s="8" t="b">
        <v>0</v>
      </c>
      <c r="F10" s="8" t="b">
        <v>0</v>
      </c>
      <c r="G10" s="3" t="b">
        <v>1</v>
      </c>
      <c r="H10" s="3"/>
      <c r="I10" s="10" t="s">
        <v>30</v>
      </c>
      <c r="J10" s="3" t="b">
        <v>1</v>
      </c>
      <c r="K10" s="3" t="b">
        <v>1</v>
      </c>
      <c r="L10" s="3" t="b">
        <v>1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15" customHeight="1">
      <c r="A11" s="3" t="s">
        <v>31</v>
      </c>
      <c r="B11" s="7">
        <v>40</v>
      </c>
      <c r="C11" s="8" t="b">
        <v>0</v>
      </c>
      <c r="D11" s="3" t="b">
        <v>1</v>
      </c>
      <c r="E11" s="8" t="b">
        <v>0</v>
      </c>
      <c r="F11" s="8" t="b">
        <v>0</v>
      </c>
      <c r="G11" s="8" t="b">
        <v>0</v>
      </c>
      <c r="H11" s="3"/>
      <c r="I11" s="15" t="s">
        <v>32</v>
      </c>
      <c r="J11" s="8"/>
      <c r="K11" s="8"/>
      <c r="L11" s="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5" customHeight="1">
      <c r="A12" s="3" t="s">
        <v>33</v>
      </c>
      <c r="B12" s="7">
        <v>20</v>
      </c>
      <c r="C12" s="8" t="b">
        <v>0</v>
      </c>
      <c r="D12" s="8" t="b">
        <v>0</v>
      </c>
      <c r="E12" s="8" t="b">
        <v>0</v>
      </c>
      <c r="F12" s="8" t="b">
        <v>0</v>
      </c>
      <c r="G12" s="8" t="b">
        <v>0</v>
      </c>
      <c r="H12" s="3"/>
      <c r="I12" s="16" t="s">
        <v>23</v>
      </c>
      <c r="J12" s="17">
        <f t="shared" ref="J12:L12" si="1">IF(J6,$B3,0)</f>
        <v>250</v>
      </c>
      <c r="K12" s="17">
        <f t="shared" si="1"/>
        <v>250</v>
      </c>
      <c r="L12" s="17">
        <f t="shared" si="1"/>
        <v>250</v>
      </c>
      <c r="M12" s="17">
        <f t="shared" ref="M12:M20" si="2">SUM(J12:L12)</f>
        <v>750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5" customHeight="1">
      <c r="A13" s="3"/>
      <c r="B13" s="3"/>
      <c r="C13" s="8"/>
      <c r="D13" s="8"/>
      <c r="E13" s="8"/>
      <c r="F13" s="8"/>
      <c r="G13" s="3"/>
      <c r="H13" s="3"/>
      <c r="I13" s="16" t="s">
        <v>25</v>
      </c>
      <c r="J13" s="17">
        <f t="shared" ref="J13:L13" si="3">IF(J7,$B4,0)</f>
        <v>50</v>
      </c>
      <c r="K13" s="17">
        <f t="shared" si="3"/>
        <v>50</v>
      </c>
      <c r="L13" s="17">
        <f t="shared" si="3"/>
        <v>50</v>
      </c>
      <c r="M13" s="17">
        <f t="shared" si="2"/>
        <v>150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5" customHeight="1">
      <c r="A14" s="3"/>
      <c r="B14" s="3"/>
      <c r="C14" s="8"/>
      <c r="D14" s="8"/>
      <c r="E14" s="8"/>
      <c r="F14" s="8"/>
      <c r="G14" s="3"/>
      <c r="H14" s="3"/>
      <c r="I14" s="16" t="s">
        <v>27</v>
      </c>
      <c r="J14" s="17">
        <f t="shared" ref="J14:L14" si="4">IF(J8,$B5,0)</f>
        <v>70</v>
      </c>
      <c r="K14" s="17">
        <f t="shared" si="4"/>
        <v>70</v>
      </c>
      <c r="L14" s="17">
        <f t="shared" si="4"/>
        <v>70</v>
      </c>
      <c r="M14" s="17">
        <f t="shared" si="2"/>
        <v>210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5" customHeight="1">
      <c r="A15" s="3"/>
      <c r="B15" s="3"/>
      <c r="C15" s="8"/>
      <c r="D15" s="8"/>
      <c r="E15" s="8"/>
      <c r="F15" s="8"/>
      <c r="G15" s="3"/>
      <c r="H15" s="3"/>
      <c r="I15" s="16" t="s">
        <v>34</v>
      </c>
      <c r="J15" s="17">
        <f t="shared" ref="J15:L15" si="5">IF(J9,J$5*$B6,0)</f>
        <v>104.28571428571431</v>
      </c>
      <c r="K15" s="17">
        <f t="shared" si="5"/>
        <v>156.42857142857144</v>
      </c>
      <c r="L15" s="17">
        <f t="shared" si="5"/>
        <v>104.28571428571431</v>
      </c>
      <c r="M15" s="17">
        <f t="shared" si="2"/>
        <v>365.00000000000011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5" customHeight="1">
      <c r="A16" s="3"/>
      <c r="B16" s="3"/>
      <c r="C16" s="8"/>
      <c r="D16" s="8"/>
      <c r="E16" s="8"/>
      <c r="F16" s="8"/>
      <c r="G16" s="3"/>
      <c r="H16" s="3" t="s">
        <v>35</v>
      </c>
      <c r="I16" s="16" t="s">
        <v>30</v>
      </c>
      <c r="J16" s="17">
        <f t="shared" ref="J16:L16" si="6">IF(J10,J$5*$B7,0)</f>
        <v>104.28571428571431</v>
      </c>
      <c r="K16" s="17">
        <f t="shared" si="6"/>
        <v>156.42857142857144</v>
      </c>
      <c r="L16" s="17">
        <f t="shared" si="6"/>
        <v>104.28571428571431</v>
      </c>
      <c r="M16" s="17">
        <f t="shared" si="2"/>
        <v>365.00000000000011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15" customHeight="1">
      <c r="A17" s="3"/>
      <c r="B17" s="3"/>
      <c r="C17" s="8"/>
      <c r="D17" s="8"/>
      <c r="E17" s="8"/>
      <c r="F17" s="8"/>
      <c r="G17" s="3"/>
      <c r="H17" s="3"/>
      <c r="I17" s="10" t="s">
        <v>36</v>
      </c>
      <c r="J17" s="17">
        <f t="shared" ref="J17:L17" si="7">(365/12/7)*J4*$B11</f>
        <v>695.2380952380953</v>
      </c>
      <c r="K17" s="17">
        <f t="shared" si="7"/>
        <v>1042.8571428571431</v>
      </c>
      <c r="L17" s="17">
        <f t="shared" si="7"/>
        <v>695.2380952380953</v>
      </c>
      <c r="M17" s="17">
        <f t="shared" si="2"/>
        <v>2433.3333333333339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5" customHeight="1">
      <c r="A18" s="3"/>
      <c r="B18" s="3"/>
      <c r="C18" s="8"/>
      <c r="D18" s="8"/>
      <c r="E18" s="8"/>
      <c r="F18" s="8"/>
      <c r="G18" s="3"/>
      <c r="H18" s="3"/>
      <c r="I18" s="18" t="s">
        <v>37</v>
      </c>
      <c r="J18" s="19">
        <f t="shared" ref="J18:L18" si="8">SUM(J12:J17)</f>
        <v>1273.8095238095239</v>
      </c>
      <c r="K18" s="19">
        <f t="shared" si="8"/>
        <v>1725.714285714286</v>
      </c>
      <c r="L18" s="19">
        <f t="shared" si="8"/>
        <v>1273.8095238095239</v>
      </c>
      <c r="M18" s="17">
        <f t="shared" si="2"/>
        <v>4273.3333333333339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5" customHeight="1">
      <c r="A19" s="3"/>
      <c r="B19" s="3"/>
      <c r="C19" s="8"/>
      <c r="D19" s="8"/>
      <c r="E19" s="8"/>
      <c r="F19" s="8"/>
      <c r="G19" s="3"/>
      <c r="H19" s="3"/>
      <c r="I19" s="10" t="s">
        <v>38</v>
      </c>
      <c r="J19" s="11">
        <v>3</v>
      </c>
      <c r="K19" s="11">
        <v>3</v>
      </c>
      <c r="L19" s="11">
        <v>3</v>
      </c>
      <c r="M19" s="10">
        <f t="shared" si="2"/>
        <v>9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5" customHeight="1">
      <c r="A20" s="3"/>
      <c r="B20" s="3"/>
      <c r="C20" s="8"/>
      <c r="D20" s="8"/>
      <c r="E20" s="8"/>
      <c r="F20" s="8"/>
      <c r="G20" s="3"/>
      <c r="H20" s="3"/>
      <c r="I20" s="10" t="s">
        <v>39</v>
      </c>
      <c r="J20" s="17">
        <f t="shared" ref="J20:L20" si="9">J18*J19</f>
        <v>3821.4285714285716</v>
      </c>
      <c r="K20" s="17">
        <f t="shared" si="9"/>
        <v>5177.1428571428578</v>
      </c>
      <c r="L20" s="17">
        <f t="shared" si="9"/>
        <v>3821.4285714285716</v>
      </c>
      <c r="M20" s="20">
        <f t="shared" si="2"/>
        <v>12820</v>
      </c>
      <c r="N20" s="3" t="s">
        <v>40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5" customHeight="1">
      <c r="A21" s="3"/>
      <c r="B21" s="3"/>
      <c r="C21" s="8"/>
      <c r="D21" s="8"/>
      <c r="E21" s="8"/>
      <c r="F21" s="8"/>
      <c r="G21" s="3"/>
      <c r="H21" s="3"/>
      <c r="I21" s="3" t="s">
        <v>41</v>
      </c>
      <c r="J21" s="21">
        <f t="shared" ref="J21:L21" si="10">J20/(J19*J5)</f>
        <v>6.1073059360730593</v>
      </c>
      <c r="K21" s="21">
        <f t="shared" si="10"/>
        <v>5.5159817351598175</v>
      </c>
      <c r="L21" s="21">
        <f t="shared" si="10"/>
        <v>6.1073059360730593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5" customHeight="1">
      <c r="A22" s="3"/>
      <c r="B22" s="3"/>
      <c r="C22" s="8"/>
      <c r="D22" s="8"/>
      <c r="E22" s="8"/>
      <c r="F22" s="8"/>
      <c r="G22" s="3"/>
      <c r="H22" s="3"/>
      <c r="I22" s="10" t="s">
        <v>42</v>
      </c>
      <c r="J22" s="17">
        <f t="shared" ref="J22:L22" si="11">J5*$B9</f>
        <v>5214.2857142857156</v>
      </c>
      <c r="K22" s="17">
        <f t="shared" si="11"/>
        <v>7821.4285714285725</v>
      </c>
      <c r="L22" s="17">
        <f t="shared" si="11"/>
        <v>5214.2857142857156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15" customHeight="1">
      <c r="A23" s="3"/>
      <c r="B23" s="3"/>
      <c r="C23" s="8"/>
      <c r="D23" s="8"/>
      <c r="E23" s="8"/>
      <c r="F23" s="8"/>
      <c r="G23" s="3"/>
      <c r="H23" s="3"/>
      <c r="I23" s="10" t="s">
        <v>43</v>
      </c>
      <c r="J23" s="22">
        <f t="shared" ref="J23:L23" si="12">J18</f>
        <v>1273.8095238095239</v>
      </c>
      <c r="K23" s="22">
        <f t="shared" si="12"/>
        <v>1725.714285714286</v>
      </c>
      <c r="L23" s="22">
        <f t="shared" si="12"/>
        <v>1273.8095238095239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5" customHeight="1">
      <c r="A24" s="3"/>
      <c r="B24" s="3"/>
      <c r="C24" s="8"/>
      <c r="D24" s="8"/>
      <c r="E24" s="8"/>
      <c r="F24" s="8"/>
      <c r="G24" s="3"/>
      <c r="H24" s="3"/>
      <c r="I24" s="10" t="s">
        <v>44</v>
      </c>
      <c r="J24" s="22">
        <f t="shared" ref="J24:L24" si="13">J22-J23</f>
        <v>3940.4761904761917</v>
      </c>
      <c r="K24" s="22">
        <f t="shared" si="13"/>
        <v>6095.7142857142862</v>
      </c>
      <c r="L24" s="22">
        <f t="shared" si="13"/>
        <v>3940.4761904761917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5" customHeight="1">
      <c r="A25" s="3"/>
      <c r="B25" s="3"/>
      <c r="C25" s="8"/>
      <c r="D25" s="8"/>
      <c r="E25" s="8"/>
      <c r="F25" s="8"/>
      <c r="G25" s="3"/>
      <c r="H25" s="3"/>
      <c r="I25" s="10" t="s">
        <v>45</v>
      </c>
      <c r="J25" s="23">
        <f t="shared" ref="J25:L25" si="14">J24/J22</f>
        <v>0.75570776255707772</v>
      </c>
      <c r="K25" s="23">
        <f t="shared" si="14"/>
        <v>0.77936073059360722</v>
      </c>
      <c r="L25" s="23">
        <f t="shared" si="14"/>
        <v>0.75570776255707772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15" customHeight="1">
      <c r="A26" s="3"/>
      <c r="B26" s="3"/>
      <c r="C26" s="8"/>
      <c r="D26" s="8"/>
      <c r="E26" s="8"/>
      <c r="F26" s="8"/>
      <c r="G26" s="3"/>
      <c r="H26" s="3"/>
      <c r="I26" s="3"/>
      <c r="J26" s="8"/>
      <c r="K26" s="8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15" customHeight="1">
      <c r="A27" s="3"/>
      <c r="B27" s="3"/>
      <c r="C27" s="8"/>
      <c r="D27" s="8"/>
      <c r="E27" s="8"/>
      <c r="F27" s="8"/>
      <c r="G27" s="3"/>
      <c r="H27" s="3"/>
      <c r="I27" s="3"/>
      <c r="J27" s="8"/>
      <c r="K27" s="8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15" customHeight="1">
      <c r="A28" s="3"/>
      <c r="B28" s="3"/>
      <c r="C28" s="8"/>
      <c r="D28" s="8"/>
      <c r="E28" s="8"/>
      <c r="F28" s="8"/>
      <c r="G28" s="3"/>
      <c r="H28" s="3"/>
      <c r="I28" s="3"/>
      <c r="J28" s="8"/>
      <c r="K28" s="8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14.25">
      <c r="A29" s="3"/>
      <c r="B29" s="3"/>
      <c r="C29" s="8"/>
      <c r="D29" s="8"/>
      <c r="E29" s="8"/>
      <c r="F29" s="8"/>
      <c r="G29" s="3"/>
      <c r="H29" s="3"/>
      <c r="I29" s="3"/>
      <c r="J29" s="8"/>
      <c r="K29" s="8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4.25">
      <c r="A30" s="3"/>
      <c r="B30" s="3"/>
      <c r="C30" s="8"/>
      <c r="D30" s="8"/>
      <c r="E30" s="8"/>
      <c r="F30" s="8"/>
      <c r="G30" s="3"/>
      <c r="H30" s="3"/>
      <c r="I30" s="3"/>
      <c r="J30" s="8"/>
      <c r="K30" s="8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14.25">
      <c r="A31" s="3"/>
      <c r="B31" s="3"/>
      <c r="C31" s="8"/>
      <c r="D31" s="8"/>
      <c r="E31" s="8"/>
      <c r="F31" s="8"/>
      <c r="G31" s="3"/>
      <c r="H31" s="3"/>
      <c r="I31" s="3"/>
      <c r="J31" s="8"/>
      <c r="K31" s="8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4.25">
      <c r="A32" s="3"/>
      <c r="B32" s="3"/>
      <c r="C32" s="8"/>
      <c r="D32" s="8"/>
      <c r="E32" s="8"/>
      <c r="F32" s="8"/>
      <c r="G32" s="3"/>
      <c r="H32" s="3"/>
      <c r="I32" s="3"/>
      <c r="J32" s="8"/>
      <c r="K32" s="8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4.25">
      <c r="A33" s="3"/>
      <c r="B33" s="3"/>
      <c r="C33" s="8"/>
      <c r="D33" s="8"/>
      <c r="E33" s="8"/>
      <c r="F33" s="8"/>
      <c r="G33" s="3"/>
      <c r="H33" s="3"/>
      <c r="I33" s="3"/>
      <c r="J33" s="8"/>
      <c r="K33" s="8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4.25">
      <c r="A34" s="3"/>
      <c r="B34" s="3"/>
      <c r="C34" s="8"/>
      <c r="D34" s="8"/>
      <c r="E34" s="8"/>
      <c r="F34" s="8"/>
      <c r="G34" s="3"/>
      <c r="H34" s="3"/>
      <c r="I34" s="3"/>
      <c r="J34" s="8"/>
      <c r="K34" s="8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4.25">
      <c r="A35" s="3"/>
      <c r="B35" s="3"/>
      <c r="C35" s="8"/>
      <c r="D35" s="8"/>
      <c r="E35" s="8"/>
      <c r="F35" s="8"/>
      <c r="G35" s="3"/>
      <c r="H35" s="3"/>
      <c r="I35" s="3"/>
      <c r="J35" s="8"/>
      <c r="K35" s="8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14.25">
      <c r="A36" s="3"/>
      <c r="B36" s="3"/>
      <c r="C36" s="8"/>
      <c r="D36" s="8"/>
      <c r="E36" s="8"/>
      <c r="F36" s="8"/>
      <c r="G36" s="3"/>
      <c r="H36" s="3"/>
      <c r="I36" s="3"/>
      <c r="J36" s="8"/>
      <c r="K36" s="8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14.25">
      <c r="A37" s="3"/>
      <c r="B37" s="3"/>
      <c r="C37" s="8"/>
      <c r="D37" s="8"/>
      <c r="E37" s="8"/>
      <c r="F37" s="8"/>
      <c r="G37" s="3"/>
      <c r="H37" s="3"/>
      <c r="I37" s="3"/>
      <c r="J37" s="8"/>
      <c r="K37" s="8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4.25">
      <c r="A38" s="3"/>
      <c r="B38" s="3"/>
      <c r="C38" s="8"/>
      <c r="D38" s="8"/>
      <c r="E38" s="8"/>
      <c r="F38" s="8"/>
      <c r="G38" s="3"/>
      <c r="H38" s="3"/>
      <c r="I38" s="3"/>
      <c r="J38" s="8"/>
      <c r="K38" s="8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14.25">
      <c r="A39" s="3"/>
      <c r="B39" s="3"/>
      <c r="C39" s="8"/>
      <c r="D39" s="8"/>
      <c r="E39" s="8"/>
      <c r="F39" s="8"/>
      <c r="G39" s="3"/>
      <c r="H39" s="3"/>
      <c r="I39" s="3"/>
      <c r="J39" s="8"/>
      <c r="K39" s="8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4.25">
      <c r="A40" s="3"/>
      <c r="B40" s="3"/>
      <c r="C40" s="8"/>
      <c r="D40" s="8"/>
      <c r="E40" s="8"/>
      <c r="F40" s="8"/>
      <c r="G40" s="3"/>
      <c r="H40" s="3"/>
      <c r="I40" s="3"/>
      <c r="J40" s="8"/>
      <c r="K40" s="8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14.25">
      <c r="A41" s="3"/>
      <c r="B41" s="3"/>
      <c r="C41" s="8"/>
      <c r="D41" s="8"/>
      <c r="E41" s="8"/>
      <c r="F41" s="8"/>
      <c r="G41" s="3"/>
      <c r="H41" s="3"/>
      <c r="I41" s="3"/>
      <c r="J41" s="8"/>
      <c r="K41" s="8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14.25">
      <c r="A42" s="3"/>
      <c r="B42" s="3"/>
      <c r="C42" s="8"/>
      <c r="D42" s="8"/>
      <c r="E42" s="8"/>
      <c r="F42" s="8"/>
      <c r="G42" s="3"/>
      <c r="H42" s="3"/>
      <c r="I42" s="3"/>
      <c r="J42" s="8"/>
      <c r="K42" s="8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14.25">
      <c r="A43" s="3"/>
      <c r="B43" s="3"/>
      <c r="C43" s="8"/>
      <c r="D43" s="8"/>
      <c r="E43" s="8"/>
      <c r="F43" s="8"/>
      <c r="G43" s="3"/>
      <c r="H43" s="3"/>
      <c r="I43" s="3"/>
      <c r="J43" s="8"/>
      <c r="K43" s="8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t="14.25">
      <c r="A44" s="3"/>
      <c r="B44" s="3"/>
      <c r="C44" s="8"/>
      <c r="D44" s="8"/>
      <c r="E44" s="8"/>
      <c r="F44" s="8"/>
      <c r="G44" s="3"/>
      <c r="H44" s="3"/>
      <c r="I44" s="3"/>
      <c r="J44" s="8"/>
      <c r="K44" s="8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14.25">
      <c r="A45" s="3"/>
      <c r="B45" s="3"/>
      <c r="C45" s="8"/>
      <c r="D45" s="8"/>
      <c r="E45" s="8"/>
      <c r="F45" s="8"/>
      <c r="G45" s="3"/>
      <c r="H45" s="3"/>
      <c r="I45" s="3"/>
      <c r="J45" s="8"/>
      <c r="K45" s="8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t="14.25">
      <c r="A46" s="3"/>
      <c r="B46" s="3"/>
      <c r="C46" s="8"/>
      <c r="D46" s="8"/>
      <c r="E46" s="8"/>
      <c r="F46" s="8"/>
      <c r="G46" s="3"/>
      <c r="H46" s="3"/>
      <c r="I46" s="3"/>
      <c r="J46" s="8"/>
      <c r="K46" s="8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14.25">
      <c r="A47" s="3"/>
      <c r="B47" s="3"/>
      <c r="C47" s="8"/>
      <c r="D47" s="8"/>
      <c r="E47" s="8"/>
      <c r="F47" s="8"/>
      <c r="G47" s="3"/>
      <c r="H47" s="3"/>
      <c r="I47" s="3"/>
      <c r="J47" s="8"/>
      <c r="K47" s="8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4.25">
      <c r="A48" s="3"/>
      <c r="B48" s="3"/>
      <c r="C48" s="8"/>
      <c r="D48" s="8"/>
      <c r="E48" s="8"/>
      <c r="F48" s="8"/>
      <c r="G48" s="3"/>
      <c r="H48" s="3"/>
      <c r="I48" s="3"/>
      <c r="J48" s="8"/>
      <c r="K48" s="8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4.25">
      <c r="A49" s="3"/>
      <c r="B49" s="3"/>
      <c r="C49" s="8"/>
      <c r="D49" s="8"/>
      <c r="E49" s="8"/>
      <c r="F49" s="8"/>
      <c r="G49" s="3"/>
      <c r="H49" s="3"/>
      <c r="I49" s="3"/>
      <c r="J49" s="8"/>
      <c r="K49" s="8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4.25">
      <c r="A50" s="3"/>
      <c r="B50" s="3"/>
      <c r="C50" s="8"/>
      <c r="D50" s="8"/>
      <c r="E50" s="8"/>
      <c r="F50" s="8"/>
      <c r="G50" s="3"/>
      <c r="H50" s="3"/>
      <c r="I50" s="3"/>
      <c r="J50" s="8"/>
      <c r="K50" s="8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4.25">
      <c r="A51" s="3"/>
      <c r="B51" s="3"/>
      <c r="C51" s="8"/>
      <c r="D51" s="8"/>
      <c r="E51" s="8"/>
      <c r="F51" s="8"/>
      <c r="G51" s="3"/>
      <c r="H51" s="3"/>
      <c r="I51" s="3"/>
      <c r="J51" s="8"/>
      <c r="K51" s="8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4.25">
      <c r="A52" s="3"/>
      <c r="B52" s="3"/>
      <c r="C52" s="8"/>
      <c r="D52" s="8"/>
      <c r="E52" s="8"/>
      <c r="F52" s="8"/>
      <c r="G52" s="3"/>
      <c r="H52" s="3"/>
      <c r="I52" s="3"/>
      <c r="J52" s="8"/>
      <c r="K52" s="8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4.25">
      <c r="A53" s="3"/>
      <c r="B53" s="3"/>
      <c r="C53" s="8"/>
      <c r="D53" s="8"/>
      <c r="E53" s="8"/>
      <c r="F53" s="8"/>
      <c r="G53" s="3"/>
      <c r="H53" s="3"/>
      <c r="I53" s="3"/>
      <c r="J53" s="8"/>
      <c r="K53" s="8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4.25">
      <c r="A54" s="3"/>
      <c r="B54" s="3"/>
      <c r="C54" s="8"/>
      <c r="D54" s="8"/>
      <c r="E54" s="8"/>
      <c r="F54" s="8"/>
      <c r="G54" s="3"/>
      <c r="H54" s="3"/>
      <c r="I54" s="3"/>
      <c r="J54" s="8"/>
      <c r="K54" s="8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4.25">
      <c r="A55" s="3"/>
      <c r="B55" s="3"/>
      <c r="C55" s="8"/>
      <c r="D55" s="8"/>
      <c r="E55" s="8"/>
      <c r="F55" s="8"/>
      <c r="G55" s="3"/>
      <c r="H55" s="3"/>
      <c r="I55" s="3"/>
      <c r="J55" s="8"/>
      <c r="K55" s="8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4.25">
      <c r="A56" s="3"/>
      <c r="B56" s="3"/>
      <c r="C56" s="8"/>
      <c r="D56" s="8"/>
      <c r="E56" s="8"/>
      <c r="F56" s="8"/>
      <c r="G56" s="3"/>
      <c r="H56" s="3"/>
      <c r="I56" s="3"/>
      <c r="J56" s="8"/>
      <c r="K56" s="8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4.25">
      <c r="A57" s="3"/>
      <c r="B57" s="3"/>
      <c r="C57" s="8"/>
      <c r="D57" s="8"/>
      <c r="E57" s="8"/>
      <c r="F57" s="8"/>
      <c r="G57" s="3"/>
      <c r="H57" s="3"/>
      <c r="I57" s="3"/>
      <c r="J57" s="8"/>
      <c r="K57" s="8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4.25">
      <c r="A58" s="3"/>
      <c r="B58" s="3"/>
      <c r="C58" s="8"/>
      <c r="D58" s="8"/>
      <c r="E58" s="8"/>
      <c r="F58" s="8"/>
      <c r="G58" s="3"/>
      <c r="H58" s="3"/>
      <c r="I58" s="3"/>
      <c r="J58" s="8"/>
      <c r="K58" s="8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4.25">
      <c r="A59" s="3"/>
      <c r="B59" s="3"/>
      <c r="C59" s="8"/>
      <c r="D59" s="8"/>
      <c r="E59" s="8"/>
      <c r="F59" s="8"/>
      <c r="G59" s="3"/>
      <c r="H59" s="3"/>
      <c r="I59" s="3"/>
      <c r="J59" s="8"/>
      <c r="K59" s="8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4.25">
      <c r="A60" s="3"/>
      <c r="B60" s="3"/>
      <c r="C60" s="8"/>
      <c r="D60" s="8"/>
      <c r="E60" s="8"/>
      <c r="F60" s="8"/>
      <c r="G60" s="3"/>
      <c r="H60" s="3"/>
      <c r="I60" s="3"/>
      <c r="J60" s="8"/>
      <c r="K60" s="8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4.25">
      <c r="A61" s="3"/>
      <c r="B61" s="3"/>
      <c r="C61" s="8"/>
      <c r="D61" s="8"/>
      <c r="E61" s="8"/>
      <c r="F61" s="8"/>
      <c r="G61" s="3"/>
      <c r="H61" s="3"/>
      <c r="I61" s="3"/>
      <c r="J61" s="8"/>
      <c r="K61" s="8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4.25">
      <c r="A62" s="3"/>
      <c r="B62" s="3"/>
      <c r="C62" s="8"/>
      <c r="D62" s="8"/>
      <c r="E62" s="8"/>
      <c r="F62" s="8"/>
      <c r="G62" s="3"/>
      <c r="H62" s="3"/>
      <c r="I62" s="3"/>
      <c r="J62" s="8"/>
      <c r="K62" s="8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4.25">
      <c r="A63" s="3"/>
      <c r="B63" s="3"/>
      <c r="C63" s="8"/>
      <c r="D63" s="8"/>
      <c r="E63" s="8"/>
      <c r="F63" s="8"/>
      <c r="G63" s="3"/>
      <c r="H63" s="3"/>
      <c r="I63" s="3"/>
      <c r="J63" s="8"/>
      <c r="K63" s="8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4.25">
      <c r="A64" s="3"/>
      <c r="B64" s="3"/>
      <c r="C64" s="8"/>
      <c r="D64" s="8"/>
      <c r="E64" s="8"/>
      <c r="F64" s="8"/>
      <c r="G64" s="3"/>
      <c r="H64" s="3"/>
      <c r="I64" s="3"/>
      <c r="J64" s="8"/>
      <c r="K64" s="8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4.25">
      <c r="A65" s="3"/>
      <c r="B65" s="3"/>
      <c r="C65" s="8"/>
      <c r="D65" s="8"/>
      <c r="E65" s="8"/>
      <c r="F65" s="8"/>
      <c r="G65" s="3"/>
      <c r="H65" s="3"/>
      <c r="I65" s="3"/>
      <c r="J65" s="8"/>
      <c r="K65" s="8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4.25">
      <c r="A66" s="3"/>
      <c r="B66" s="3"/>
      <c r="C66" s="8"/>
      <c r="D66" s="8"/>
      <c r="E66" s="8"/>
      <c r="F66" s="8"/>
      <c r="G66" s="3"/>
      <c r="H66" s="3"/>
      <c r="I66" s="3"/>
      <c r="J66" s="8"/>
      <c r="K66" s="8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4.25">
      <c r="A67" s="3"/>
      <c r="B67" s="3"/>
      <c r="C67" s="8"/>
      <c r="D67" s="8"/>
      <c r="E67" s="8"/>
      <c r="F67" s="8"/>
      <c r="G67" s="3"/>
      <c r="H67" s="3"/>
      <c r="I67" s="3"/>
      <c r="J67" s="8"/>
      <c r="K67" s="8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4.25">
      <c r="A68" s="3"/>
      <c r="B68" s="3"/>
      <c r="C68" s="8"/>
      <c r="D68" s="8"/>
      <c r="E68" s="8"/>
      <c r="F68" s="8"/>
      <c r="G68" s="3"/>
      <c r="H68" s="3"/>
      <c r="I68" s="3"/>
      <c r="J68" s="8"/>
      <c r="K68" s="8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4.25">
      <c r="A69" s="3"/>
      <c r="B69" s="3"/>
      <c r="C69" s="8"/>
      <c r="D69" s="8"/>
      <c r="E69" s="8"/>
      <c r="F69" s="8"/>
      <c r="G69" s="3"/>
      <c r="H69" s="3"/>
      <c r="I69" s="3"/>
      <c r="J69" s="8"/>
      <c r="K69" s="8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4.25">
      <c r="A70" s="3"/>
      <c r="B70" s="3"/>
      <c r="C70" s="8"/>
      <c r="D70" s="8"/>
      <c r="E70" s="8"/>
      <c r="F70" s="8"/>
      <c r="G70" s="3"/>
      <c r="H70" s="3"/>
      <c r="I70" s="3"/>
      <c r="J70" s="8"/>
      <c r="K70" s="8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4.25">
      <c r="A71" s="3"/>
      <c r="B71" s="3"/>
      <c r="C71" s="8"/>
      <c r="D71" s="8"/>
      <c r="E71" s="8"/>
      <c r="F71" s="8"/>
      <c r="G71" s="3"/>
      <c r="H71" s="3"/>
      <c r="I71" s="3"/>
      <c r="J71" s="8"/>
      <c r="K71" s="8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4.25">
      <c r="A72" s="3"/>
      <c r="B72" s="3"/>
      <c r="C72" s="8"/>
      <c r="D72" s="8"/>
      <c r="E72" s="8"/>
      <c r="F72" s="8"/>
      <c r="G72" s="3"/>
      <c r="H72" s="3"/>
      <c r="I72" s="3"/>
      <c r="J72" s="8"/>
      <c r="K72" s="8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4.25">
      <c r="A73" s="3"/>
      <c r="B73" s="3"/>
      <c r="C73" s="8"/>
      <c r="D73" s="8"/>
      <c r="E73" s="8"/>
      <c r="F73" s="8"/>
      <c r="G73" s="3"/>
      <c r="H73" s="3"/>
      <c r="I73" s="3"/>
      <c r="J73" s="8"/>
      <c r="K73" s="8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4.25">
      <c r="A74" s="3"/>
      <c r="B74" s="3"/>
      <c r="C74" s="8"/>
      <c r="D74" s="8"/>
      <c r="E74" s="8"/>
      <c r="F74" s="8"/>
      <c r="G74" s="3"/>
      <c r="H74" s="3"/>
      <c r="I74" s="3"/>
      <c r="J74" s="8"/>
      <c r="K74" s="8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4.25">
      <c r="A75" s="3"/>
      <c r="B75" s="3"/>
      <c r="C75" s="8"/>
      <c r="D75" s="8"/>
      <c r="E75" s="8"/>
      <c r="F75" s="8"/>
      <c r="G75" s="3"/>
      <c r="H75" s="3"/>
      <c r="I75" s="3"/>
      <c r="J75" s="8"/>
      <c r="K75" s="8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4.25">
      <c r="A76" s="3"/>
      <c r="B76" s="3"/>
      <c r="C76" s="8"/>
      <c r="D76" s="8"/>
      <c r="E76" s="8"/>
      <c r="F76" s="8"/>
      <c r="G76" s="3"/>
      <c r="H76" s="3"/>
      <c r="I76" s="3"/>
      <c r="J76" s="8"/>
      <c r="K76" s="8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4.25">
      <c r="A77" s="3"/>
      <c r="B77" s="3"/>
      <c r="C77" s="8"/>
      <c r="D77" s="8"/>
      <c r="E77" s="8"/>
      <c r="F77" s="8"/>
      <c r="G77" s="3"/>
      <c r="H77" s="3"/>
      <c r="I77" s="3"/>
      <c r="J77" s="8"/>
      <c r="K77" s="8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4.25">
      <c r="A78" s="3"/>
      <c r="B78" s="3"/>
      <c r="C78" s="8"/>
      <c r="D78" s="8"/>
      <c r="E78" s="8"/>
      <c r="F78" s="8"/>
      <c r="G78" s="3"/>
      <c r="H78" s="3"/>
      <c r="I78" s="3"/>
      <c r="J78" s="8"/>
      <c r="K78" s="8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4.25">
      <c r="A79" s="3"/>
      <c r="B79" s="3"/>
      <c r="C79" s="8"/>
      <c r="D79" s="8"/>
      <c r="E79" s="8"/>
      <c r="F79" s="8"/>
      <c r="G79" s="3"/>
      <c r="H79" s="3"/>
      <c r="I79" s="3"/>
      <c r="J79" s="8"/>
      <c r="K79" s="8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4.25">
      <c r="A80" s="3"/>
      <c r="B80" s="3"/>
      <c r="C80" s="8"/>
      <c r="D80" s="8"/>
      <c r="E80" s="8"/>
      <c r="F80" s="8"/>
      <c r="G80" s="3"/>
      <c r="H80" s="3"/>
      <c r="I80" s="3"/>
      <c r="J80" s="8"/>
      <c r="K80" s="8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4.25">
      <c r="A81" s="3"/>
      <c r="B81" s="3"/>
      <c r="C81" s="8"/>
      <c r="D81" s="8"/>
      <c r="E81" s="8"/>
      <c r="F81" s="8"/>
      <c r="G81" s="3"/>
      <c r="H81" s="3"/>
      <c r="I81" s="3"/>
      <c r="J81" s="8"/>
      <c r="K81" s="8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4.25">
      <c r="A82" s="3"/>
      <c r="B82" s="3"/>
      <c r="C82" s="8"/>
      <c r="D82" s="8"/>
      <c r="E82" s="8"/>
      <c r="F82" s="8"/>
      <c r="G82" s="3"/>
      <c r="H82" s="3"/>
      <c r="I82" s="3"/>
      <c r="J82" s="8"/>
      <c r="K82" s="8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4.25">
      <c r="A83" s="3"/>
      <c r="B83" s="3"/>
      <c r="C83" s="8"/>
      <c r="D83" s="8"/>
      <c r="E83" s="8"/>
      <c r="F83" s="8"/>
      <c r="G83" s="3"/>
      <c r="H83" s="3"/>
      <c r="I83" s="3"/>
      <c r="J83" s="8"/>
      <c r="K83" s="8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4.25">
      <c r="A84" s="3"/>
      <c r="B84" s="3"/>
      <c r="C84" s="8"/>
      <c r="D84" s="8"/>
      <c r="E84" s="8"/>
      <c r="F84" s="8"/>
      <c r="G84" s="3"/>
      <c r="H84" s="3"/>
      <c r="I84" s="3"/>
      <c r="J84" s="8"/>
      <c r="K84" s="8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4.25">
      <c r="A85" s="3"/>
      <c r="B85" s="3"/>
      <c r="C85" s="8"/>
      <c r="D85" s="8"/>
      <c r="E85" s="8"/>
      <c r="F85" s="8"/>
      <c r="G85" s="3"/>
      <c r="H85" s="3"/>
      <c r="I85" s="3"/>
      <c r="J85" s="8"/>
      <c r="K85" s="8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4.25">
      <c r="A86" s="3"/>
      <c r="B86" s="3"/>
      <c r="C86" s="8"/>
      <c r="D86" s="8"/>
      <c r="E86" s="8"/>
      <c r="F86" s="8"/>
      <c r="G86" s="3"/>
      <c r="H86" s="3"/>
      <c r="I86" s="3"/>
      <c r="J86" s="8"/>
      <c r="K86" s="8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4.25">
      <c r="A87" s="3"/>
      <c r="B87" s="3"/>
      <c r="C87" s="8"/>
      <c r="D87" s="8"/>
      <c r="E87" s="8"/>
      <c r="F87" s="8"/>
      <c r="G87" s="3"/>
      <c r="H87" s="3"/>
      <c r="I87" s="3"/>
      <c r="J87" s="8"/>
      <c r="K87" s="8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4.25">
      <c r="A88" s="3"/>
      <c r="B88" s="3"/>
      <c r="C88" s="8"/>
      <c r="D88" s="8"/>
      <c r="E88" s="8"/>
      <c r="F88" s="8"/>
      <c r="G88" s="3"/>
      <c r="H88" s="3"/>
      <c r="I88" s="3"/>
      <c r="J88" s="8"/>
      <c r="K88" s="8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4.25">
      <c r="A89" s="3"/>
      <c r="B89" s="3"/>
      <c r="C89" s="8"/>
      <c r="D89" s="8"/>
      <c r="E89" s="8"/>
      <c r="F89" s="8"/>
      <c r="G89" s="3"/>
      <c r="H89" s="3"/>
      <c r="I89" s="3"/>
      <c r="J89" s="8"/>
      <c r="K89" s="8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4.25">
      <c r="A90" s="3"/>
      <c r="B90" s="3"/>
      <c r="C90" s="8"/>
      <c r="D90" s="8"/>
      <c r="E90" s="8"/>
      <c r="F90" s="8"/>
      <c r="G90" s="3"/>
      <c r="H90" s="3"/>
      <c r="I90" s="3"/>
      <c r="J90" s="8"/>
      <c r="K90" s="8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4.25">
      <c r="A91" s="3"/>
      <c r="B91" s="3"/>
      <c r="C91" s="8"/>
      <c r="D91" s="8"/>
      <c r="E91" s="8"/>
      <c r="F91" s="8"/>
      <c r="G91" s="3"/>
      <c r="H91" s="3"/>
      <c r="I91" s="3"/>
      <c r="J91" s="8"/>
      <c r="K91" s="8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4.25">
      <c r="A92" s="3"/>
      <c r="B92" s="3"/>
      <c r="C92" s="8"/>
      <c r="D92" s="8"/>
      <c r="E92" s="8"/>
      <c r="F92" s="8"/>
      <c r="G92" s="3"/>
      <c r="H92" s="3"/>
      <c r="I92" s="3"/>
      <c r="J92" s="8"/>
      <c r="K92" s="8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4.25">
      <c r="A93" s="3"/>
      <c r="B93" s="3"/>
      <c r="C93" s="8"/>
      <c r="D93" s="8"/>
      <c r="E93" s="8"/>
      <c r="F93" s="8"/>
      <c r="G93" s="3"/>
      <c r="H93" s="3"/>
      <c r="I93" s="3"/>
      <c r="J93" s="8"/>
      <c r="K93" s="8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4.25">
      <c r="A94" s="3"/>
      <c r="B94" s="3"/>
      <c r="C94" s="8"/>
      <c r="D94" s="8"/>
      <c r="E94" s="8"/>
      <c r="F94" s="8"/>
      <c r="G94" s="3"/>
      <c r="H94" s="3"/>
      <c r="I94" s="3"/>
      <c r="J94" s="8"/>
      <c r="K94" s="8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4.25">
      <c r="A95" s="3"/>
      <c r="B95" s="3"/>
      <c r="C95" s="8"/>
      <c r="D95" s="8"/>
      <c r="E95" s="8"/>
      <c r="F95" s="8"/>
      <c r="G95" s="3"/>
      <c r="H95" s="3"/>
      <c r="I95" s="3"/>
      <c r="J95" s="8"/>
      <c r="K95" s="8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4.25">
      <c r="A96" s="3"/>
      <c r="B96" s="3"/>
      <c r="C96" s="8"/>
      <c r="D96" s="8"/>
      <c r="E96" s="8"/>
      <c r="F96" s="8"/>
      <c r="G96" s="3"/>
      <c r="H96" s="3"/>
      <c r="I96" s="3"/>
      <c r="J96" s="8"/>
      <c r="K96" s="8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4.25">
      <c r="A97" s="3"/>
      <c r="B97" s="3"/>
      <c r="C97" s="8"/>
      <c r="D97" s="8"/>
      <c r="E97" s="8"/>
      <c r="F97" s="8"/>
      <c r="G97" s="3"/>
      <c r="H97" s="3"/>
      <c r="I97" s="3"/>
      <c r="J97" s="8"/>
      <c r="K97" s="8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4.25">
      <c r="A98" s="3"/>
      <c r="B98" s="3"/>
      <c r="C98" s="8"/>
      <c r="D98" s="8"/>
      <c r="E98" s="8"/>
      <c r="F98" s="8"/>
      <c r="G98" s="3"/>
      <c r="H98" s="3"/>
      <c r="I98" s="3"/>
      <c r="J98" s="8"/>
      <c r="K98" s="8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4.25">
      <c r="A99" s="3"/>
      <c r="B99" s="3"/>
      <c r="C99" s="8"/>
      <c r="D99" s="8"/>
      <c r="E99" s="8"/>
      <c r="F99" s="8"/>
      <c r="G99" s="3"/>
      <c r="H99" s="3"/>
      <c r="I99" s="3"/>
      <c r="J99" s="8"/>
      <c r="K99" s="8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4.25">
      <c r="A100" s="3"/>
      <c r="B100" s="3"/>
      <c r="C100" s="8"/>
      <c r="D100" s="8"/>
      <c r="E100" s="8"/>
      <c r="F100" s="8"/>
      <c r="G100" s="3"/>
      <c r="H100" s="3"/>
      <c r="I100" s="3"/>
      <c r="J100" s="8"/>
      <c r="K100" s="8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4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4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4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4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4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4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4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4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4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4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4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4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4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4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4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4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4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4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4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4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4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4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4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4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4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4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4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4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4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4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4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4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4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4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4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4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4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4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4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4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4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4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4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4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4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4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4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4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4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4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4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4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4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4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4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4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4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4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4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4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4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4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4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4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4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4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4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4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4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4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4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4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4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4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4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4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14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14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ht="14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ht="14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ht="14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ht="14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ht="14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ht="14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1:29" ht="14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1:29" ht="14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1:29" ht="14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1:29" ht="14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1:29" ht="14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spans="1:29" ht="14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 spans="1:29" ht="14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 spans="1:29" ht="14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 spans="1:29" ht="14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 spans="1:29" ht="14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 spans="1:29" ht="14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 spans="1:29" ht="14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 spans="1:29" ht="14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 spans="1:29" ht="14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 spans="1:29" ht="14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 spans="1:29" ht="14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 spans="1:29" ht="14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 spans="1:29" ht="14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 spans="1:29" ht="14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 spans="1:29" ht="14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 spans="1:29" ht="14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 spans="1:29" ht="14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 spans="1:29" ht="14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 spans="1:29" ht="14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 spans="1:29" ht="14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 spans="1:29" ht="14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 spans="1:29" ht="14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 spans="1:29" ht="14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 spans="1:29" ht="14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 spans="1:29" ht="14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 spans="1:29" ht="14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 spans="1:29" ht="14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 spans="1:29" ht="14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 spans="1:29" ht="14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 spans="1:29" ht="14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 spans="1:29" ht="14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 spans="1:29" ht="14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 spans="1:29" ht="14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 spans="1:29" ht="14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 spans="1:29" ht="14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  <row r="225" spans="1:29" ht="14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</row>
    <row r="226" spans="1:29" ht="14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</row>
    <row r="227" spans="1:29" ht="14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</row>
    <row r="228" spans="1:29" ht="14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</row>
    <row r="229" spans="1:29" ht="14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</row>
    <row r="230" spans="1:29" ht="14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</row>
    <row r="231" spans="1:29" ht="14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</row>
    <row r="232" spans="1:29" ht="14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 spans="1:29" ht="14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 spans="1:29" ht="14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 spans="1:29" ht="14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 spans="1:29" ht="14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 spans="1:29" ht="14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 spans="1:29" ht="14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 spans="1:29" ht="14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 spans="1:29" ht="14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 spans="1:29" ht="14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 spans="1:29" ht="14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 spans="1:29" ht="14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 spans="1:29" ht="14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 spans="1:29" ht="14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 spans="1:29" ht="14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 spans="1:29" ht="14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 spans="1:29" ht="14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 spans="1:29" ht="14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 spans="1:29" ht="14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 spans="1:29" ht="14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 spans="1:29" ht="14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 spans="1:29" ht="14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 spans="1:29" ht="14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 spans="1:29" ht="14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 spans="1:29" ht="14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 spans="1:29" ht="14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 spans="1:29" ht="14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 spans="1:29" ht="14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 spans="1:29" ht="14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 spans="1:29" ht="14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 spans="1:29" ht="14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 spans="1:29" ht="14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 spans="1:29" ht="14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 spans="1:29" ht="14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 spans="1:29" ht="14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 spans="1:29" ht="14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 spans="1:29" ht="14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 spans="1:29" ht="14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 spans="1:29" ht="14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 spans="1:29" ht="14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 spans="1:29" ht="14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 spans="1:29" ht="14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 spans="1:29" ht="14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 spans="1:29" ht="14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 spans="1:29" ht="14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 spans="1:29" ht="14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 spans="1:29" ht="14.2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 spans="1:29" ht="14.2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 spans="1:29" ht="14.2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 spans="1:29" ht="14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 spans="1:29" ht="14.2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 spans="1:29" ht="14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 spans="1:29" ht="14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 spans="1:29" ht="14.2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 spans="1:29" ht="14.2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 spans="1:29" ht="14.2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 spans="1:29" ht="14.2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 spans="1:29" ht="14.2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 spans="1:29" ht="14.2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 spans="1:29" ht="14.2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 spans="1:29" ht="14.2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 spans="1:29" ht="14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 spans="1:29" ht="14.2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 spans="1:29" ht="14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 spans="1:29" ht="14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 spans="1:29" ht="14.2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 spans="1:29" ht="14.2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 spans="1:29" ht="14.2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 spans="1:29" ht="14.2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 spans="1:29" ht="14.2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 spans="1:29" ht="14.2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 spans="1:29" ht="14.2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 spans="1:29" ht="14.2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 spans="1:29" ht="14.2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 spans="1:29" ht="14.2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 spans="1:29" ht="14.2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 spans="1:29" ht="14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 spans="1:29" ht="14.2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 spans="1:29" ht="14.2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 spans="1:29" ht="14.2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</row>
    <row r="312" spans="1:29" ht="14.2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</row>
    <row r="313" spans="1:29" ht="14.2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</row>
    <row r="314" spans="1:29" ht="14.2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</row>
    <row r="315" spans="1:29" ht="14.2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</row>
    <row r="316" spans="1:29" ht="14.2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</row>
    <row r="317" spans="1:29" ht="14.2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</row>
    <row r="318" spans="1:29" ht="14.2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</row>
    <row r="319" spans="1:29" ht="14.2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</row>
    <row r="320" spans="1:29" ht="14.2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</row>
    <row r="321" spans="1:29" ht="14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</row>
    <row r="322" spans="1:29" ht="14.2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</row>
    <row r="323" spans="1:29" ht="14.2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</row>
    <row r="324" spans="1:29" ht="14.2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</row>
    <row r="325" spans="1:29" ht="14.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</row>
    <row r="326" spans="1:29" ht="14.2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</row>
    <row r="327" spans="1:29" ht="14.2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</row>
    <row r="328" spans="1:29" ht="14.2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</row>
    <row r="329" spans="1:29" ht="14.2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</row>
    <row r="330" spans="1:29" ht="14.2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</row>
    <row r="331" spans="1:29" ht="14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 spans="1:29" ht="14.2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</row>
    <row r="333" spans="1:29" ht="14.2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</row>
    <row r="334" spans="1:29" ht="14.2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</row>
    <row r="335" spans="1:29" ht="14.2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</row>
    <row r="336" spans="1:29" ht="14.2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</row>
    <row r="337" spans="1:29" ht="14.2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</row>
    <row r="338" spans="1:29" ht="14.2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</row>
    <row r="339" spans="1:29" ht="14.2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</row>
    <row r="340" spans="1:29" ht="14.2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</row>
    <row r="341" spans="1:29" ht="14.2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</row>
    <row r="342" spans="1:29" ht="14.2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</row>
    <row r="343" spans="1:29" ht="14.2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</row>
    <row r="344" spans="1:29" ht="14.2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</row>
    <row r="345" spans="1:29" ht="14.2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</row>
    <row r="346" spans="1:29" ht="14.2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</row>
    <row r="347" spans="1:29" ht="14.2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</row>
    <row r="348" spans="1:29" ht="14.2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</row>
    <row r="349" spans="1:29" ht="14.2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</row>
    <row r="350" spans="1:29" ht="14.2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</row>
    <row r="351" spans="1:29" ht="14.2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</row>
    <row r="352" spans="1:29" ht="14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</row>
    <row r="353" spans="1:29" ht="14.2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</row>
    <row r="354" spans="1:29" ht="14.2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</row>
    <row r="355" spans="1:29" ht="14.2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</row>
    <row r="356" spans="1:29" ht="14.2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</row>
    <row r="357" spans="1:29" ht="14.2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</row>
    <row r="358" spans="1:29" ht="14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</row>
    <row r="359" spans="1:29" ht="14.2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</row>
    <row r="360" spans="1:29" ht="14.2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</row>
    <row r="361" spans="1:29" ht="14.2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</row>
    <row r="362" spans="1:29" ht="14.2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</row>
    <row r="363" spans="1:29" ht="14.2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</row>
    <row r="364" spans="1:29" ht="14.2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</row>
    <row r="365" spans="1:29" ht="14.2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</row>
    <row r="366" spans="1:29" ht="14.2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</row>
    <row r="367" spans="1:29" ht="14.2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</row>
    <row r="368" spans="1:29" ht="14.2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</row>
    <row r="369" spans="1:29" ht="14.2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</row>
    <row r="370" spans="1:29" ht="14.2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</row>
    <row r="371" spans="1:29" ht="14.2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</row>
    <row r="372" spans="1:29" ht="14.2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</row>
    <row r="373" spans="1:29" ht="14.2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</row>
    <row r="374" spans="1:29" ht="14.2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</row>
    <row r="375" spans="1:29" ht="14.2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</row>
    <row r="376" spans="1:29" ht="14.2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</row>
    <row r="377" spans="1:29" ht="14.2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</row>
    <row r="378" spans="1:29" ht="14.2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</row>
    <row r="379" spans="1:29" ht="14.2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</row>
    <row r="380" spans="1:29" ht="14.2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</row>
    <row r="381" spans="1:29" ht="14.2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</row>
    <row r="382" spans="1:29" ht="14.2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</row>
    <row r="383" spans="1:29" ht="14.2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</row>
    <row r="384" spans="1:29" ht="14.2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</row>
    <row r="385" spans="1:29" ht="14.2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</row>
    <row r="386" spans="1:29" ht="14.2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</row>
    <row r="387" spans="1:29" ht="14.2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</row>
    <row r="388" spans="1:29" ht="14.2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</row>
    <row r="389" spans="1:29" ht="14.2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</row>
    <row r="390" spans="1:29" ht="14.2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</row>
    <row r="391" spans="1:29" ht="14.2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</row>
    <row r="392" spans="1:29" ht="14.2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</row>
    <row r="393" spans="1:29" ht="14.2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</row>
    <row r="394" spans="1:29" ht="14.2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</row>
    <row r="395" spans="1:29" ht="14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</row>
    <row r="396" spans="1:29" ht="14.2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</row>
    <row r="397" spans="1:29" ht="14.2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</row>
    <row r="398" spans="1:29" ht="14.2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</row>
    <row r="399" spans="1:29" ht="14.2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</row>
    <row r="400" spans="1:29" ht="14.2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</row>
    <row r="401" spans="1:29" ht="14.2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</row>
    <row r="402" spans="1:29" ht="14.2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</row>
    <row r="403" spans="1:29" ht="14.2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</row>
    <row r="404" spans="1:29" ht="14.2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</row>
    <row r="405" spans="1:29" ht="14.2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</row>
    <row r="406" spans="1:29" ht="14.2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</row>
    <row r="407" spans="1:29" ht="14.2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</row>
    <row r="408" spans="1:29" ht="14.2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</row>
    <row r="409" spans="1:29" ht="14.2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</row>
    <row r="410" spans="1:29" ht="14.2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</row>
    <row r="411" spans="1:29" ht="14.2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</row>
    <row r="412" spans="1:29" ht="14.2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</row>
    <row r="413" spans="1:29" ht="14.2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</row>
    <row r="414" spans="1:29" ht="14.2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</row>
    <row r="415" spans="1:29" ht="14.2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</row>
    <row r="416" spans="1:29" ht="14.2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</row>
    <row r="417" spans="1:29" ht="14.2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</row>
    <row r="418" spans="1:29" ht="14.2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</row>
    <row r="419" spans="1:29" ht="14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</row>
    <row r="420" spans="1:29" ht="14.2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</row>
    <row r="421" spans="1:29" ht="14.2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</row>
    <row r="422" spans="1:29" ht="14.2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</row>
    <row r="423" spans="1:29" ht="14.2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</row>
    <row r="424" spans="1:29" ht="14.2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</row>
    <row r="425" spans="1:29" ht="14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</row>
    <row r="426" spans="1:29" ht="14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</row>
    <row r="427" spans="1:29" ht="14.2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</row>
    <row r="428" spans="1:29" ht="14.2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</row>
    <row r="429" spans="1:29" ht="14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</row>
    <row r="430" spans="1:29" ht="14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</row>
    <row r="431" spans="1:29" ht="14.2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</row>
    <row r="432" spans="1:29" ht="14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</row>
    <row r="433" spans="1:29" ht="14.2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</row>
    <row r="434" spans="1:29" ht="14.2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</row>
    <row r="435" spans="1:29" ht="14.2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</row>
    <row r="436" spans="1:29" ht="14.2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</row>
    <row r="437" spans="1:29" ht="14.2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</row>
    <row r="438" spans="1:29" ht="14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</row>
    <row r="439" spans="1:29" ht="14.2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</row>
    <row r="440" spans="1:29" ht="14.2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</row>
    <row r="441" spans="1:29" ht="14.2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</row>
    <row r="442" spans="1:29" ht="14.2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</row>
    <row r="443" spans="1:29" ht="14.2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</row>
    <row r="444" spans="1:29" ht="14.2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</row>
    <row r="445" spans="1:29" ht="14.2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</row>
    <row r="446" spans="1:29" ht="14.2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</row>
    <row r="447" spans="1:29" ht="14.2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</row>
    <row r="448" spans="1:29" ht="14.2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</row>
    <row r="449" spans="1:29" ht="14.2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</row>
    <row r="450" spans="1:29" ht="14.2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</row>
    <row r="451" spans="1:29" ht="14.2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</row>
    <row r="452" spans="1:29" ht="14.2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</row>
    <row r="453" spans="1:29" ht="14.2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</row>
    <row r="454" spans="1:29" ht="14.2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</row>
    <row r="455" spans="1:29" ht="14.2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</row>
    <row r="456" spans="1:29" ht="14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</row>
    <row r="457" spans="1:29" ht="14.2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</row>
    <row r="458" spans="1:29" ht="14.2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</row>
    <row r="459" spans="1:29" ht="14.2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</row>
    <row r="460" spans="1:29" ht="14.2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</row>
    <row r="461" spans="1:29" ht="14.2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</row>
    <row r="462" spans="1:29" ht="14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</row>
    <row r="463" spans="1:29" ht="14.2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</row>
    <row r="464" spans="1:29" ht="14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</row>
    <row r="465" spans="1:29" ht="14.2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</row>
    <row r="466" spans="1:29" ht="14.2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</row>
    <row r="467" spans="1:29" ht="14.2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</row>
    <row r="468" spans="1:29" ht="14.2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</row>
    <row r="469" spans="1:29" ht="14.2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</row>
    <row r="470" spans="1:29" ht="14.2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</row>
    <row r="471" spans="1:29" ht="14.2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</row>
    <row r="472" spans="1:29" ht="14.2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</row>
    <row r="473" spans="1:29" ht="14.2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</row>
    <row r="474" spans="1:29" ht="14.2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</row>
    <row r="475" spans="1:29" ht="14.2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</row>
    <row r="476" spans="1:29" ht="14.2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</row>
    <row r="477" spans="1:29" ht="14.2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</row>
    <row r="478" spans="1:29" ht="14.2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</row>
    <row r="479" spans="1:29" ht="14.2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</row>
    <row r="480" spans="1:29" ht="14.2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</row>
    <row r="481" spans="1:29" ht="14.2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</row>
    <row r="482" spans="1:29" ht="14.2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</row>
    <row r="483" spans="1:29" ht="14.2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</row>
    <row r="484" spans="1:29" ht="14.2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</row>
    <row r="485" spans="1:29" ht="14.2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</row>
    <row r="486" spans="1:29" ht="14.2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</row>
    <row r="487" spans="1:29" ht="14.2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</row>
    <row r="488" spans="1:29" ht="14.2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</row>
    <row r="489" spans="1:29" ht="14.2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</row>
    <row r="490" spans="1:29" ht="14.2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</row>
    <row r="491" spans="1:29" ht="14.2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</row>
    <row r="492" spans="1:29" ht="14.2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</row>
    <row r="493" spans="1:29" ht="14.2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</row>
    <row r="494" spans="1:29" ht="14.2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</row>
    <row r="495" spans="1:29" ht="14.2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</row>
    <row r="496" spans="1:29" ht="14.2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</row>
    <row r="497" spans="1:29" ht="14.2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</row>
    <row r="498" spans="1:29" ht="14.2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</row>
    <row r="499" spans="1:29" ht="14.2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</row>
    <row r="500" spans="1:29" ht="14.2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</row>
    <row r="501" spans="1:29" ht="14.2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</row>
    <row r="502" spans="1:29" ht="14.2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</row>
    <row r="503" spans="1:29" ht="14.2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</row>
    <row r="504" spans="1:29" ht="14.2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</row>
    <row r="505" spans="1:29" ht="14.2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</row>
    <row r="506" spans="1:29" ht="14.2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</row>
    <row r="507" spans="1:29" ht="14.2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</row>
    <row r="508" spans="1:29" ht="14.2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</row>
    <row r="509" spans="1:29" ht="14.2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</row>
    <row r="510" spans="1:29" ht="14.2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</row>
    <row r="511" spans="1:29" ht="14.2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</row>
    <row r="512" spans="1:29" ht="14.2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</row>
    <row r="513" spans="1:29" ht="14.2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</row>
    <row r="514" spans="1:29" ht="14.2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</row>
    <row r="515" spans="1:29" ht="14.2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</row>
    <row r="516" spans="1:29" ht="14.2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</row>
    <row r="517" spans="1:29" ht="14.2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</row>
    <row r="518" spans="1:29" ht="14.2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</row>
    <row r="519" spans="1:29" ht="14.2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</row>
    <row r="520" spans="1:29" ht="14.2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</row>
    <row r="521" spans="1:29" ht="14.2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</row>
    <row r="522" spans="1:29" ht="14.2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</row>
    <row r="523" spans="1:29" ht="14.2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</row>
    <row r="524" spans="1:29" ht="14.2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</row>
    <row r="525" spans="1:29" ht="14.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</row>
    <row r="526" spans="1:29" ht="14.2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</row>
    <row r="527" spans="1:29" ht="14.2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</row>
    <row r="528" spans="1:29" ht="14.2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</row>
    <row r="529" spans="1:29" ht="14.2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</row>
    <row r="530" spans="1:29" ht="14.2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</row>
    <row r="531" spans="1:29" ht="14.2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</row>
    <row r="532" spans="1:29" ht="14.2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</row>
    <row r="533" spans="1:29" ht="14.2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</row>
    <row r="534" spans="1:29" ht="14.2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</row>
    <row r="535" spans="1:29" ht="14.2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</row>
    <row r="536" spans="1:29" ht="14.2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</row>
    <row r="537" spans="1:29" ht="14.2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</row>
    <row r="538" spans="1:29" ht="14.2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</row>
    <row r="539" spans="1:29" ht="14.2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</row>
    <row r="540" spans="1:29" ht="14.2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</row>
    <row r="541" spans="1:29" ht="14.2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</row>
    <row r="542" spans="1:29" ht="14.2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</row>
    <row r="543" spans="1:29" ht="14.2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</row>
    <row r="544" spans="1:29" ht="14.2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</row>
    <row r="545" spans="1:29" ht="14.2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</row>
    <row r="546" spans="1:29" ht="14.2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</row>
    <row r="547" spans="1:29" ht="14.2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</row>
    <row r="548" spans="1:29" ht="14.2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</row>
    <row r="549" spans="1:29" ht="14.2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</row>
    <row r="550" spans="1:29" ht="14.2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</row>
    <row r="551" spans="1:29" ht="14.2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</row>
    <row r="552" spans="1:29" ht="14.2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</row>
    <row r="553" spans="1:29" ht="14.2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</row>
    <row r="554" spans="1:29" ht="14.2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</row>
    <row r="555" spans="1:29" ht="14.2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</row>
    <row r="556" spans="1:29" ht="14.2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</row>
    <row r="557" spans="1:29" ht="14.2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</row>
    <row r="558" spans="1:29" ht="14.2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</row>
    <row r="559" spans="1:29" ht="14.2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</row>
    <row r="560" spans="1:29" ht="14.2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</row>
    <row r="561" spans="1:29" ht="14.2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</row>
    <row r="562" spans="1:29" ht="14.2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</row>
    <row r="563" spans="1:29" ht="14.2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</row>
    <row r="564" spans="1:29" ht="14.2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</row>
    <row r="565" spans="1:29" ht="14.2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</row>
    <row r="566" spans="1:29" ht="14.2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</row>
    <row r="567" spans="1:29" ht="14.2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</row>
    <row r="568" spans="1:29" ht="14.2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</row>
    <row r="569" spans="1:29" ht="14.2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</row>
    <row r="570" spans="1:29" ht="14.2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</row>
    <row r="571" spans="1:29" ht="14.2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</row>
    <row r="572" spans="1:29" ht="14.2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</row>
    <row r="573" spans="1:29" ht="14.2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</row>
    <row r="574" spans="1:29" ht="14.2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</row>
    <row r="575" spans="1:29" ht="14.2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</row>
    <row r="576" spans="1:29" ht="14.2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</row>
    <row r="577" spans="1:29" ht="14.2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</row>
    <row r="578" spans="1:29" ht="14.2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</row>
    <row r="579" spans="1:29" ht="14.2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</row>
    <row r="580" spans="1:29" ht="14.2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</row>
    <row r="581" spans="1:29" ht="14.2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</row>
    <row r="582" spans="1:29" ht="14.2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</row>
    <row r="583" spans="1:29" ht="14.2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</row>
    <row r="584" spans="1:29" ht="14.2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</row>
    <row r="585" spans="1:29" ht="14.2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</row>
    <row r="586" spans="1:29" ht="14.2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</row>
    <row r="587" spans="1:29" ht="14.2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</row>
    <row r="588" spans="1:29" ht="14.2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</row>
    <row r="589" spans="1:29" ht="14.2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</row>
    <row r="590" spans="1:29" ht="14.2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</row>
    <row r="591" spans="1:29" ht="14.2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</row>
    <row r="592" spans="1:29" ht="14.2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</row>
    <row r="593" spans="1:29" ht="14.2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</row>
    <row r="594" spans="1:29" ht="14.2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</row>
    <row r="595" spans="1:29" ht="14.2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</row>
    <row r="596" spans="1:29" ht="14.2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</row>
    <row r="597" spans="1:29" ht="14.2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</row>
    <row r="598" spans="1:29" ht="14.2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</row>
    <row r="599" spans="1:29" ht="14.2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</row>
    <row r="600" spans="1:29" ht="14.2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</row>
    <row r="601" spans="1:29" ht="14.2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</row>
    <row r="602" spans="1:29" ht="14.2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</row>
    <row r="603" spans="1:29" ht="14.2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</row>
    <row r="604" spans="1:29" ht="14.2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</row>
    <row r="605" spans="1:29" ht="14.2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</row>
    <row r="606" spans="1:29" ht="14.2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</row>
    <row r="607" spans="1:29" ht="14.2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</row>
    <row r="608" spans="1:29" ht="14.2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</row>
    <row r="609" spans="1:29" ht="14.2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</row>
    <row r="610" spans="1:29" ht="14.2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</row>
    <row r="611" spans="1:29" ht="14.2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</row>
    <row r="612" spans="1:29" ht="14.2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</row>
    <row r="613" spans="1:29" ht="14.2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</row>
    <row r="614" spans="1:29" ht="14.2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</row>
    <row r="615" spans="1:29" ht="14.2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</row>
    <row r="616" spans="1:29" ht="14.2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</row>
    <row r="617" spans="1:29" ht="14.2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</row>
    <row r="618" spans="1:29" ht="14.2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</row>
    <row r="619" spans="1:29" ht="14.2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</row>
    <row r="620" spans="1:29" ht="14.2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</row>
    <row r="621" spans="1:29" ht="14.2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</row>
    <row r="622" spans="1:29" ht="14.2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</row>
    <row r="623" spans="1:29" ht="14.2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</row>
    <row r="624" spans="1:29" ht="14.2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</row>
    <row r="625" spans="1:29" ht="14.2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</row>
    <row r="626" spans="1:29" ht="14.2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</row>
    <row r="627" spans="1:29" ht="14.2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</row>
    <row r="628" spans="1:29" ht="14.2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</row>
    <row r="629" spans="1:29" ht="14.2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</row>
    <row r="630" spans="1:29" ht="14.2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</row>
    <row r="631" spans="1:29" ht="14.2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</row>
    <row r="632" spans="1:29" ht="14.2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</row>
    <row r="633" spans="1:29" ht="14.2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</row>
    <row r="634" spans="1:29" ht="14.2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</row>
    <row r="635" spans="1:29" ht="14.2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</row>
    <row r="636" spans="1:29" ht="14.2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</row>
    <row r="637" spans="1:29" ht="14.2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</row>
    <row r="638" spans="1:29" ht="14.2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</row>
    <row r="639" spans="1:29" ht="14.2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</row>
    <row r="640" spans="1:29" ht="14.2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</row>
    <row r="641" spans="1:29" ht="14.2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</row>
    <row r="642" spans="1:29" ht="14.2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</row>
    <row r="643" spans="1:29" ht="14.2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</row>
    <row r="644" spans="1:29" ht="14.2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</row>
    <row r="645" spans="1:29" ht="14.2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</row>
    <row r="646" spans="1:29" ht="14.2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</row>
    <row r="647" spans="1:29" ht="14.2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</row>
    <row r="648" spans="1:29" ht="14.2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</row>
    <row r="649" spans="1:29" ht="14.2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</row>
    <row r="650" spans="1:29" ht="14.2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</row>
    <row r="651" spans="1:29" ht="14.2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</row>
    <row r="652" spans="1:29" ht="14.2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</row>
    <row r="653" spans="1:29" ht="14.2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</row>
    <row r="654" spans="1:29" ht="14.2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</row>
    <row r="655" spans="1:29" ht="14.2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</row>
    <row r="656" spans="1:29" ht="14.2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</row>
    <row r="657" spans="1:29" ht="14.2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</row>
    <row r="658" spans="1:29" ht="14.2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</row>
    <row r="659" spans="1:29" ht="14.2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</row>
    <row r="660" spans="1:29" ht="14.2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</row>
    <row r="661" spans="1:29" ht="14.2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</row>
    <row r="662" spans="1:29" ht="14.2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</row>
    <row r="663" spans="1:29" ht="14.2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</row>
    <row r="664" spans="1:29" ht="14.2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</row>
    <row r="665" spans="1:29" ht="14.2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</row>
    <row r="666" spans="1:29" ht="14.2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</row>
    <row r="667" spans="1:29" ht="14.2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</row>
    <row r="668" spans="1:29" ht="14.2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</row>
    <row r="669" spans="1:29" ht="14.2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</row>
    <row r="670" spans="1:29" ht="14.2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</row>
    <row r="671" spans="1:29" ht="14.2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</row>
    <row r="672" spans="1:29" ht="14.2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</row>
    <row r="673" spans="1:29" ht="14.2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</row>
    <row r="674" spans="1:29" ht="14.2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</row>
    <row r="675" spans="1:29" ht="14.2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</row>
    <row r="676" spans="1:29" ht="14.2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</row>
    <row r="677" spans="1:29" ht="14.2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</row>
    <row r="678" spans="1:29" ht="14.2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</row>
    <row r="679" spans="1:29" ht="14.2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</row>
    <row r="680" spans="1:29" ht="14.2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</row>
    <row r="681" spans="1:29" ht="14.2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</row>
    <row r="682" spans="1:29" ht="14.2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</row>
    <row r="683" spans="1:29" ht="14.2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</row>
    <row r="684" spans="1:29" ht="14.2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</row>
    <row r="685" spans="1:29" ht="14.2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</row>
    <row r="686" spans="1:29" ht="14.2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</row>
    <row r="687" spans="1:29" ht="14.2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</row>
    <row r="688" spans="1:29" ht="14.2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</row>
    <row r="689" spans="1:29" ht="14.2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</row>
    <row r="690" spans="1:29" ht="14.2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</row>
    <row r="691" spans="1:29" ht="14.2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</row>
    <row r="692" spans="1:29" ht="14.2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</row>
    <row r="693" spans="1:29" ht="14.2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</row>
    <row r="694" spans="1:29" ht="14.2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</row>
    <row r="695" spans="1:29" ht="14.2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</row>
    <row r="696" spans="1:29" ht="14.2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</row>
    <row r="697" spans="1:29" ht="14.2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</row>
    <row r="698" spans="1:29" ht="14.2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</row>
    <row r="699" spans="1:29" ht="14.2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</row>
    <row r="700" spans="1:29" ht="14.2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</row>
    <row r="701" spans="1:29" ht="14.2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</row>
    <row r="702" spans="1:29" ht="14.2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</row>
    <row r="703" spans="1:29" ht="14.2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</row>
    <row r="704" spans="1:29" ht="14.2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</row>
    <row r="705" spans="1:29" ht="14.2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</row>
    <row r="706" spans="1:29" ht="14.2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</row>
    <row r="707" spans="1:29" ht="14.2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</row>
    <row r="708" spans="1:29" ht="14.2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</row>
    <row r="709" spans="1:29" ht="14.2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</row>
    <row r="710" spans="1:29" ht="14.2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</row>
    <row r="711" spans="1:29" ht="14.2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</row>
    <row r="712" spans="1:29" ht="14.2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</row>
    <row r="713" spans="1:29" ht="14.2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</row>
    <row r="714" spans="1:29" ht="14.2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</row>
    <row r="715" spans="1:29" ht="14.2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</row>
    <row r="716" spans="1:29" ht="14.2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</row>
    <row r="717" spans="1:29" ht="14.2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</row>
    <row r="718" spans="1:29" ht="14.2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</row>
    <row r="719" spans="1:29" ht="14.2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</row>
    <row r="720" spans="1:29" ht="14.2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</row>
    <row r="721" spans="1:29" ht="14.2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</row>
    <row r="722" spans="1:29" ht="14.2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</row>
    <row r="723" spans="1:29" ht="14.2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</row>
    <row r="724" spans="1:29" ht="14.2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</row>
    <row r="725" spans="1:29" ht="14.2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</row>
    <row r="726" spans="1:29" ht="14.2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</row>
    <row r="727" spans="1:29" ht="14.2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</row>
    <row r="728" spans="1:29" ht="14.2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</row>
    <row r="729" spans="1:29" ht="14.2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</row>
    <row r="730" spans="1:29" ht="14.2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</row>
    <row r="731" spans="1:29" ht="14.2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</row>
    <row r="732" spans="1:29" ht="14.2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</row>
    <row r="733" spans="1:29" ht="14.2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</row>
    <row r="734" spans="1:29" ht="14.2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</row>
    <row r="735" spans="1:29" ht="14.2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</row>
    <row r="736" spans="1:29" ht="14.2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</row>
    <row r="737" spans="1:29" ht="14.2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</row>
    <row r="738" spans="1:29" ht="14.2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</row>
    <row r="739" spans="1:29" ht="14.2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</row>
    <row r="740" spans="1:29" ht="14.2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</row>
    <row r="741" spans="1:29" ht="14.2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</row>
    <row r="742" spans="1:29" ht="14.2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</row>
    <row r="743" spans="1:29" ht="14.2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</row>
    <row r="744" spans="1:29" ht="14.2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</row>
    <row r="745" spans="1:29" ht="14.2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</row>
    <row r="746" spans="1:29" ht="14.2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</row>
    <row r="747" spans="1:29" ht="14.2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</row>
    <row r="748" spans="1:29" ht="14.2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</row>
    <row r="749" spans="1:29" ht="14.2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</row>
    <row r="750" spans="1:29" ht="14.2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</row>
    <row r="751" spans="1:29" ht="14.2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</row>
    <row r="752" spans="1:29" ht="14.2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</row>
    <row r="753" spans="1:29" ht="14.2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</row>
    <row r="754" spans="1:29" ht="14.2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</row>
    <row r="755" spans="1:29" ht="14.2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</row>
    <row r="756" spans="1:29" ht="14.2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</row>
    <row r="757" spans="1:29" ht="14.2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</row>
    <row r="758" spans="1:29" ht="14.2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</row>
    <row r="759" spans="1:29" ht="14.2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</row>
    <row r="760" spans="1:29" ht="14.2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</row>
    <row r="761" spans="1:29" ht="14.2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</row>
    <row r="762" spans="1:29" ht="14.2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</row>
    <row r="763" spans="1:29" ht="14.2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</row>
    <row r="764" spans="1:29" ht="14.2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</row>
    <row r="765" spans="1:29" ht="14.2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</row>
    <row r="766" spans="1:29" ht="14.2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</row>
    <row r="767" spans="1:29" ht="14.2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</row>
    <row r="768" spans="1:29" ht="14.2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</row>
    <row r="769" spans="1:29" ht="14.2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</row>
    <row r="770" spans="1:29" ht="14.2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</row>
    <row r="771" spans="1:29" ht="14.2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</row>
    <row r="772" spans="1:29" ht="14.2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</row>
    <row r="773" spans="1:29" ht="14.2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</row>
    <row r="774" spans="1:29" ht="14.2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</row>
    <row r="775" spans="1:29" ht="14.2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</row>
    <row r="776" spans="1:29" ht="14.2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</row>
    <row r="777" spans="1:29" ht="14.2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</row>
    <row r="778" spans="1:29" ht="14.2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</row>
    <row r="779" spans="1:29" ht="14.2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</row>
    <row r="780" spans="1:29" ht="14.2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</row>
    <row r="781" spans="1:29" ht="14.2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</row>
    <row r="782" spans="1:29" ht="14.2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</row>
    <row r="783" spans="1:29" ht="14.2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</row>
    <row r="784" spans="1:29" ht="14.2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</row>
    <row r="785" spans="1:29" ht="14.2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</row>
    <row r="786" spans="1:29" ht="14.2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</row>
    <row r="787" spans="1:29" ht="14.2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</row>
    <row r="788" spans="1:29" ht="14.2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</row>
    <row r="789" spans="1:29" ht="14.2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</row>
    <row r="790" spans="1:29" ht="14.2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</row>
    <row r="791" spans="1:29" ht="14.2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</row>
    <row r="792" spans="1:29" ht="14.2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</row>
    <row r="793" spans="1:29" ht="14.2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</row>
    <row r="794" spans="1:29" ht="14.2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</row>
    <row r="795" spans="1:29" ht="14.2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</row>
    <row r="796" spans="1:29" ht="14.2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</row>
    <row r="797" spans="1:29" ht="14.2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</row>
    <row r="798" spans="1:29" ht="14.2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</row>
    <row r="799" spans="1:29" ht="14.2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</row>
    <row r="800" spans="1:29" ht="14.2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</row>
    <row r="801" spans="1:29" ht="14.2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</row>
    <row r="802" spans="1:29" ht="14.2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</row>
    <row r="803" spans="1:29" ht="14.2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</row>
    <row r="804" spans="1:29" ht="14.2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</row>
    <row r="805" spans="1:29" ht="14.2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</row>
    <row r="806" spans="1:29" ht="14.2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</row>
    <row r="807" spans="1:29" ht="14.2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</row>
    <row r="808" spans="1:29" ht="14.2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</row>
    <row r="809" spans="1:29" ht="14.2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</row>
    <row r="810" spans="1:29" ht="14.2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</row>
    <row r="811" spans="1:29" ht="14.2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</row>
    <row r="812" spans="1:29" ht="14.2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</row>
    <row r="813" spans="1:29" ht="14.2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</row>
    <row r="814" spans="1:29" ht="14.2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</row>
    <row r="815" spans="1:29" ht="14.2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</row>
    <row r="816" spans="1:29" ht="14.2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</row>
    <row r="817" spans="1:29" ht="14.2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</row>
    <row r="818" spans="1:29" ht="14.2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</row>
    <row r="819" spans="1:29" ht="14.2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</row>
    <row r="820" spans="1:29" ht="14.2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</row>
    <row r="821" spans="1:29" ht="14.2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</row>
    <row r="822" spans="1:29" ht="14.2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</row>
    <row r="823" spans="1:29" ht="14.2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</row>
    <row r="824" spans="1:29" ht="14.2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</row>
    <row r="825" spans="1:29" ht="14.2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</row>
    <row r="826" spans="1:29" ht="14.2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</row>
    <row r="827" spans="1:29" ht="14.2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</row>
    <row r="828" spans="1:29" ht="14.2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</row>
    <row r="829" spans="1:29" ht="14.2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</row>
    <row r="830" spans="1:29" ht="14.2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</row>
    <row r="831" spans="1:29" ht="14.2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</row>
    <row r="832" spans="1:29" ht="14.2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</row>
    <row r="833" spans="1:29" ht="14.2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</row>
    <row r="834" spans="1:29" ht="14.2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</row>
    <row r="835" spans="1:29" ht="14.2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</row>
    <row r="836" spans="1:29" ht="14.2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</row>
    <row r="837" spans="1:29" ht="14.2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</row>
    <row r="838" spans="1:29" ht="14.2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</row>
    <row r="839" spans="1:29" ht="14.2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</row>
    <row r="840" spans="1:29" ht="14.2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</row>
    <row r="841" spans="1:29" ht="14.2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</row>
    <row r="842" spans="1:29" ht="14.2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</row>
    <row r="843" spans="1:29" ht="14.2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</row>
    <row r="844" spans="1:29" ht="14.2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</row>
    <row r="845" spans="1:29" ht="14.2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</row>
    <row r="846" spans="1:29" ht="14.2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</row>
    <row r="847" spans="1:29" ht="14.2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</row>
    <row r="848" spans="1:29" ht="14.2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</row>
    <row r="849" spans="1:29" ht="14.2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</row>
    <row r="850" spans="1:29" ht="14.2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</row>
    <row r="851" spans="1:29" ht="14.2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</row>
    <row r="852" spans="1:29" ht="14.2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</row>
    <row r="853" spans="1:29" ht="14.2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</row>
    <row r="854" spans="1:29" ht="14.2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</row>
    <row r="855" spans="1:29" ht="14.2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</row>
    <row r="856" spans="1:29" ht="14.2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</row>
    <row r="857" spans="1:29" ht="14.2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</row>
    <row r="858" spans="1:29" ht="14.2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</row>
    <row r="859" spans="1:29" ht="14.2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</row>
    <row r="860" spans="1:29" ht="14.2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</row>
    <row r="861" spans="1:29" ht="14.2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</row>
    <row r="862" spans="1:29" ht="14.2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</row>
    <row r="863" spans="1:29" ht="14.2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</row>
    <row r="864" spans="1:29" ht="14.2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</row>
    <row r="865" spans="1:29" ht="14.2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</row>
    <row r="866" spans="1:29" ht="14.2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</row>
    <row r="867" spans="1:29" ht="14.2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</row>
    <row r="868" spans="1:29" ht="14.2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</row>
    <row r="869" spans="1:29" ht="14.2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</row>
    <row r="870" spans="1:29" ht="14.2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</row>
    <row r="871" spans="1:29" ht="14.2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</row>
    <row r="872" spans="1:29" ht="14.2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</row>
    <row r="873" spans="1:29" ht="14.2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</row>
    <row r="874" spans="1:29" ht="14.2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</row>
    <row r="875" spans="1:29" ht="14.2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</row>
    <row r="876" spans="1:29" ht="14.2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</row>
    <row r="877" spans="1:29" ht="14.2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</row>
    <row r="878" spans="1:29" ht="14.2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</row>
    <row r="879" spans="1:29" ht="14.2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</row>
    <row r="880" spans="1:29" ht="14.2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</row>
    <row r="881" spans="1:29" ht="14.2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</row>
    <row r="882" spans="1:29" ht="14.2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</row>
    <row r="883" spans="1:29" ht="14.2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</row>
    <row r="884" spans="1:29" ht="14.2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</row>
    <row r="885" spans="1:29" ht="14.2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</row>
    <row r="886" spans="1:29" ht="14.2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</row>
    <row r="887" spans="1:29" ht="14.2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</row>
    <row r="888" spans="1:29" ht="14.2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</row>
    <row r="889" spans="1:29" ht="14.2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</row>
    <row r="890" spans="1:29" ht="14.2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</row>
    <row r="891" spans="1:29" ht="14.2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</row>
    <row r="892" spans="1:29" ht="14.2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</row>
    <row r="893" spans="1:29" ht="14.2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</row>
    <row r="894" spans="1:29" ht="14.2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</row>
    <row r="895" spans="1:29" ht="14.2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</row>
    <row r="896" spans="1:29" ht="14.2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</row>
    <row r="897" spans="1:29" ht="14.2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</row>
    <row r="898" spans="1:29" ht="14.2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</row>
    <row r="899" spans="1:29" ht="14.2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</row>
    <row r="900" spans="1:29" ht="14.2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</row>
    <row r="901" spans="1:29" ht="14.2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</row>
    <row r="902" spans="1:29" ht="14.2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</row>
    <row r="903" spans="1:29" ht="14.2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</row>
    <row r="904" spans="1:29" ht="14.2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</row>
    <row r="905" spans="1:29" ht="14.2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</row>
    <row r="906" spans="1:29" ht="14.2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</row>
    <row r="907" spans="1:29" ht="14.2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</row>
    <row r="908" spans="1:29" ht="14.2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</row>
    <row r="909" spans="1:29" ht="14.2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</row>
    <row r="910" spans="1:29" ht="14.2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</row>
    <row r="911" spans="1:29" ht="14.2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</row>
    <row r="912" spans="1:29" ht="14.2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</row>
    <row r="913" spans="1:29" ht="14.2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</row>
    <row r="914" spans="1:29" ht="14.2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</row>
    <row r="915" spans="1:29" ht="14.2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</row>
    <row r="916" spans="1:29" ht="14.2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</row>
    <row r="917" spans="1:29" ht="14.2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</row>
    <row r="918" spans="1:29" ht="14.2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</row>
    <row r="919" spans="1:29" ht="14.2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</row>
    <row r="920" spans="1:29" ht="14.2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</row>
    <row r="921" spans="1:29" ht="14.2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</row>
    <row r="922" spans="1:29" ht="14.2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</row>
    <row r="923" spans="1:29" ht="14.2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</row>
    <row r="924" spans="1:29" ht="14.2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</row>
    <row r="925" spans="1:29" ht="14.2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</row>
    <row r="926" spans="1:29" ht="14.2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</row>
    <row r="927" spans="1:29" ht="14.2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</row>
    <row r="928" spans="1:29" ht="14.2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</row>
    <row r="929" spans="1:29" ht="14.2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</row>
    <row r="930" spans="1:29" ht="14.2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</row>
    <row r="931" spans="1:29" ht="14.2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</row>
    <row r="932" spans="1:29" ht="14.2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</row>
    <row r="933" spans="1:29" ht="14.2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</row>
    <row r="934" spans="1:29" ht="14.2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</row>
    <row r="935" spans="1:29" ht="14.2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</row>
    <row r="936" spans="1:29" ht="14.2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</row>
    <row r="937" spans="1:29" ht="14.2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</row>
    <row r="938" spans="1:29" ht="14.2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</row>
    <row r="939" spans="1:29" ht="14.2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</row>
    <row r="940" spans="1:29" ht="14.2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</row>
    <row r="941" spans="1:29" ht="14.2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</row>
    <row r="942" spans="1:29" ht="14.2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</row>
    <row r="943" spans="1:29" ht="14.2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</row>
    <row r="944" spans="1:29" ht="14.2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</row>
    <row r="945" spans="1:29" ht="14.2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</row>
    <row r="946" spans="1:29" ht="14.2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</row>
    <row r="947" spans="1:29" ht="14.2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</row>
    <row r="948" spans="1:29" ht="14.2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</row>
    <row r="949" spans="1:29" ht="14.2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</row>
    <row r="950" spans="1:29" ht="14.2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</row>
    <row r="951" spans="1:29" ht="14.2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</row>
    <row r="952" spans="1:29" ht="14.25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</row>
    <row r="953" spans="1:29" ht="14.25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</row>
    <row r="954" spans="1:29" ht="14.25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</row>
    <row r="955" spans="1:29" ht="14.2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</row>
    <row r="956" spans="1:29" ht="14.25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</row>
    <row r="957" spans="1:29" ht="14.25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</row>
    <row r="958" spans="1:29" ht="14.25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</row>
    <row r="959" spans="1:29" ht="14.25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</row>
    <row r="960" spans="1:29" ht="14.25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</row>
    <row r="961" spans="1:29" ht="14.25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</row>
    <row r="962" spans="1:29" ht="14.2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</row>
    <row r="963" spans="1:29" ht="14.2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</row>
    <row r="964" spans="1:29" ht="14.2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</row>
    <row r="965" spans="1:29" ht="14.2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</row>
    <row r="966" spans="1:29" ht="14.2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</row>
    <row r="967" spans="1:29" ht="14.25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</row>
    <row r="968" spans="1:29" ht="14.25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</row>
    <row r="969" spans="1:29" ht="14.2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</row>
    <row r="970" spans="1:29" ht="14.2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</row>
    <row r="971" spans="1:29" ht="14.2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</row>
    <row r="972" spans="1:29" ht="14.2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</row>
    <row r="973" spans="1:29" ht="14.2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</row>
    <row r="974" spans="1:29" ht="14.2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</row>
    <row r="975" spans="1:29" ht="14.2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</row>
    <row r="976" spans="1:29" ht="14.25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</row>
    <row r="977" spans="1:29" ht="14.25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</row>
    <row r="978" spans="1:29" ht="14.25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</row>
    <row r="979" spans="1:29" ht="14.25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</row>
    <row r="980" spans="1:29" ht="14.25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</row>
    <row r="981" spans="1:29" ht="14.25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</row>
    <row r="982" spans="1:29" ht="14.25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</row>
    <row r="983" spans="1:29" ht="14.25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</row>
    <row r="984" spans="1:29" ht="14.25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</row>
    <row r="985" spans="1:29" ht="14.2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</row>
    <row r="986" spans="1:29" ht="14.25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</row>
    <row r="987" spans="1:29" ht="14.2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</row>
    <row r="988" spans="1:29" ht="14.25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</row>
    <row r="989" spans="1:29" ht="14.25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</row>
    <row r="990" spans="1:29" ht="14.25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</row>
    <row r="991" spans="1:29" ht="14.25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</row>
    <row r="992" spans="1:29" ht="14.25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</row>
    <row r="993" spans="1:29" ht="14.25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</row>
    <row r="994" spans="1:29" ht="14.25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</row>
    <row r="995" spans="1:29" ht="14.2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</row>
    <row r="996" spans="1:29" ht="14.25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</row>
    <row r="997" spans="1:29" ht="14.25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</row>
    <row r="998" spans="1:29" ht="14.25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</row>
    <row r="999" spans="1:29" ht="14.25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</row>
    <row r="1000" spans="1:29" ht="14.25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</row>
    <row r="1001" spans="1:29" ht="14.25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</row>
    <row r="1002" spans="1:29" ht="14.25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  <c r="AA1002" s="24"/>
      <c r="AB1002" s="24"/>
      <c r="AC1002" s="2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B1012"/>
  <sheetViews>
    <sheetView tabSelected="1" topLeftCell="A10" workbookViewId="0">
      <selection activeCell="M24" sqref="M24"/>
    </sheetView>
  </sheetViews>
  <sheetFormatPr baseColWidth="10" defaultColWidth="12.625" defaultRowHeight="15" customHeight="1"/>
  <cols>
    <col min="1" max="1" width="37" customWidth="1"/>
    <col min="2" max="2" width="23.875" customWidth="1"/>
    <col min="3" max="3" width="22.875" customWidth="1"/>
    <col min="4" max="4" width="13.125" customWidth="1"/>
  </cols>
  <sheetData>
    <row r="1" spans="1:28" ht="1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1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15" customHeight="1">
      <c r="A3" s="25"/>
      <c r="B3" s="25"/>
      <c r="C3" s="26" t="s">
        <v>46</v>
      </c>
      <c r="D3" s="27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28" ht="15" customHeight="1">
      <c r="A4" s="25"/>
      <c r="B4" s="25"/>
      <c r="C4" s="28" t="s">
        <v>47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28" ht="15" customHeight="1">
      <c r="A5" s="25"/>
      <c r="B5" s="25"/>
      <c r="C5" s="29" t="s">
        <v>48</v>
      </c>
      <c r="D5" s="27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ht="15" customHeight="1">
      <c r="A6" s="25"/>
      <c r="B6" s="25"/>
      <c r="C6" s="29" t="s">
        <v>49</v>
      </c>
      <c r="D6" s="27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ht="15" customHeight="1">
      <c r="A7" s="25"/>
      <c r="B7" s="25"/>
      <c r="C7" s="29" t="s">
        <v>50</v>
      </c>
      <c r="D7" s="27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8" ht="1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1:28" ht="20.25" customHeight="1">
      <c r="A9" s="25"/>
      <c r="B9" s="30" t="s">
        <v>51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1:28" ht="70.5" customHeight="1">
      <c r="A10" s="25"/>
      <c r="B10" s="31">
        <v>1</v>
      </c>
      <c r="C10" s="32"/>
      <c r="D10" s="30" t="s">
        <v>52</v>
      </c>
      <c r="E10" s="33" t="s">
        <v>53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</row>
    <row r="11" spans="1:28" ht="15" customHeight="1">
      <c r="A11" s="25"/>
      <c r="B11" s="32" t="s">
        <v>54</v>
      </c>
      <c r="C11" s="34">
        <v>300</v>
      </c>
      <c r="D11" s="32"/>
      <c r="E11" s="35">
        <v>25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28" ht="15" customHeight="1">
      <c r="A12" s="25"/>
      <c r="B12" s="32" t="s">
        <v>55</v>
      </c>
      <c r="C12" s="34">
        <v>0</v>
      </c>
      <c r="D12" s="32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28" ht="15" customHeight="1">
      <c r="A13" s="25"/>
      <c r="B13" s="36" t="s">
        <v>56</v>
      </c>
      <c r="C13" s="37">
        <v>50</v>
      </c>
      <c r="D13" s="32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28" ht="15" customHeight="1">
      <c r="A14" s="25"/>
      <c r="B14" s="32" t="s">
        <v>57</v>
      </c>
      <c r="C14" s="38">
        <v>7</v>
      </c>
      <c r="D14" s="30" t="s">
        <v>58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spans="1:28" ht="15" customHeight="1">
      <c r="A15" s="32" t="s">
        <v>59</v>
      </c>
      <c r="B15" s="32" t="s">
        <v>60</v>
      </c>
      <c r="C15" s="39">
        <v>25</v>
      </c>
      <c r="D15" s="32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pans="1:28" ht="15" customHeight="1">
      <c r="A16" s="32" t="s">
        <v>59</v>
      </c>
      <c r="B16" s="32" t="s">
        <v>61</v>
      </c>
      <c r="C16" s="39">
        <v>15</v>
      </c>
      <c r="D16" s="32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spans="1:28" ht="15" customHeight="1">
      <c r="A17" s="40" t="s">
        <v>62</v>
      </c>
      <c r="B17" s="32" t="s">
        <v>63</v>
      </c>
      <c r="C17" s="41">
        <v>200</v>
      </c>
      <c r="D17" s="32"/>
      <c r="E17" s="42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ht="15" customHeight="1">
      <c r="A18" s="32" t="s">
        <v>64</v>
      </c>
      <c r="B18" s="32" t="s">
        <v>65</v>
      </c>
      <c r="C18" s="43">
        <f>(C17*C14)/B10</f>
        <v>1400</v>
      </c>
      <c r="D18" s="32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19" spans="1:28" ht="15" customHeight="1">
      <c r="A19" s="32" t="s">
        <v>66</v>
      </c>
      <c r="B19" s="32" t="s">
        <v>67</v>
      </c>
      <c r="C19" s="39">
        <v>15</v>
      </c>
      <c r="D19" s="815" t="s">
        <v>68</v>
      </c>
      <c r="E19" s="816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spans="1:28" ht="22.5" customHeight="1">
      <c r="A20" s="32" t="s">
        <v>69</v>
      </c>
      <c r="B20" s="32" t="s">
        <v>70</v>
      </c>
      <c r="C20" s="39">
        <v>100</v>
      </c>
      <c r="D20" s="816"/>
      <c r="E20" s="816"/>
      <c r="F20" s="25"/>
      <c r="G20" s="25"/>
      <c r="H20" s="25"/>
      <c r="I20" s="44" t="s">
        <v>71</v>
      </c>
      <c r="J20" s="45" t="s">
        <v>72</v>
      </c>
      <c r="K20" s="44" t="s">
        <v>71</v>
      </c>
      <c r="L20" s="45" t="s">
        <v>72</v>
      </c>
      <c r="M20" s="44" t="s">
        <v>71</v>
      </c>
      <c r="N20" s="45" t="s">
        <v>72</v>
      </c>
      <c r="O20" s="44" t="s">
        <v>71</v>
      </c>
      <c r="P20" s="45" t="s">
        <v>72</v>
      </c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1:28" ht="26.25" customHeight="1">
      <c r="A21" s="46"/>
      <c r="B21" s="47"/>
      <c r="C21" s="46"/>
      <c r="D21" s="48" t="s">
        <v>73</v>
      </c>
      <c r="E21" s="48" t="s">
        <v>74</v>
      </c>
      <c r="F21" s="48" t="s">
        <v>75</v>
      </c>
      <c r="G21" s="48" t="s">
        <v>76</v>
      </c>
      <c r="H21" s="48" t="s">
        <v>77</v>
      </c>
      <c r="I21" s="49" t="s">
        <v>78</v>
      </c>
      <c r="J21" s="48" t="s">
        <v>79</v>
      </c>
      <c r="K21" s="48" t="s">
        <v>80</v>
      </c>
      <c r="L21" s="48" t="s">
        <v>81</v>
      </c>
      <c r="M21" s="48" t="s">
        <v>82</v>
      </c>
      <c r="N21" s="48" t="s">
        <v>83</v>
      </c>
      <c r="O21" s="48" t="s">
        <v>84</v>
      </c>
      <c r="P21" s="48" t="s">
        <v>85</v>
      </c>
      <c r="Q21" s="48" t="s">
        <v>86</v>
      </c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</row>
    <row r="22" spans="1:28" ht="15" customHeight="1">
      <c r="A22" s="25"/>
      <c r="B22" s="25"/>
      <c r="C22" s="50" t="s">
        <v>87</v>
      </c>
      <c r="D22" s="51">
        <f>C11*B10</f>
        <v>300</v>
      </c>
      <c r="E22" s="52">
        <v>10</v>
      </c>
      <c r="F22" s="53">
        <v>10</v>
      </c>
      <c r="G22" s="54">
        <v>1</v>
      </c>
      <c r="H22" s="55">
        <f t="shared" ref="H22:H23" si="0">((F22*D22)/E22)/G22</f>
        <v>300</v>
      </c>
      <c r="I22" s="56">
        <f t="shared" ref="I22:I23" si="1">H22*C$13</f>
        <v>15000</v>
      </c>
      <c r="J22" s="57">
        <f t="shared" ref="J22:J23" si="2">I22/B$10</f>
        <v>15000</v>
      </c>
      <c r="K22" s="57">
        <f>C$15*H22/F22</f>
        <v>750</v>
      </c>
      <c r="L22" s="58">
        <f t="shared" ref="L22:L23" si="3">K22/B$10</f>
        <v>750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spans="1:28" ht="15" customHeight="1">
      <c r="A23" s="25"/>
      <c r="B23" s="25"/>
      <c r="C23" s="50" t="s">
        <v>88</v>
      </c>
      <c r="D23" s="51">
        <f>B10*C12</f>
        <v>0</v>
      </c>
      <c r="E23" s="59">
        <v>20</v>
      </c>
      <c r="F23" s="60">
        <v>1</v>
      </c>
      <c r="G23" s="54">
        <v>1</v>
      </c>
      <c r="H23" s="55">
        <f t="shared" si="0"/>
        <v>0</v>
      </c>
      <c r="I23" s="56">
        <f t="shared" si="1"/>
        <v>0</v>
      </c>
      <c r="J23" s="57">
        <f t="shared" si="2"/>
        <v>0</v>
      </c>
      <c r="K23" s="57">
        <f>C$16*H23/F23</f>
        <v>0</v>
      </c>
      <c r="L23" s="58">
        <f t="shared" si="3"/>
        <v>0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spans="1:28" ht="15" customHeight="1">
      <c r="A24" s="25"/>
      <c r="B24" s="25"/>
      <c r="C24" s="25"/>
      <c r="D24" s="25"/>
      <c r="E24" s="817" t="s">
        <v>89</v>
      </c>
      <c r="F24" s="816"/>
      <c r="G24" s="816"/>
      <c r="H24" s="61">
        <f t="shared" ref="H24:L24" si="4">SUM(H22:H23)</f>
        <v>300</v>
      </c>
      <c r="I24" s="62">
        <f t="shared" si="4"/>
        <v>15000</v>
      </c>
      <c r="J24" s="63">
        <f t="shared" si="4"/>
        <v>15000</v>
      </c>
      <c r="K24" s="57">
        <f t="shared" si="4"/>
        <v>750</v>
      </c>
      <c r="L24" s="63">
        <f t="shared" si="4"/>
        <v>750</v>
      </c>
      <c r="M24" s="64">
        <f>C17*C14</f>
        <v>1400</v>
      </c>
      <c r="N24" s="65">
        <f>M24/B10</f>
        <v>1400</v>
      </c>
      <c r="O24" s="64">
        <f>C20*C14</f>
        <v>700</v>
      </c>
      <c r="P24" s="65">
        <f>(O24/B10)+C19</f>
        <v>715</v>
      </c>
      <c r="Q24" s="66">
        <f>J24+L24+N24+P24</f>
        <v>17865</v>
      </c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spans="1:28" ht="15" customHeight="1">
      <c r="A25" s="25" t="s">
        <v>90</v>
      </c>
      <c r="B25" s="25"/>
      <c r="C25" s="25"/>
      <c r="D25" s="25" t="s">
        <v>91</v>
      </c>
      <c r="E25" s="25" t="s">
        <v>92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spans="1:28" ht="15" customHeight="1">
      <c r="A26" s="25" t="s">
        <v>93</v>
      </c>
      <c r="B26" s="27"/>
      <c r="C26" s="67" t="s">
        <v>94</v>
      </c>
      <c r="D26" s="66">
        <f>(D22*B$10/E22)/G22</f>
        <v>30</v>
      </c>
      <c r="E26" s="68">
        <f t="shared" ref="E26:E27" si="5">D26/9</f>
        <v>3.3333333333333335</v>
      </c>
      <c r="F26" s="25"/>
      <c r="G26" s="69">
        <v>25</v>
      </c>
      <c r="H26" s="69">
        <v>20</v>
      </c>
      <c r="I26" s="69">
        <v>500</v>
      </c>
      <c r="J26" s="69">
        <v>100</v>
      </c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spans="1:28" ht="15" customHeight="1">
      <c r="A27" s="25"/>
      <c r="B27" s="27"/>
      <c r="C27" s="67" t="s">
        <v>95</v>
      </c>
      <c r="D27" s="66">
        <f>(B$10/E23)/G23</f>
        <v>0.05</v>
      </c>
      <c r="E27" s="68">
        <f t="shared" si="5"/>
        <v>5.5555555555555558E-3</v>
      </c>
      <c r="F27" s="25"/>
      <c r="G27" s="25" t="s">
        <v>96</v>
      </c>
      <c r="H27" s="25" t="s">
        <v>8</v>
      </c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spans="1:28" ht="15" customHeight="1">
      <c r="A28" s="28" t="s">
        <v>97</v>
      </c>
      <c r="B28" s="28"/>
      <c r="C28" s="25"/>
      <c r="D28" s="25"/>
      <c r="E28" s="25"/>
      <c r="F28" s="25"/>
      <c r="G28" s="25"/>
      <c r="H28" s="25"/>
      <c r="I28" s="25"/>
      <c r="J28" s="25"/>
      <c r="K28" s="25"/>
      <c r="L28" s="70" t="s">
        <v>98</v>
      </c>
      <c r="M28" s="71" t="s">
        <v>99</v>
      </c>
      <c r="N28" s="70" t="s">
        <v>100</v>
      </c>
      <c r="O28" s="72"/>
      <c r="P28" s="72"/>
      <c r="Q28" s="72"/>
      <c r="R28" s="73" t="s">
        <v>101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28" ht="14.25">
      <c r="A29" s="28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71">
        <f>E22</f>
        <v>10</v>
      </c>
      <c r="M29" s="74">
        <f>C11</f>
        <v>300</v>
      </c>
      <c r="N29" s="70">
        <f>E11</f>
        <v>25</v>
      </c>
      <c r="O29" s="70"/>
      <c r="P29" s="70" t="s">
        <v>102</v>
      </c>
      <c r="Q29" s="72">
        <f>M29*N29*L29</f>
        <v>75000</v>
      </c>
      <c r="R29" s="27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spans="1:28" ht="14.25">
      <c r="A30" s="75" t="s">
        <v>103</v>
      </c>
      <c r="B30" s="25"/>
      <c r="C30" s="25"/>
      <c r="D30" s="28">
        <v>2000</v>
      </c>
      <c r="E30" s="76">
        <v>100</v>
      </c>
      <c r="F30" s="77" t="s">
        <v>104</v>
      </c>
      <c r="G30" s="25"/>
      <c r="H30" s="25"/>
      <c r="I30" s="25"/>
      <c r="J30" s="25"/>
      <c r="K30" s="25"/>
      <c r="L30" s="72"/>
      <c r="M30" s="72"/>
      <c r="N30" s="72"/>
      <c r="O30" s="70"/>
      <c r="P30" s="72"/>
      <c r="Q30" s="72"/>
      <c r="R30" s="27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spans="1:28" ht="14.25">
      <c r="A31" s="28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7"/>
      <c r="N31" s="27"/>
      <c r="O31" s="70" t="s">
        <v>105</v>
      </c>
      <c r="P31" s="27"/>
      <c r="Q31" s="72">
        <f>Q29-Q24</f>
        <v>57135</v>
      </c>
      <c r="R31" s="78">
        <f>Q31/Q29*100</f>
        <v>76.180000000000007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2" spans="1:28" ht="25.5">
      <c r="A32" s="25"/>
      <c r="B32" s="25"/>
      <c r="C32" s="32" t="s">
        <v>106</v>
      </c>
      <c r="D32" s="79">
        <v>4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</row>
    <row r="33" spans="1:28" ht="14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71" t="s">
        <v>104</v>
      </c>
      <c r="M33" s="80" t="s">
        <v>107</v>
      </c>
      <c r="N33" s="80" t="s">
        <v>100</v>
      </c>
      <c r="O33" s="72"/>
      <c r="P33" s="72"/>
      <c r="Q33" s="72"/>
      <c r="R33" s="73" t="s">
        <v>101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</row>
    <row r="34" spans="1:28" ht="14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74">
        <f>E30</f>
        <v>100</v>
      </c>
      <c r="M34" s="71">
        <v>20</v>
      </c>
      <c r="N34" s="71">
        <v>60</v>
      </c>
      <c r="O34" s="74"/>
      <c r="P34" s="72"/>
      <c r="Q34" s="72">
        <f>L34*M34*N34</f>
        <v>120000</v>
      </c>
      <c r="R34" s="27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spans="1:28" ht="14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72"/>
      <c r="M35" s="72"/>
      <c r="N35" s="72"/>
      <c r="O35" s="72"/>
      <c r="P35" s="72"/>
      <c r="Q35" s="72"/>
      <c r="R35" s="27"/>
      <c r="S35" s="25"/>
      <c r="T35" s="25"/>
      <c r="U35" s="25"/>
      <c r="V35" s="25"/>
      <c r="W35" s="25"/>
      <c r="X35" s="25"/>
      <c r="Y35" s="25"/>
      <c r="Z35" s="25"/>
      <c r="AA35" s="25"/>
      <c r="AB35" s="25"/>
    </row>
    <row r="36" spans="1:28" ht="14.25">
      <c r="A36" s="81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71" t="s">
        <v>104</v>
      </c>
      <c r="M36" s="80" t="s">
        <v>107</v>
      </c>
      <c r="N36" s="80" t="s">
        <v>108</v>
      </c>
      <c r="O36" s="70"/>
      <c r="P36" s="72"/>
      <c r="Q36" s="72"/>
      <c r="R36" s="27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spans="1:28" ht="14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71">
        <v>100</v>
      </c>
      <c r="M37" s="71">
        <v>20</v>
      </c>
      <c r="N37" s="71">
        <v>50</v>
      </c>
      <c r="O37" s="72"/>
      <c r="P37" s="72"/>
      <c r="Q37" s="72">
        <f>L37*M37*N37</f>
        <v>100000</v>
      </c>
      <c r="R37" s="78">
        <f>Q37/Q34*100</f>
        <v>83.333333333333343</v>
      </c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spans="1:28" ht="14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72"/>
      <c r="M38" s="72"/>
      <c r="N38" s="72"/>
      <c r="O38" s="72"/>
      <c r="P38" s="72"/>
      <c r="Q38" s="72"/>
      <c r="R38" s="27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spans="1:28" ht="14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72"/>
      <c r="M39" s="72"/>
      <c r="N39" s="72"/>
      <c r="O39" s="70" t="s">
        <v>109</v>
      </c>
      <c r="P39" s="72"/>
      <c r="Q39" s="72">
        <f>Q34-Q37</f>
        <v>20000</v>
      </c>
      <c r="R39" s="78">
        <f>Q39/Q34*100</f>
        <v>16.666666666666664</v>
      </c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spans="1:28" ht="14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spans="1:28" ht="33.75">
      <c r="A41" s="81" t="s">
        <v>110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82" t="s">
        <v>111</v>
      </c>
      <c r="M41" s="83" t="s">
        <v>112</v>
      </c>
      <c r="N41" s="83" t="s">
        <v>113</v>
      </c>
      <c r="O41" s="72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</row>
    <row r="42" spans="1:28" ht="14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7"/>
      <c r="M42" s="27"/>
      <c r="N42" s="27"/>
      <c r="O42" s="27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</row>
    <row r="43" spans="1:28" ht="14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84">
        <v>600</v>
      </c>
      <c r="M43" s="27">
        <f>L43*30%</f>
        <v>180</v>
      </c>
      <c r="N43" s="27">
        <f>L43+M43</f>
        <v>780</v>
      </c>
      <c r="O43" s="27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spans="1:28" ht="14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7"/>
      <c r="M44" s="27"/>
      <c r="N44" s="27"/>
      <c r="O44" s="27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</row>
    <row r="45" spans="1:28" ht="14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</row>
    <row r="46" spans="1:28" ht="14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spans="1:28" ht="14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spans="1:28" ht="14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spans="1:28" ht="14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</row>
    <row r="50" spans="1:28" ht="14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  <row r="51" spans="1:28" ht="14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</row>
    <row r="52" spans="1:28" ht="14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</row>
    <row r="53" spans="1:28" ht="14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</row>
    <row r="54" spans="1:28" ht="14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spans="1:28" ht="14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</row>
    <row r="56" spans="1:28" ht="14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spans="1:28" ht="14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spans="1:28" ht="14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spans="1:28" ht="14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spans="1:28" ht="14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spans="1:28" ht="14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spans="1:28" ht="14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</row>
    <row r="63" spans="1:28" ht="14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</row>
    <row r="64" spans="1:28" ht="14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</row>
    <row r="65" spans="1:28" ht="14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</row>
    <row r="66" spans="1:28" ht="14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</row>
    <row r="67" spans="1:28" ht="14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</row>
    <row r="68" spans="1:28" ht="14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</row>
    <row r="69" spans="1:28" ht="14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</row>
    <row r="70" spans="1:28" ht="14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spans="1:28" ht="14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spans="1:28" ht="14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spans="1:28" ht="14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spans="1:28" ht="14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spans="1:28" ht="14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</row>
    <row r="76" spans="1:28" ht="14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</row>
    <row r="77" spans="1:28" ht="14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</row>
    <row r="78" spans="1:28" ht="14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</row>
    <row r="79" spans="1:28" ht="14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spans="1:28" ht="14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</row>
    <row r="81" spans="1:28" ht="14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</row>
    <row r="82" spans="1:28" ht="14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spans="1:28" ht="14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</row>
    <row r="84" spans="1:28" ht="14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  <row r="85" spans="1:28" ht="14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</row>
    <row r="86" spans="1:28" ht="14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</row>
    <row r="87" spans="1:28" ht="14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</row>
    <row r="88" spans="1:28" ht="14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</row>
    <row r="89" spans="1:28" ht="14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</row>
    <row r="90" spans="1:28" ht="14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</row>
    <row r="91" spans="1:28" ht="14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</row>
    <row r="92" spans="1:28" ht="14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</row>
    <row r="93" spans="1:28" ht="14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</row>
    <row r="94" spans="1:28" ht="14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</row>
    <row r="95" spans="1:28" ht="14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</row>
    <row r="96" spans="1:28" ht="14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</row>
    <row r="97" spans="1:28" ht="14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</row>
    <row r="98" spans="1:28" ht="14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</row>
    <row r="99" spans="1:28" ht="14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</row>
    <row r="100" spans="1:28" ht="14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</row>
    <row r="101" spans="1:28" ht="14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</row>
    <row r="102" spans="1:28" ht="14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</row>
    <row r="103" spans="1:28" ht="14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</row>
    <row r="104" spans="1:28" ht="14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</row>
    <row r="105" spans="1:28" ht="14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</row>
    <row r="106" spans="1:28" ht="14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</row>
    <row r="107" spans="1:28" ht="14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</row>
    <row r="108" spans="1:28" ht="14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</row>
    <row r="109" spans="1:28" ht="14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</row>
    <row r="110" spans="1:28" ht="14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</row>
    <row r="111" spans="1:28" ht="14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</row>
    <row r="112" spans="1:28" ht="14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</row>
    <row r="113" spans="1:28" ht="14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</row>
    <row r="114" spans="1:28" ht="14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</row>
    <row r="115" spans="1:28" ht="14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</row>
    <row r="116" spans="1:28" ht="14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</row>
    <row r="117" spans="1:28" ht="14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</row>
    <row r="118" spans="1:28" ht="14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</row>
    <row r="119" spans="1:28" ht="14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</row>
    <row r="120" spans="1:28" ht="14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</row>
    <row r="121" spans="1:28" ht="14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</row>
    <row r="122" spans="1:28" ht="14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</row>
    <row r="123" spans="1:28" ht="14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</row>
    <row r="124" spans="1:28" ht="14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</row>
    <row r="125" spans="1:28" ht="14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</row>
    <row r="126" spans="1:28" ht="14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</row>
    <row r="127" spans="1:28" ht="14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</row>
    <row r="128" spans="1:28" ht="14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</row>
    <row r="129" spans="1:28" ht="14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</row>
    <row r="130" spans="1:28" ht="14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</row>
    <row r="131" spans="1:28" ht="14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</row>
    <row r="132" spans="1:28" ht="14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</row>
    <row r="133" spans="1:28" ht="14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</row>
    <row r="134" spans="1:28" ht="14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</row>
    <row r="135" spans="1:28" ht="14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</row>
    <row r="136" spans="1:28" ht="14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</row>
    <row r="137" spans="1:28" ht="14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</row>
    <row r="138" spans="1:28" ht="14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</row>
    <row r="139" spans="1:28" ht="14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</row>
    <row r="140" spans="1:28" ht="14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</row>
    <row r="141" spans="1:28" ht="14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</row>
    <row r="142" spans="1:28" ht="14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</row>
    <row r="143" spans="1:28" ht="14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</row>
    <row r="144" spans="1:28" ht="14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</row>
    <row r="145" spans="1:28" ht="14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</row>
    <row r="146" spans="1:28" ht="14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</row>
    <row r="147" spans="1:28" ht="14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</row>
    <row r="148" spans="1:28" ht="14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</row>
    <row r="149" spans="1:28" ht="14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</row>
    <row r="150" spans="1:28" ht="14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</row>
    <row r="151" spans="1:28" ht="14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</row>
    <row r="152" spans="1:28" ht="14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</row>
    <row r="153" spans="1:28" ht="14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</row>
    <row r="154" spans="1:28" ht="14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</row>
    <row r="155" spans="1:28" ht="14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</row>
    <row r="156" spans="1:28" ht="14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</row>
    <row r="157" spans="1:28" ht="14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</row>
    <row r="158" spans="1:28" ht="14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</row>
    <row r="159" spans="1:28" ht="14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</row>
    <row r="160" spans="1:28" ht="14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</row>
    <row r="161" spans="1:28" ht="14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</row>
    <row r="162" spans="1:28" ht="14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</row>
    <row r="163" spans="1:28" ht="14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</row>
    <row r="164" spans="1:28" ht="14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</row>
    <row r="165" spans="1:28" ht="14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</row>
    <row r="166" spans="1:28" ht="14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</row>
    <row r="167" spans="1:28" ht="14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</row>
    <row r="168" spans="1:28" ht="14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</row>
    <row r="169" spans="1:28" ht="14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</row>
    <row r="170" spans="1:28" ht="14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</row>
    <row r="171" spans="1:28" ht="14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</row>
    <row r="172" spans="1:28" ht="14.2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</row>
    <row r="173" spans="1:28" ht="14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</row>
    <row r="174" spans="1:28" ht="14.2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</row>
    <row r="175" spans="1:28" ht="14.2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</row>
    <row r="176" spans="1:28" ht="14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</row>
    <row r="177" spans="1:28" ht="14.2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</row>
    <row r="178" spans="1:28" ht="14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</row>
    <row r="179" spans="1:28" ht="14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</row>
    <row r="180" spans="1:28" ht="14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</row>
    <row r="181" spans="1:28" ht="14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</row>
    <row r="182" spans="1:28" ht="14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</row>
    <row r="183" spans="1:28" ht="14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</row>
    <row r="184" spans="1:28" ht="14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</row>
    <row r="185" spans="1:28" ht="14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</row>
    <row r="186" spans="1:28" ht="14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</row>
    <row r="187" spans="1:28" ht="14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</row>
    <row r="188" spans="1:28" ht="14.2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</row>
    <row r="189" spans="1:28" ht="14.2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</row>
    <row r="190" spans="1:28" ht="14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</row>
    <row r="191" spans="1:28" ht="14.2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</row>
    <row r="192" spans="1:28" ht="14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</row>
    <row r="193" spans="1:28" ht="14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</row>
    <row r="194" spans="1:28" ht="14.2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</row>
    <row r="195" spans="1:28" ht="14.2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</row>
    <row r="196" spans="1:28" ht="14.2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</row>
    <row r="197" spans="1:28" ht="14.2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</row>
    <row r="198" spans="1:28" ht="14.2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</row>
    <row r="199" spans="1:28" ht="14.2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</row>
    <row r="200" spans="1:28" ht="14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</row>
    <row r="201" spans="1:28" ht="14.2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</row>
    <row r="202" spans="1:28" ht="14.2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</row>
    <row r="203" spans="1:28" ht="14.2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</row>
    <row r="204" spans="1:28" ht="14.2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</row>
    <row r="205" spans="1:28" ht="14.2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</row>
    <row r="206" spans="1:28" ht="14.2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</row>
    <row r="207" spans="1:28" ht="14.2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</row>
    <row r="208" spans="1:28" ht="14.2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</row>
    <row r="209" spans="1:28" ht="14.2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</row>
    <row r="210" spans="1:28" ht="14.2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</row>
    <row r="211" spans="1:28" ht="14.2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</row>
    <row r="212" spans="1:28" ht="14.2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</row>
    <row r="213" spans="1:28" ht="14.2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</row>
    <row r="214" spans="1:28" ht="14.2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</row>
    <row r="215" spans="1:28" ht="14.2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</row>
    <row r="216" spans="1:28" ht="14.2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</row>
    <row r="217" spans="1:28" ht="14.2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</row>
    <row r="218" spans="1:28" ht="14.2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</row>
    <row r="219" spans="1:28" ht="14.2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</row>
    <row r="220" spans="1:28" ht="14.2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</row>
    <row r="221" spans="1:28" ht="14.2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</row>
    <row r="222" spans="1:28" ht="14.2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</row>
    <row r="223" spans="1:28" ht="14.2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</row>
    <row r="224" spans="1:28" ht="14.2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</row>
    <row r="225" spans="1:28" ht="14.2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</row>
    <row r="226" spans="1:28" ht="14.2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</row>
    <row r="227" spans="1:28" ht="14.2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</row>
    <row r="228" spans="1:28" ht="14.2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</row>
    <row r="229" spans="1:28" ht="14.2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</row>
    <row r="230" spans="1:28" ht="14.2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</row>
    <row r="231" spans="1:28" ht="14.2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</row>
    <row r="232" spans="1:28" ht="14.2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</row>
    <row r="233" spans="1:28" ht="14.2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</row>
    <row r="234" spans="1:28" ht="14.2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</row>
    <row r="235" spans="1:28" ht="14.2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</row>
    <row r="236" spans="1:28" ht="14.2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</row>
    <row r="237" spans="1:28" ht="14.2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</row>
    <row r="238" spans="1:28" ht="14.2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</row>
    <row r="239" spans="1:28" ht="14.2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</row>
    <row r="240" spans="1:28" ht="14.2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</row>
    <row r="241" spans="1:28" ht="14.2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</row>
    <row r="242" spans="1:28" ht="14.2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</row>
    <row r="243" spans="1:28" ht="14.2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</row>
    <row r="244" spans="1:28" ht="14.2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</row>
    <row r="245" spans="1:28" ht="14.2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</row>
    <row r="246" spans="1:28" ht="14.2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</row>
    <row r="247" spans="1:28" ht="14.2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</row>
    <row r="248" spans="1:28" ht="14.2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</row>
    <row r="249" spans="1:28" ht="14.2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</row>
    <row r="250" spans="1:28" ht="14.2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</row>
    <row r="251" spans="1:28" ht="14.2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</row>
    <row r="252" spans="1:28" ht="14.2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</row>
    <row r="253" spans="1:28" ht="14.2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</row>
    <row r="254" spans="1:28" ht="14.2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</row>
    <row r="255" spans="1:28" ht="14.2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</row>
    <row r="256" spans="1:28" ht="14.2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</row>
    <row r="257" spans="1:28" ht="14.2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</row>
    <row r="258" spans="1:28" ht="14.2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</row>
    <row r="259" spans="1:28" ht="14.2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</row>
    <row r="260" spans="1:28" ht="14.2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</row>
    <row r="261" spans="1:28" ht="14.2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</row>
    <row r="262" spans="1:28" ht="14.2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</row>
    <row r="263" spans="1:28" ht="14.2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</row>
    <row r="264" spans="1:28" ht="14.2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</row>
    <row r="265" spans="1:28" ht="14.2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</row>
    <row r="266" spans="1:28" ht="14.2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</row>
    <row r="267" spans="1:28" ht="14.2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</row>
    <row r="268" spans="1:28" ht="14.2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</row>
    <row r="269" spans="1:28" ht="14.2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</row>
    <row r="270" spans="1:28" ht="14.2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</row>
    <row r="271" spans="1:28" ht="14.2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</row>
    <row r="272" spans="1:28" ht="14.2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</row>
    <row r="273" spans="1:28" ht="14.2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</row>
    <row r="274" spans="1:28" ht="14.2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</row>
    <row r="275" spans="1:28" ht="14.2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</row>
    <row r="276" spans="1:28" ht="14.2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</row>
    <row r="277" spans="1:28" ht="14.2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</row>
    <row r="278" spans="1:28" ht="14.2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</row>
    <row r="279" spans="1:28" ht="14.2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</row>
    <row r="280" spans="1:28" ht="14.2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</row>
    <row r="281" spans="1:28" ht="14.2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</row>
    <row r="282" spans="1:28" ht="14.2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</row>
    <row r="283" spans="1:28" ht="14.2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</row>
    <row r="284" spans="1:28" ht="14.2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</row>
    <row r="285" spans="1:28" ht="14.2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</row>
    <row r="286" spans="1:28" ht="14.2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</row>
    <row r="287" spans="1:28" ht="14.2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</row>
    <row r="288" spans="1:28" ht="14.2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</row>
    <row r="289" spans="1:28" ht="14.2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</row>
    <row r="290" spans="1:28" ht="14.2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</row>
    <row r="291" spans="1:28" ht="14.2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</row>
    <row r="292" spans="1:28" ht="14.2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</row>
    <row r="293" spans="1:28" ht="14.2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</row>
    <row r="294" spans="1:28" ht="14.2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</row>
    <row r="295" spans="1:28" ht="14.2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</row>
    <row r="296" spans="1:28" ht="14.2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</row>
    <row r="297" spans="1:28" ht="14.2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</row>
    <row r="298" spans="1:28" ht="14.2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</row>
    <row r="299" spans="1:28" ht="14.2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</row>
    <row r="300" spans="1:28" ht="14.2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</row>
    <row r="301" spans="1:28" ht="14.2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</row>
    <row r="302" spans="1:28" ht="14.2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</row>
    <row r="303" spans="1:28" ht="14.2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</row>
    <row r="304" spans="1:28" ht="14.25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</row>
    <row r="305" spans="1:28" ht="14.2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</row>
    <row r="306" spans="1:28" ht="14.25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</row>
    <row r="307" spans="1:28" ht="14.25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</row>
    <row r="308" spans="1:28" ht="14.25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</row>
    <row r="309" spans="1:28" ht="14.2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</row>
    <row r="310" spans="1:28" ht="14.2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</row>
    <row r="311" spans="1:28" ht="14.2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</row>
    <row r="312" spans="1:28" ht="14.25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</row>
    <row r="313" spans="1:28" ht="14.2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</row>
    <row r="314" spans="1:28" ht="14.2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</row>
    <row r="315" spans="1:28" ht="14.2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</row>
    <row r="316" spans="1:28" ht="14.2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</row>
    <row r="317" spans="1:28" ht="14.2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</row>
    <row r="318" spans="1:28" ht="14.2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</row>
    <row r="319" spans="1:28" ht="14.2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</row>
    <row r="320" spans="1:28" ht="14.2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</row>
    <row r="321" spans="1:28" ht="14.2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</row>
    <row r="322" spans="1:28" ht="14.2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</row>
    <row r="323" spans="1:28" ht="14.2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</row>
    <row r="324" spans="1:28" ht="14.2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</row>
    <row r="325" spans="1:28" ht="14.2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</row>
    <row r="326" spans="1:28" ht="14.2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</row>
    <row r="327" spans="1:28" ht="14.2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</row>
    <row r="328" spans="1:28" ht="14.2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</row>
    <row r="329" spans="1:28" ht="14.2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</row>
    <row r="330" spans="1:28" ht="14.2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</row>
    <row r="331" spans="1:28" ht="14.2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</row>
    <row r="332" spans="1:28" ht="14.2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</row>
    <row r="333" spans="1:28" ht="14.2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</row>
    <row r="334" spans="1:28" ht="14.2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</row>
    <row r="335" spans="1:28" ht="14.2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</row>
    <row r="336" spans="1:28" ht="14.2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</row>
    <row r="337" spans="1:28" ht="14.2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</row>
    <row r="338" spans="1:28" ht="14.2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</row>
    <row r="339" spans="1:28" ht="14.2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</row>
    <row r="340" spans="1:28" ht="14.2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</row>
    <row r="341" spans="1:28" ht="14.25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</row>
    <row r="342" spans="1:28" ht="14.25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</row>
    <row r="343" spans="1:28" ht="14.2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</row>
    <row r="344" spans="1:28" ht="14.2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</row>
    <row r="345" spans="1:28" ht="14.2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</row>
    <row r="346" spans="1:28" ht="14.25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</row>
    <row r="347" spans="1:28" ht="14.2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</row>
    <row r="348" spans="1:28" ht="14.2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</row>
    <row r="349" spans="1:28" ht="14.2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</row>
    <row r="350" spans="1:28" ht="14.2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</row>
    <row r="351" spans="1:28" ht="14.2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</row>
    <row r="352" spans="1:28" ht="14.2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</row>
    <row r="353" spans="1:28" ht="14.2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</row>
    <row r="354" spans="1:28" ht="14.2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</row>
    <row r="355" spans="1:28" ht="14.2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</row>
    <row r="356" spans="1:28" ht="14.2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</row>
    <row r="357" spans="1:28" ht="14.2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</row>
    <row r="358" spans="1:28" ht="14.2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</row>
    <row r="359" spans="1:28" ht="14.2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</row>
    <row r="360" spans="1:28" ht="14.2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</row>
    <row r="361" spans="1:28" ht="14.2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</row>
    <row r="362" spans="1:28" ht="14.2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</row>
    <row r="363" spans="1:28" ht="14.2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</row>
    <row r="364" spans="1:28" ht="14.2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</row>
    <row r="365" spans="1:28" ht="14.2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</row>
    <row r="366" spans="1:28" ht="14.2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</row>
    <row r="367" spans="1:28" ht="14.2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</row>
    <row r="368" spans="1:28" ht="14.2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</row>
    <row r="369" spans="1:28" ht="14.2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</row>
    <row r="370" spans="1:28" ht="14.2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</row>
    <row r="371" spans="1:28" ht="14.2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</row>
    <row r="372" spans="1:28" ht="14.2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</row>
    <row r="373" spans="1:28" ht="14.2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</row>
    <row r="374" spans="1:28" ht="14.2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</row>
    <row r="375" spans="1:28" ht="14.2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</row>
    <row r="376" spans="1:28" ht="14.2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</row>
    <row r="377" spans="1:28" ht="14.2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</row>
    <row r="378" spans="1:28" ht="14.2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</row>
    <row r="379" spans="1:28" ht="14.2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</row>
    <row r="380" spans="1:28" ht="14.2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</row>
    <row r="381" spans="1:28" ht="14.2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</row>
    <row r="382" spans="1:28" ht="14.2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</row>
    <row r="383" spans="1:28" ht="14.2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</row>
    <row r="384" spans="1:28" ht="14.2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</row>
    <row r="385" spans="1:28" ht="14.2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</row>
    <row r="386" spans="1:28" ht="14.2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</row>
    <row r="387" spans="1:28" ht="14.2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</row>
    <row r="388" spans="1:28" ht="14.2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</row>
    <row r="389" spans="1:28" ht="14.2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</row>
    <row r="390" spans="1:28" ht="14.2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</row>
    <row r="391" spans="1:28" ht="14.2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</row>
    <row r="392" spans="1:28" ht="14.2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</row>
    <row r="393" spans="1:28" ht="14.2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</row>
    <row r="394" spans="1:28" ht="14.2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</row>
    <row r="395" spans="1:28" ht="14.2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</row>
    <row r="396" spans="1:28" ht="14.2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</row>
    <row r="397" spans="1:28" ht="14.2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</row>
    <row r="398" spans="1:28" ht="14.2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</row>
    <row r="399" spans="1:28" ht="14.2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</row>
    <row r="400" spans="1:28" ht="14.2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</row>
    <row r="401" spans="1:28" ht="14.2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</row>
    <row r="402" spans="1:28" ht="14.2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</row>
    <row r="403" spans="1:28" ht="14.2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</row>
    <row r="404" spans="1:28" ht="14.2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</row>
    <row r="405" spans="1:28" ht="14.2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</row>
    <row r="406" spans="1:28" ht="14.2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</row>
    <row r="407" spans="1:28" ht="14.2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</row>
    <row r="408" spans="1:28" ht="14.2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</row>
    <row r="409" spans="1:28" ht="14.2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</row>
    <row r="410" spans="1:28" ht="14.2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</row>
    <row r="411" spans="1:28" ht="14.2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</row>
    <row r="412" spans="1:28" ht="14.2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</row>
    <row r="413" spans="1:28" ht="14.2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</row>
    <row r="414" spans="1:28" ht="14.2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</row>
    <row r="415" spans="1:28" ht="14.2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</row>
    <row r="416" spans="1:28" ht="14.2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</row>
    <row r="417" spans="1:28" ht="14.2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</row>
    <row r="418" spans="1:28" ht="14.2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</row>
    <row r="419" spans="1:28" ht="14.2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</row>
    <row r="420" spans="1:28" ht="14.2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</row>
    <row r="421" spans="1:28" ht="14.2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</row>
    <row r="422" spans="1:28" ht="14.2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</row>
    <row r="423" spans="1:28" ht="14.2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</row>
    <row r="424" spans="1:28" ht="14.2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</row>
    <row r="425" spans="1:28" ht="14.2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</row>
    <row r="426" spans="1:28" ht="14.2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</row>
    <row r="427" spans="1:28" ht="14.2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</row>
    <row r="428" spans="1:28" ht="14.2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</row>
    <row r="429" spans="1:28" ht="14.2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</row>
    <row r="430" spans="1:28" ht="14.2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</row>
    <row r="431" spans="1:28" ht="14.2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</row>
    <row r="432" spans="1:28" ht="14.2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</row>
    <row r="433" spans="1:28" ht="14.2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</row>
    <row r="434" spans="1:28" ht="14.2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</row>
    <row r="435" spans="1:28" ht="14.2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</row>
    <row r="436" spans="1:28" ht="14.2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</row>
    <row r="437" spans="1:28" ht="14.2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</row>
    <row r="438" spans="1:28" ht="14.2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</row>
    <row r="439" spans="1:28" ht="14.2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</row>
    <row r="440" spans="1:28" ht="14.2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</row>
    <row r="441" spans="1:28" ht="14.2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</row>
    <row r="442" spans="1:28" ht="14.2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</row>
    <row r="443" spans="1:28" ht="14.2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</row>
    <row r="444" spans="1:28" ht="14.2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</row>
    <row r="445" spans="1:28" ht="14.2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</row>
    <row r="446" spans="1:28" ht="14.2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</row>
    <row r="447" spans="1:28" ht="14.2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</row>
    <row r="448" spans="1:28" ht="14.2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</row>
    <row r="449" spans="1:28" ht="14.2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</row>
    <row r="450" spans="1:28" ht="14.2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</row>
    <row r="451" spans="1:28" ht="14.2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</row>
    <row r="452" spans="1:28" ht="14.2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</row>
    <row r="453" spans="1:28" ht="14.2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</row>
    <row r="454" spans="1:28" ht="14.2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</row>
    <row r="455" spans="1:28" ht="14.2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</row>
    <row r="456" spans="1:28" ht="14.2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</row>
    <row r="457" spans="1:28" ht="14.2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</row>
    <row r="458" spans="1:28" ht="14.2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</row>
    <row r="459" spans="1:28" ht="14.2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</row>
    <row r="460" spans="1:28" ht="14.2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</row>
    <row r="461" spans="1:28" ht="14.2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</row>
    <row r="462" spans="1:28" ht="14.2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</row>
    <row r="463" spans="1:28" ht="14.2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</row>
    <row r="464" spans="1:28" ht="14.2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</row>
    <row r="465" spans="1:28" ht="14.2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</row>
    <row r="466" spans="1:28" ht="14.2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</row>
    <row r="467" spans="1:28" ht="14.2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</row>
    <row r="468" spans="1:28" ht="14.2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</row>
    <row r="469" spans="1:28" ht="14.2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</row>
    <row r="470" spans="1:28" ht="14.2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</row>
    <row r="471" spans="1:28" ht="14.2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</row>
    <row r="472" spans="1:28" ht="14.2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</row>
    <row r="473" spans="1:28" ht="14.2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</row>
    <row r="474" spans="1:28" ht="14.2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</row>
    <row r="475" spans="1:28" ht="14.2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</row>
    <row r="476" spans="1:28" ht="14.2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</row>
    <row r="477" spans="1:28" ht="14.2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</row>
    <row r="478" spans="1:28" ht="14.2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</row>
    <row r="479" spans="1:28" ht="14.2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</row>
    <row r="480" spans="1:28" ht="14.2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</row>
    <row r="481" spans="1:28" ht="14.2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</row>
    <row r="482" spans="1:28" ht="14.2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</row>
    <row r="483" spans="1:28" ht="14.2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</row>
    <row r="484" spans="1:28" ht="14.2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</row>
    <row r="485" spans="1:28" ht="14.2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</row>
    <row r="486" spans="1:28" ht="14.2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</row>
    <row r="487" spans="1:28" ht="14.2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</row>
    <row r="488" spans="1:28" ht="14.2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</row>
    <row r="489" spans="1:28" ht="14.2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</row>
    <row r="490" spans="1:28" ht="14.2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</row>
    <row r="491" spans="1:28" ht="14.2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</row>
    <row r="492" spans="1:28" ht="14.2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</row>
    <row r="493" spans="1:28" ht="14.2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</row>
    <row r="494" spans="1:28" ht="14.2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</row>
    <row r="495" spans="1:28" ht="14.2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</row>
    <row r="496" spans="1:28" ht="14.2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</row>
    <row r="497" spans="1:28" ht="14.2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</row>
    <row r="498" spans="1:28" ht="14.2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</row>
    <row r="499" spans="1:28" ht="14.2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</row>
    <row r="500" spans="1:28" ht="14.2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</row>
    <row r="501" spans="1:28" ht="14.2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</row>
    <row r="502" spans="1:28" ht="14.2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</row>
    <row r="503" spans="1:28" ht="14.2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</row>
    <row r="504" spans="1:28" ht="14.2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</row>
    <row r="505" spans="1:28" ht="14.2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</row>
    <row r="506" spans="1:28" ht="14.2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</row>
    <row r="507" spans="1:28" ht="14.2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</row>
    <row r="508" spans="1:28" ht="14.2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</row>
    <row r="509" spans="1:28" ht="14.2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</row>
    <row r="510" spans="1:28" ht="14.2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</row>
    <row r="511" spans="1:28" ht="14.2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</row>
    <row r="512" spans="1:28" ht="14.2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</row>
    <row r="513" spans="1:28" ht="14.2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</row>
    <row r="514" spans="1:28" ht="14.2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</row>
    <row r="515" spans="1:28" ht="14.2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</row>
    <row r="516" spans="1:28" ht="14.2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</row>
    <row r="517" spans="1:28" ht="14.2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</row>
    <row r="518" spans="1:28" ht="14.2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</row>
    <row r="519" spans="1:28" ht="14.2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</row>
    <row r="520" spans="1:28" ht="14.2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</row>
    <row r="521" spans="1:28" ht="14.2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</row>
    <row r="522" spans="1:28" ht="14.2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</row>
    <row r="523" spans="1:28" ht="14.2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</row>
    <row r="524" spans="1:28" ht="14.2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</row>
    <row r="525" spans="1:28" ht="14.2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</row>
    <row r="526" spans="1:28" ht="14.2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</row>
    <row r="527" spans="1:28" ht="14.2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</row>
    <row r="528" spans="1:28" ht="14.2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</row>
    <row r="529" spans="1:28" ht="14.2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</row>
    <row r="530" spans="1:28" ht="14.2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</row>
    <row r="531" spans="1:28" ht="14.2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</row>
    <row r="532" spans="1:28" ht="14.2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</row>
    <row r="533" spans="1:28" ht="14.2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</row>
    <row r="534" spans="1:28" ht="14.2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</row>
    <row r="535" spans="1:28" ht="14.2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</row>
    <row r="536" spans="1:28" ht="14.2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</row>
    <row r="537" spans="1:28" ht="14.2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</row>
    <row r="538" spans="1:28" ht="14.2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</row>
    <row r="539" spans="1:28" ht="14.2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</row>
    <row r="540" spans="1:28" ht="14.2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</row>
    <row r="541" spans="1:28" ht="14.2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</row>
    <row r="542" spans="1:28" ht="14.2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</row>
    <row r="543" spans="1:28" ht="14.2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</row>
    <row r="544" spans="1:28" ht="14.2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</row>
    <row r="545" spans="1:28" ht="14.2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</row>
    <row r="546" spans="1:28" ht="14.2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</row>
    <row r="547" spans="1:28" ht="14.2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</row>
    <row r="548" spans="1:28" ht="14.2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</row>
    <row r="549" spans="1:28" ht="14.2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</row>
    <row r="550" spans="1:28" ht="14.2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</row>
    <row r="551" spans="1:28" ht="14.2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</row>
    <row r="552" spans="1:28" ht="14.2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</row>
    <row r="553" spans="1:28" ht="14.2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</row>
    <row r="554" spans="1:28" ht="14.2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</row>
    <row r="555" spans="1:28" ht="14.2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</row>
    <row r="556" spans="1:28" ht="14.2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</row>
    <row r="557" spans="1:28" ht="14.2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</row>
    <row r="558" spans="1:28" ht="14.2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</row>
    <row r="559" spans="1:28" ht="14.2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</row>
    <row r="560" spans="1:28" ht="14.2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</row>
    <row r="561" spans="1:28" ht="14.2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</row>
    <row r="562" spans="1:28" ht="14.2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</row>
    <row r="563" spans="1:28" ht="14.2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</row>
    <row r="564" spans="1:28" ht="14.2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</row>
    <row r="565" spans="1:28" ht="14.2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</row>
    <row r="566" spans="1:28" ht="14.2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</row>
    <row r="567" spans="1:28" ht="14.2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</row>
    <row r="568" spans="1:28" ht="14.2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</row>
    <row r="569" spans="1:28" ht="14.2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</row>
    <row r="570" spans="1:28" ht="14.2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</row>
    <row r="571" spans="1:28" ht="14.2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</row>
    <row r="572" spans="1:28" ht="14.2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</row>
    <row r="573" spans="1:28" ht="14.2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</row>
    <row r="574" spans="1:28" ht="14.2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</row>
    <row r="575" spans="1:28" ht="14.2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</row>
    <row r="576" spans="1:28" ht="14.2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</row>
    <row r="577" spans="1:28" ht="14.2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</row>
    <row r="578" spans="1:28" ht="14.2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</row>
    <row r="579" spans="1:28" ht="14.2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</row>
    <row r="580" spans="1:28" ht="14.2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</row>
    <row r="581" spans="1:28" ht="14.2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</row>
    <row r="582" spans="1:28" ht="14.2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</row>
    <row r="583" spans="1:28" ht="14.2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</row>
    <row r="584" spans="1:28" ht="14.2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</row>
    <row r="585" spans="1:28" ht="14.2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</row>
    <row r="586" spans="1:28" ht="14.2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</row>
    <row r="587" spans="1:28" ht="14.2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</row>
    <row r="588" spans="1:28" ht="14.2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</row>
    <row r="589" spans="1:28" ht="14.2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</row>
    <row r="590" spans="1:28" ht="14.2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</row>
    <row r="591" spans="1:28" ht="14.2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</row>
    <row r="592" spans="1:28" ht="14.2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</row>
    <row r="593" spans="1:28" ht="14.2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</row>
    <row r="594" spans="1:28" ht="14.2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</row>
    <row r="595" spans="1:28" ht="14.2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</row>
    <row r="596" spans="1:28" ht="14.2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</row>
    <row r="597" spans="1:28" ht="14.2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</row>
    <row r="598" spans="1:28" ht="14.2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</row>
    <row r="599" spans="1:28" ht="14.2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</row>
    <row r="600" spans="1:28" ht="14.2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</row>
    <row r="601" spans="1:28" ht="14.2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</row>
    <row r="602" spans="1:28" ht="14.2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</row>
    <row r="603" spans="1:28" ht="14.2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</row>
    <row r="604" spans="1:28" ht="14.2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</row>
    <row r="605" spans="1:28" ht="14.2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</row>
    <row r="606" spans="1:28" ht="14.2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</row>
    <row r="607" spans="1:28" ht="14.2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</row>
    <row r="608" spans="1:28" ht="14.2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</row>
    <row r="609" spans="1:28" ht="14.2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</row>
    <row r="610" spans="1:28" ht="14.2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</row>
    <row r="611" spans="1:28" ht="14.2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</row>
    <row r="612" spans="1:28" ht="14.2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</row>
    <row r="613" spans="1:28" ht="14.2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</row>
    <row r="614" spans="1:28" ht="14.2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</row>
    <row r="615" spans="1:28" ht="14.2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</row>
    <row r="616" spans="1:28" ht="14.2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</row>
    <row r="617" spans="1:28" ht="14.2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</row>
    <row r="618" spans="1:28" ht="14.2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</row>
    <row r="619" spans="1:28" ht="14.2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</row>
    <row r="620" spans="1:28" ht="14.2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</row>
    <row r="621" spans="1:28" ht="14.2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</row>
    <row r="622" spans="1:28" ht="14.2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</row>
    <row r="623" spans="1:28" ht="14.2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</row>
    <row r="624" spans="1:28" ht="14.2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</row>
    <row r="625" spans="1:28" ht="14.2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</row>
    <row r="626" spans="1:28" ht="14.2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</row>
    <row r="627" spans="1:28" ht="14.2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</row>
    <row r="628" spans="1:28" ht="14.2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</row>
    <row r="629" spans="1:28" ht="14.2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</row>
    <row r="630" spans="1:28" ht="14.2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</row>
    <row r="631" spans="1:28" ht="14.2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</row>
    <row r="632" spans="1:28" ht="14.2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</row>
    <row r="633" spans="1:28" ht="14.2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</row>
    <row r="634" spans="1:28" ht="14.2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</row>
    <row r="635" spans="1:28" ht="14.2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</row>
    <row r="636" spans="1:28" ht="14.2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</row>
    <row r="637" spans="1:28" ht="14.2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</row>
    <row r="638" spans="1:28" ht="14.2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</row>
    <row r="639" spans="1:28" ht="14.2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</row>
    <row r="640" spans="1:28" ht="14.2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</row>
    <row r="641" spans="1:28" ht="14.2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</row>
    <row r="642" spans="1:28" ht="14.2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</row>
    <row r="643" spans="1:28" ht="14.2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</row>
    <row r="644" spans="1:28" ht="14.2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</row>
    <row r="645" spans="1:28" ht="14.2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</row>
    <row r="646" spans="1:28" ht="14.2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</row>
    <row r="647" spans="1:28" ht="14.2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</row>
    <row r="648" spans="1:28" ht="14.2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</row>
    <row r="649" spans="1:28" ht="14.2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</row>
    <row r="650" spans="1:28" ht="14.2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</row>
    <row r="651" spans="1:28" ht="14.2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</row>
    <row r="652" spans="1:28" ht="14.2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</row>
    <row r="653" spans="1:28" ht="14.2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</row>
    <row r="654" spans="1:28" ht="14.2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</row>
    <row r="655" spans="1:28" ht="14.2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</row>
    <row r="656" spans="1:28" ht="14.2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</row>
    <row r="657" spans="1:28" ht="14.2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</row>
    <row r="658" spans="1:28" ht="14.2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</row>
    <row r="659" spans="1:28" ht="14.2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</row>
    <row r="660" spans="1:28" ht="14.2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</row>
    <row r="661" spans="1:28" ht="14.2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</row>
    <row r="662" spans="1:28" ht="14.2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</row>
    <row r="663" spans="1:28" ht="14.2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</row>
    <row r="664" spans="1:28" ht="14.2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</row>
    <row r="665" spans="1:28" ht="14.2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</row>
    <row r="666" spans="1:28" ht="14.2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</row>
    <row r="667" spans="1:28" ht="14.2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</row>
    <row r="668" spans="1:28" ht="14.2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</row>
    <row r="669" spans="1:28" ht="14.2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</row>
    <row r="670" spans="1:28" ht="14.2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</row>
    <row r="671" spans="1:28" ht="14.2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</row>
    <row r="672" spans="1:28" ht="14.2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</row>
    <row r="673" spans="1:28" ht="14.2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</row>
    <row r="674" spans="1:28" ht="14.2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</row>
    <row r="675" spans="1:28" ht="14.2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</row>
    <row r="676" spans="1:28" ht="14.2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</row>
    <row r="677" spans="1:28" ht="14.2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</row>
    <row r="678" spans="1:28" ht="14.2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</row>
    <row r="679" spans="1:28" ht="14.2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</row>
    <row r="680" spans="1:28" ht="14.2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</row>
    <row r="681" spans="1:28" ht="14.2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</row>
    <row r="682" spans="1:28" ht="14.2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</row>
    <row r="683" spans="1:28" ht="14.2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</row>
    <row r="684" spans="1:28" ht="14.2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</row>
    <row r="685" spans="1:28" ht="14.2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</row>
    <row r="686" spans="1:28" ht="14.2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</row>
    <row r="687" spans="1:28" ht="14.2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</row>
    <row r="688" spans="1:28" ht="14.2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</row>
    <row r="689" spans="1:28" ht="14.2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</row>
    <row r="690" spans="1:28" ht="14.2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</row>
    <row r="691" spans="1:28" ht="14.2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</row>
    <row r="692" spans="1:28" ht="14.2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</row>
    <row r="693" spans="1:28" ht="14.2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</row>
    <row r="694" spans="1:28" ht="14.2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</row>
    <row r="695" spans="1:28" ht="14.2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</row>
    <row r="696" spans="1:28" ht="14.2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</row>
    <row r="697" spans="1:28" ht="14.2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</row>
    <row r="698" spans="1:28" ht="14.25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</row>
    <row r="699" spans="1:28" ht="14.25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</row>
    <row r="700" spans="1:28" ht="14.25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</row>
    <row r="701" spans="1:28" ht="14.25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</row>
    <row r="702" spans="1:28" ht="14.25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</row>
    <row r="703" spans="1:28" ht="14.25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</row>
    <row r="704" spans="1:28" ht="14.25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</row>
    <row r="705" spans="1:28" ht="14.2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</row>
    <row r="706" spans="1:28" ht="14.25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</row>
    <row r="707" spans="1:28" ht="14.25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</row>
    <row r="708" spans="1:28" ht="14.25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</row>
    <row r="709" spans="1:28" ht="14.25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</row>
    <row r="710" spans="1:28" ht="14.25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</row>
    <row r="711" spans="1:28" ht="14.25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</row>
    <row r="712" spans="1:28" ht="14.25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</row>
    <row r="713" spans="1:28" ht="14.25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</row>
    <row r="714" spans="1:28" ht="14.25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</row>
    <row r="715" spans="1:28" ht="14.2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</row>
    <row r="716" spans="1:28" ht="14.25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</row>
    <row r="717" spans="1:28" ht="14.25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</row>
    <row r="718" spans="1:28" ht="14.25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</row>
    <row r="719" spans="1:28" ht="14.25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</row>
    <row r="720" spans="1:28" ht="14.25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</row>
    <row r="721" spans="1:28" ht="14.25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</row>
    <row r="722" spans="1:28" ht="14.25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</row>
    <row r="723" spans="1:28" ht="14.25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</row>
    <row r="724" spans="1:28" ht="14.25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</row>
    <row r="725" spans="1:28" ht="14.2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</row>
    <row r="726" spans="1:28" ht="14.25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</row>
    <row r="727" spans="1:28" ht="14.2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</row>
    <row r="728" spans="1:28" ht="14.25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</row>
    <row r="729" spans="1:28" ht="14.25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</row>
    <row r="730" spans="1:28" ht="14.25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</row>
    <row r="731" spans="1:28" ht="14.25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</row>
    <row r="732" spans="1:28" ht="14.25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</row>
    <row r="733" spans="1:28" ht="14.25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</row>
    <row r="734" spans="1:28" ht="14.25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</row>
    <row r="735" spans="1:28" ht="14.2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</row>
    <row r="736" spans="1:28" ht="14.25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</row>
    <row r="737" spans="1:28" ht="14.25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</row>
    <row r="738" spans="1:28" ht="14.25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</row>
    <row r="739" spans="1:28" ht="14.25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</row>
    <row r="740" spans="1:28" ht="14.25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</row>
    <row r="741" spans="1:28" ht="14.25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</row>
    <row r="742" spans="1:28" ht="14.25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</row>
    <row r="743" spans="1:28" ht="14.25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</row>
    <row r="744" spans="1:28" ht="14.25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</row>
    <row r="745" spans="1:28" ht="14.2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</row>
    <row r="746" spans="1:28" ht="14.25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</row>
    <row r="747" spans="1:28" ht="14.25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</row>
    <row r="748" spans="1:28" ht="14.25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</row>
    <row r="749" spans="1:28" ht="14.25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</row>
    <row r="750" spans="1:28" ht="14.25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</row>
    <row r="751" spans="1:28" ht="14.25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</row>
    <row r="752" spans="1:28" ht="14.25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</row>
    <row r="753" spans="1:28" ht="14.25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</row>
    <row r="754" spans="1:28" ht="14.25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</row>
    <row r="755" spans="1:28" ht="14.2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</row>
    <row r="756" spans="1:28" ht="14.25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</row>
    <row r="757" spans="1:28" ht="14.25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</row>
    <row r="758" spans="1:28" ht="14.25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</row>
    <row r="759" spans="1:28" ht="14.25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</row>
    <row r="760" spans="1:28" ht="14.25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</row>
    <row r="761" spans="1:28" ht="14.25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</row>
    <row r="762" spans="1:28" ht="14.25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</row>
    <row r="763" spans="1:28" ht="14.25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</row>
    <row r="764" spans="1:28" ht="14.25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</row>
    <row r="765" spans="1:28" ht="14.2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</row>
    <row r="766" spans="1:28" ht="14.25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</row>
    <row r="767" spans="1:28" ht="14.25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</row>
    <row r="768" spans="1:28" ht="14.25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</row>
    <row r="769" spans="1:28" ht="14.25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</row>
    <row r="770" spans="1:28" ht="14.25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</row>
    <row r="771" spans="1:28" ht="14.25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</row>
    <row r="772" spans="1:28" ht="14.25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</row>
    <row r="773" spans="1:28" ht="14.25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</row>
    <row r="774" spans="1:28" ht="14.25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</row>
    <row r="775" spans="1:28" ht="14.2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</row>
    <row r="776" spans="1:28" ht="14.25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</row>
    <row r="777" spans="1:28" ht="14.25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</row>
    <row r="778" spans="1:28" ht="14.25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</row>
    <row r="779" spans="1:28" ht="14.25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</row>
    <row r="780" spans="1:28" ht="14.25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</row>
    <row r="781" spans="1:28" ht="14.25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</row>
    <row r="782" spans="1:28" ht="14.25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</row>
    <row r="783" spans="1:28" ht="14.25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</row>
    <row r="784" spans="1:28" ht="14.25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</row>
    <row r="785" spans="1:28" ht="14.2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</row>
    <row r="786" spans="1:28" ht="14.25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</row>
    <row r="787" spans="1:28" ht="14.25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</row>
    <row r="788" spans="1:28" ht="14.25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</row>
    <row r="789" spans="1:28" ht="14.25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</row>
    <row r="790" spans="1:28" ht="14.25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</row>
    <row r="791" spans="1:28" ht="14.25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</row>
    <row r="792" spans="1:28" ht="14.25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</row>
    <row r="793" spans="1:28" ht="14.25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</row>
    <row r="794" spans="1:28" ht="14.25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</row>
    <row r="795" spans="1:28" ht="14.2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</row>
    <row r="796" spans="1:28" ht="14.25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</row>
    <row r="797" spans="1:28" ht="14.25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</row>
    <row r="798" spans="1:28" ht="14.25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</row>
    <row r="799" spans="1:28" ht="14.25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</row>
    <row r="800" spans="1:28" ht="14.25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</row>
    <row r="801" spans="1:28" ht="14.25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</row>
    <row r="802" spans="1:28" ht="14.25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</row>
    <row r="803" spans="1:28" ht="14.25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</row>
    <row r="804" spans="1:28" ht="14.25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</row>
    <row r="805" spans="1:28" ht="14.2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</row>
    <row r="806" spans="1:28" ht="14.25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</row>
    <row r="807" spans="1:28" ht="14.25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</row>
    <row r="808" spans="1:28" ht="14.25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</row>
    <row r="809" spans="1:28" ht="14.25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</row>
    <row r="810" spans="1:28" ht="14.25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</row>
    <row r="811" spans="1:28" ht="14.25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</row>
    <row r="812" spans="1:28" ht="14.25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</row>
    <row r="813" spans="1:28" ht="14.25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</row>
    <row r="814" spans="1:28" ht="14.25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</row>
    <row r="815" spans="1:28" ht="14.2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</row>
    <row r="816" spans="1:28" ht="14.25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</row>
    <row r="817" spans="1:28" ht="14.25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</row>
    <row r="818" spans="1:28" ht="14.25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</row>
    <row r="819" spans="1:28" ht="14.25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</row>
    <row r="820" spans="1:28" ht="14.25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</row>
    <row r="821" spans="1:28" ht="14.25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</row>
    <row r="822" spans="1:28" ht="14.25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</row>
    <row r="823" spans="1:28" ht="14.25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</row>
    <row r="824" spans="1:28" ht="14.25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</row>
    <row r="825" spans="1:28" ht="14.2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</row>
    <row r="826" spans="1:28" ht="14.25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</row>
    <row r="827" spans="1:28" ht="14.25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</row>
    <row r="828" spans="1:28" ht="14.25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</row>
    <row r="829" spans="1:28" ht="14.25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</row>
    <row r="830" spans="1:28" ht="14.25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</row>
    <row r="831" spans="1:28" ht="14.25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</row>
    <row r="832" spans="1:28" ht="14.25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</row>
    <row r="833" spans="1:28" ht="14.25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</row>
    <row r="834" spans="1:28" ht="14.25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</row>
    <row r="835" spans="1:28" ht="14.2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</row>
    <row r="836" spans="1:28" ht="14.25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</row>
    <row r="837" spans="1:28" ht="14.25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</row>
    <row r="838" spans="1:28" ht="14.25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</row>
    <row r="839" spans="1:28" ht="14.25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</row>
    <row r="840" spans="1:28" ht="14.25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</row>
    <row r="841" spans="1:28" ht="14.25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</row>
    <row r="842" spans="1:28" ht="14.25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</row>
    <row r="843" spans="1:28" ht="14.25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</row>
    <row r="844" spans="1:28" ht="14.25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</row>
    <row r="845" spans="1:28" ht="14.2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</row>
    <row r="846" spans="1:28" ht="14.25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</row>
    <row r="847" spans="1:28" ht="14.25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</row>
    <row r="848" spans="1:28" ht="14.25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</row>
    <row r="849" spans="1:28" ht="14.25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</row>
    <row r="850" spans="1:28" ht="14.25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</row>
    <row r="851" spans="1:28" ht="14.25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</row>
    <row r="852" spans="1:28" ht="14.25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</row>
    <row r="853" spans="1:28" ht="14.25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</row>
    <row r="854" spans="1:28" ht="14.25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</row>
    <row r="855" spans="1:28" ht="14.2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</row>
    <row r="856" spans="1:28" ht="14.25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</row>
    <row r="857" spans="1:28" ht="14.25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</row>
    <row r="858" spans="1:28" ht="14.25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</row>
    <row r="859" spans="1:28" ht="14.25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</row>
    <row r="860" spans="1:28" ht="14.25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</row>
    <row r="861" spans="1:28" ht="14.25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</row>
    <row r="862" spans="1:28" ht="14.25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</row>
    <row r="863" spans="1:28" ht="14.25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</row>
    <row r="864" spans="1:28" ht="14.25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</row>
    <row r="865" spans="1:28" ht="14.2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</row>
    <row r="866" spans="1:28" ht="14.25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</row>
    <row r="867" spans="1:28" ht="14.25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</row>
    <row r="868" spans="1:28" ht="14.25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</row>
    <row r="869" spans="1:28" ht="14.25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</row>
    <row r="870" spans="1:28" ht="14.25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</row>
    <row r="871" spans="1:28" ht="14.25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</row>
    <row r="872" spans="1:28" ht="14.25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</row>
    <row r="873" spans="1:28" ht="14.25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</row>
    <row r="874" spans="1:28" ht="14.25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</row>
    <row r="875" spans="1:28" ht="14.25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</row>
    <row r="876" spans="1:28" ht="14.25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</row>
    <row r="877" spans="1:28" ht="14.25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</row>
    <row r="878" spans="1:28" ht="14.25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</row>
    <row r="879" spans="1:28" ht="14.25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</row>
    <row r="880" spans="1:28" ht="14.25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</row>
    <row r="881" spans="1:28" ht="14.25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</row>
    <row r="882" spans="1:28" ht="14.25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</row>
    <row r="883" spans="1:28" ht="14.25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</row>
    <row r="884" spans="1:28" ht="14.25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</row>
    <row r="885" spans="1:28" ht="14.25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</row>
    <row r="886" spans="1:28" ht="14.25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</row>
    <row r="887" spans="1:28" ht="14.25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</row>
    <row r="888" spans="1:28" ht="14.25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</row>
    <row r="889" spans="1:28" ht="14.25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</row>
    <row r="890" spans="1:28" ht="14.25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</row>
    <row r="891" spans="1:28" ht="14.25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</row>
    <row r="892" spans="1:28" ht="14.25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</row>
    <row r="893" spans="1:28" ht="14.25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</row>
    <row r="894" spans="1:28" ht="14.25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</row>
    <row r="895" spans="1:28" ht="14.25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</row>
    <row r="896" spans="1:28" ht="14.25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</row>
    <row r="897" spans="1:28" ht="14.25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</row>
    <row r="898" spans="1:28" ht="14.25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</row>
    <row r="899" spans="1:28" ht="14.25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</row>
    <row r="900" spans="1:28" ht="14.25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</row>
    <row r="901" spans="1:28" ht="14.25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</row>
    <row r="902" spans="1:28" ht="14.25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</row>
    <row r="903" spans="1:28" ht="14.25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</row>
    <row r="904" spans="1:28" ht="14.25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</row>
    <row r="905" spans="1:28" ht="14.25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</row>
    <row r="906" spans="1:28" ht="14.25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</row>
    <row r="907" spans="1:28" ht="14.25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</row>
    <row r="908" spans="1:28" ht="14.25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</row>
    <row r="909" spans="1:28" ht="14.25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</row>
    <row r="910" spans="1:28" ht="14.25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</row>
    <row r="911" spans="1:28" ht="14.25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</row>
    <row r="912" spans="1:28" ht="14.25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</row>
    <row r="913" spans="1:28" ht="14.25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</row>
    <row r="914" spans="1:28" ht="14.25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</row>
    <row r="915" spans="1:28" ht="14.25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</row>
    <row r="916" spans="1:28" ht="14.25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</row>
    <row r="917" spans="1:28" ht="14.25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</row>
    <row r="918" spans="1:28" ht="14.25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</row>
    <row r="919" spans="1:28" ht="14.25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</row>
    <row r="920" spans="1:28" ht="14.25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</row>
    <row r="921" spans="1:28" ht="14.25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</row>
    <row r="922" spans="1:28" ht="14.25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</row>
    <row r="923" spans="1:28" ht="14.25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</row>
    <row r="924" spans="1:28" ht="14.25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</row>
    <row r="925" spans="1:28" ht="14.25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</row>
    <row r="926" spans="1:28" ht="14.25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</row>
    <row r="927" spans="1:28" ht="14.25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</row>
    <row r="928" spans="1:28" ht="14.25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</row>
    <row r="929" spans="1:28" ht="14.25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</row>
    <row r="930" spans="1:28" ht="14.25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</row>
    <row r="931" spans="1:28" ht="14.25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</row>
    <row r="932" spans="1:28" ht="14.25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</row>
    <row r="933" spans="1:28" ht="14.25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</row>
    <row r="934" spans="1:28" ht="14.25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</row>
    <row r="935" spans="1:28" ht="14.25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</row>
    <row r="936" spans="1:28" ht="14.25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</row>
    <row r="937" spans="1:28" ht="14.25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</row>
    <row r="938" spans="1:28" ht="14.25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</row>
    <row r="939" spans="1:28" ht="14.25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</row>
    <row r="940" spans="1:28" ht="14.25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</row>
    <row r="941" spans="1:28" ht="14.25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</row>
    <row r="942" spans="1:28" ht="14.25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</row>
    <row r="943" spans="1:28" ht="14.25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</row>
    <row r="944" spans="1:28" ht="14.25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</row>
    <row r="945" spans="1:28" ht="14.25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</row>
    <row r="946" spans="1:28" ht="14.25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</row>
    <row r="947" spans="1:28" ht="14.25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</row>
    <row r="948" spans="1:28" ht="14.25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</row>
    <row r="949" spans="1:28" ht="14.25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</row>
    <row r="950" spans="1:28" ht="14.25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</row>
    <row r="951" spans="1:28" ht="14.25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</row>
    <row r="952" spans="1:28" ht="14.25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</row>
    <row r="953" spans="1:28" ht="14.25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</row>
    <row r="954" spans="1:28" ht="14.25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</row>
    <row r="955" spans="1:28" ht="14.25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</row>
    <row r="956" spans="1:28" ht="14.25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</row>
    <row r="957" spans="1:28" ht="14.25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</row>
    <row r="958" spans="1:28" ht="14.25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</row>
    <row r="959" spans="1:28" ht="14.25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</row>
    <row r="960" spans="1:28" ht="14.25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</row>
    <row r="961" spans="1:28" ht="14.25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</row>
    <row r="962" spans="1:28" ht="14.25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</row>
    <row r="963" spans="1:28" ht="14.25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</row>
    <row r="964" spans="1:28" ht="14.25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</row>
    <row r="965" spans="1:28" ht="14.25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</row>
    <row r="966" spans="1:28" ht="14.25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</row>
    <row r="967" spans="1:28" ht="14.25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</row>
    <row r="968" spans="1:28" ht="14.25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</row>
    <row r="969" spans="1:28" ht="14.25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</row>
    <row r="970" spans="1:28" ht="14.25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</row>
    <row r="971" spans="1:28" ht="14.25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</row>
    <row r="972" spans="1:28" ht="14.25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</row>
    <row r="973" spans="1:28" ht="14.25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</row>
    <row r="974" spans="1:28" ht="14.25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</row>
    <row r="975" spans="1:28" ht="14.25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</row>
    <row r="976" spans="1:28" ht="14.25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</row>
    <row r="977" spans="1:28" ht="14.25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</row>
    <row r="978" spans="1:28" ht="14.25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</row>
    <row r="979" spans="1:28" ht="14.25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</row>
    <row r="980" spans="1:28" ht="14.25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</row>
    <row r="981" spans="1:28" ht="14.25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</row>
    <row r="982" spans="1:28" ht="14.25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</row>
    <row r="983" spans="1:28" ht="14.25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</row>
    <row r="984" spans="1:28" ht="14.25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</row>
    <row r="985" spans="1:28" ht="14.25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</row>
    <row r="986" spans="1:28" ht="14.25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</row>
    <row r="987" spans="1:28" ht="14.25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</row>
    <row r="988" spans="1:28" ht="14.25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</row>
    <row r="989" spans="1:28" ht="14.25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</row>
    <row r="990" spans="1:28" ht="14.25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</row>
    <row r="991" spans="1:28" ht="14.25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</row>
    <row r="992" spans="1:28" ht="14.25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</row>
    <row r="993" spans="1:28" ht="14.25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</row>
    <row r="994" spans="1:28" ht="14.25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</row>
    <row r="995" spans="1:28" ht="14.2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</row>
    <row r="996" spans="1:28" ht="14.25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</row>
    <row r="997" spans="1:28" ht="14.25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</row>
    <row r="998" spans="1:28" ht="14.25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</row>
    <row r="999" spans="1:28" ht="14.25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</row>
    <row r="1000" spans="1:28" ht="14.25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</row>
    <row r="1001" spans="1:28" ht="14.25">
      <c r="A1001" s="25"/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</row>
    <row r="1002" spans="1:28" ht="14.25">
      <c r="A1002" s="25"/>
      <c r="B1002" s="2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</row>
    <row r="1003" spans="1:28" ht="14.25">
      <c r="A1003" s="25"/>
      <c r="B1003" s="25"/>
      <c r="C1003" s="25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5"/>
    </row>
    <row r="1004" spans="1:28" ht="14.25">
      <c r="A1004" s="25"/>
      <c r="B1004" s="25"/>
      <c r="C1004" s="25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5"/>
    </row>
    <row r="1005" spans="1:28" ht="14.25">
      <c r="A1005" s="25"/>
      <c r="B1005" s="25"/>
      <c r="C1005" s="25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5"/>
    </row>
    <row r="1006" spans="1:28" ht="14.25">
      <c r="A1006" s="25"/>
      <c r="B1006" s="25"/>
      <c r="C1006" s="25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5"/>
    </row>
    <row r="1007" spans="1:28" ht="14.25">
      <c r="A1007" s="25"/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</row>
    <row r="1008" spans="1:28" ht="14.25">
      <c r="A1008" s="25"/>
      <c r="B1008" s="25"/>
      <c r="C1008" s="25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5"/>
    </row>
    <row r="1009" spans="1:28" ht="14.25">
      <c r="A1009" s="25"/>
      <c r="B1009" s="25"/>
      <c r="C1009" s="25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5"/>
    </row>
    <row r="1010" spans="1:28" ht="14.25">
      <c r="A1010" s="25"/>
      <c r="B1010" s="25"/>
      <c r="C1010" s="25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5"/>
    </row>
    <row r="1011" spans="1:28" ht="14.25">
      <c r="A1011" s="25"/>
      <c r="B1011" s="25"/>
      <c r="C1011" s="25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5"/>
    </row>
    <row r="1012" spans="1:28" ht="14.25">
      <c r="A1012" s="25"/>
      <c r="B1012" s="25"/>
      <c r="C1012" s="25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5"/>
    </row>
  </sheetData>
  <mergeCells count="2">
    <mergeCell ref="D19:E20"/>
    <mergeCell ref="E24:G24"/>
  </mergeCells>
  <hyperlinks>
    <hyperlink ref="A17" r:id="rId1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CONSOLIDE 5 entités</vt:lpstr>
      <vt:lpstr>1 -Pole Santé 2021-22-23</vt:lpstr>
      <vt:lpstr>2 - Kh-Formation 2021-22-23</vt:lpstr>
      <vt:lpstr>3 - Kh-Santé 2021-22-23</vt:lpstr>
      <vt:lpstr>4 - Kh-Entreprise 2021-22-23</vt:lpstr>
      <vt:lpstr>5 - Kh-Invest 2021-22-23</vt:lpstr>
      <vt:lpstr>PROJETS</vt:lpstr>
      <vt:lpstr>Charges fixes</vt:lpstr>
      <vt:lpstr>Composition Capital</vt:lpstr>
      <vt:lpstr>Trésorerie Groupe</vt:lpstr>
      <vt:lpstr>Hypothèses calcul</vt:lpstr>
      <vt:lpstr>Tarifs formation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delaunoy</dc:creator>
  <cp:lastModifiedBy>Utilisateur Windows</cp:lastModifiedBy>
  <dcterms:created xsi:type="dcterms:W3CDTF">2021-07-18T15:55:26Z</dcterms:created>
  <dcterms:modified xsi:type="dcterms:W3CDTF">2021-10-03T09:20:37Z</dcterms:modified>
</cp:coreProperties>
</file>