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21_08_21\"/>
    </mc:Choice>
  </mc:AlternateContent>
  <bookViews>
    <workbookView xWindow="0" yWindow="0" windowWidth="13560" windowHeight="5775" firstSheet="5" activeTab="6"/>
  </bookViews>
  <sheets>
    <sheet name="modele" sheetId="1" r:id="rId1"/>
    <sheet name="TOTAL Résultat" sheetId="4" r:id="rId2"/>
    <sheet name="Résultat par entité" sheetId="2" r:id="rId3"/>
    <sheet name="Tableau de financement" sheetId="3" r:id="rId4"/>
    <sheet name="Cptes Intercos" sheetId="5" r:id="rId5"/>
    <sheet name="Loyers et TF" sheetId="6" r:id="rId6"/>
    <sheet name="Emprunts" sheetId="7" r:id="rId7"/>
    <sheet name="Pilote franchise" sheetId="8" r:id="rId8"/>
    <sheet name="Redevance Franchise" sheetId="9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9" l="1"/>
  <c r="F47" i="9"/>
  <c r="G46" i="9"/>
  <c r="F46" i="9"/>
  <c r="E46" i="9"/>
  <c r="G44" i="9"/>
  <c r="D44" i="9"/>
  <c r="G45" i="9"/>
  <c r="F45" i="9"/>
  <c r="E45" i="9"/>
  <c r="D45" i="9"/>
  <c r="F44" i="9"/>
  <c r="E44" i="9"/>
  <c r="C44" i="9"/>
  <c r="D43" i="9"/>
  <c r="E43" i="9" s="1"/>
  <c r="F43" i="9" s="1"/>
  <c r="G43" i="9" s="1"/>
  <c r="G50" i="9" s="1"/>
  <c r="C43" i="9"/>
  <c r="C50" i="9" s="1"/>
  <c r="C33" i="9"/>
  <c r="D33" i="9"/>
  <c r="E33" i="9"/>
  <c r="F33" i="9"/>
  <c r="B33" i="9"/>
  <c r="W40" i="2"/>
  <c r="W32" i="2"/>
  <c r="R44" i="2"/>
  <c r="W44" i="2" s="1"/>
  <c r="R40" i="2"/>
  <c r="R39" i="2"/>
  <c r="W39" i="2" s="1"/>
  <c r="R34" i="2"/>
  <c r="W34" i="2" s="1"/>
  <c r="R33" i="2"/>
  <c r="W33" i="2" s="1"/>
  <c r="R32" i="2"/>
  <c r="R31" i="2"/>
  <c r="W31" i="2" s="1"/>
  <c r="R30" i="2"/>
  <c r="W30" i="2" s="1"/>
  <c r="R25" i="2"/>
  <c r="W25" i="2" s="1"/>
  <c r="R10" i="7"/>
  <c r="F50" i="9" l="1"/>
  <c r="E50" i="9"/>
  <c r="D50" i="9"/>
  <c r="K26" i="3"/>
  <c r="K38" i="3" s="1"/>
  <c r="J26" i="3"/>
  <c r="J38" i="3" s="1"/>
  <c r="I26" i="3"/>
  <c r="I38" i="3" s="1"/>
  <c r="M38" i="3"/>
  <c r="L38" i="3"/>
  <c r="E16" i="7"/>
  <c r="Y16" i="2"/>
  <c r="T16" i="2"/>
  <c r="U16" i="7"/>
  <c r="T16" i="7"/>
  <c r="S16" i="7"/>
  <c r="R16" i="7"/>
  <c r="Q16" i="7"/>
  <c r="O16" i="7"/>
  <c r="K16" i="7"/>
  <c r="J16" i="7"/>
  <c r="K17" i="7" s="1"/>
  <c r="I16" i="7"/>
  <c r="H16" i="7"/>
  <c r="G16" i="7"/>
  <c r="H17" i="7" s="1"/>
  <c r="F16" i="7"/>
  <c r="G17" i="7" s="1"/>
  <c r="E58" i="6"/>
  <c r="H58" i="6" s="1"/>
  <c r="E57" i="6"/>
  <c r="H57" i="6" s="1"/>
  <c r="H54" i="6"/>
  <c r="H53" i="6"/>
  <c r="H55" i="6" s="1"/>
  <c r="H50" i="6"/>
  <c r="H49" i="6"/>
  <c r="H46" i="6"/>
  <c r="H45" i="6"/>
  <c r="H47" i="6" s="1"/>
  <c r="I38" i="6"/>
  <c r="H35" i="6"/>
  <c r="H34" i="6"/>
  <c r="H31" i="6"/>
  <c r="H30" i="6"/>
  <c r="H27" i="6"/>
  <c r="H26" i="6"/>
  <c r="I22" i="6"/>
  <c r="H19" i="6"/>
  <c r="H18" i="6"/>
  <c r="H20" i="6" s="1"/>
  <c r="J20" i="6" s="1"/>
  <c r="H15" i="6"/>
  <c r="H14" i="6"/>
  <c r="H16" i="6" s="1"/>
  <c r="J16" i="6" s="1"/>
  <c r="H11" i="6"/>
  <c r="H10" i="6"/>
  <c r="H12" i="6" s="1"/>
  <c r="J12" i="6" s="1"/>
  <c r="D17" i="5"/>
  <c r="D19" i="5" s="1"/>
  <c r="C11" i="5"/>
  <c r="W52" i="2"/>
  <c r="W47" i="2"/>
  <c r="W42" i="2"/>
  <c r="W37" i="2"/>
  <c r="W28" i="2"/>
  <c r="W23" i="2"/>
  <c r="W16" i="2"/>
  <c r="X14" i="2"/>
  <c r="X16" i="2" s="1"/>
  <c r="X12" i="2"/>
  <c r="R52" i="2"/>
  <c r="R47" i="2"/>
  <c r="R42" i="2"/>
  <c r="R37" i="2"/>
  <c r="R28" i="2"/>
  <c r="R23" i="2"/>
  <c r="R16" i="2"/>
  <c r="S14" i="2"/>
  <c r="S12" i="2"/>
  <c r="S16" i="2" s="1"/>
  <c r="D38" i="3"/>
  <c r="C38" i="3"/>
  <c r="B38" i="3"/>
  <c r="J22" i="6" l="1"/>
  <c r="H28" i="6"/>
  <c r="J28" i="6" s="1"/>
  <c r="H36" i="6"/>
  <c r="J36" i="6" s="1"/>
  <c r="H51" i="6"/>
  <c r="I17" i="7"/>
  <c r="I41" i="3"/>
  <c r="H32" i="6"/>
  <c r="J32" i="6" s="1"/>
  <c r="J17" i="7"/>
  <c r="F17" i="7"/>
  <c r="W55" i="2"/>
  <c r="W57" i="2" s="1"/>
  <c r="W61" i="2" s="1"/>
  <c r="J41" i="3"/>
  <c r="K41" i="3" s="1"/>
  <c r="K57" i="6"/>
  <c r="K59" i="6" s="1"/>
  <c r="H59" i="6"/>
  <c r="J58" i="6"/>
  <c r="J59" i="6" s="1"/>
  <c r="I58" i="6"/>
  <c r="I59" i="6" s="1"/>
  <c r="R55" i="2"/>
  <c r="R57" i="2" s="1"/>
  <c r="R61" i="2" s="1"/>
  <c r="D12" i="2"/>
  <c r="I14" i="2"/>
  <c r="I12" i="2"/>
  <c r="I16" i="2" s="1"/>
  <c r="N14" i="2"/>
  <c r="N12" i="2"/>
  <c r="D14" i="2"/>
  <c r="J11" i="2"/>
  <c r="J16" i="2" s="1"/>
  <c r="O11" i="2"/>
  <c r="O16" i="2" s="1"/>
  <c r="E16" i="2"/>
  <c r="H10" i="2"/>
  <c r="H9" i="2"/>
  <c r="L59" i="6" l="1"/>
  <c r="J38" i="6"/>
  <c r="N16" i="2"/>
  <c r="D9" i="2"/>
  <c r="D16" i="2" s="1"/>
  <c r="M52" i="2"/>
  <c r="H52" i="2"/>
  <c r="C52" i="2"/>
  <c r="M47" i="2"/>
  <c r="H47" i="2"/>
  <c r="C47" i="2"/>
  <c r="M42" i="2"/>
  <c r="H42" i="2"/>
  <c r="C42" i="2"/>
  <c r="M37" i="2"/>
  <c r="H37" i="2"/>
  <c r="C37" i="2"/>
  <c r="M28" i="2"/>
  <c r="H28" i="2"/>
  <c r="C28" i="2"/>
  <c r="M23" i="2"/>
  <c r="H23" i="2"/>
  <c r="C23" i="2"/>
  <c r="M16" i="2"/>
  <c r="H16" i="2"/>
  <c r="C16" i="2"/>
  <c r="H55" i="2" l="1"/>
  <c r="H57" i="2" s="1"/>
  <c r="H59" i="2" s="1"/>
  <c r="H61" i="2" s="1"/>
  <c r="C55" i="2"/>
  <c r="C57" i="2" s="1"/>
  <c r="M55" i="2"/>
  <c r="M57" i="2" s="1"/>
  <c r="M61" i="2" s="1"/>
  <c r="C59" i="2" l="1"/>
  <c r="C61" i="2" s="1"/>
  <c r="F50" i="4" l="1"/>
  <c r="G50" i="4"/>
  <c r="F45" i="4"/>
  <c r="G45" i="4"/>
  <c r="F40" i="4"/>
  <c r="G40" i="4"/>
  <c r="F35" i="4"/>
  <c r="G35" i="4"/>
  <c r="F26" i="4"/>
  <c r="G26" i="4"/>
  <c r="F21" i="4"/>
  <c r="G21" i="4"/>
  <c r="F14" i="4"/>
  <c r="G14" i="4"/>
  <c r="E50" i="4"/>
  <c r="D50" i="4"/>
  <c r="C50" i="4"/>
  <c r="E45" i="4"/>
  <c r="D45" i="4"/>
  <c r="C45" i="4"/>
  <c r="E40" i="4"/>
  <c r="D40" i="4"/>
  <c r="C40" i="4"/>
  <c r="E35" i="4"/>
  <c r="D35" i="4"/>
  <c r="C35" i="4"/>
  <c r="E26" i="4"/>
  <c r="D26" i="4"/>
  <c r="C26" i="4"/>
  <c r="E21" i="4"/>
  <c r="D21" i="4"/>
  <c r="C21" i="4"/>
  <c r="E14" i="4"/>
  <c r="D14" i="4"/>
  <c r="C14" i="4"/>
  <c r="G53" i="4" l="1"/>
  <c r="G55" i="4" s="1"/>
  <c r="F53" i="4"/>
  <c r="F55" i="4" s="1"/>
  <c r="E53" i="4"/>
  <c r="E55" i="4" s="1"/>
  <c r="C53" i="4"/>
  <c r="C55" i="4" s="1"/>
  <c r="D53" i="4"/>
  <c r="D55" i="4" s="1"/>
  <c r="D57" i="4" s="1"/>
  <c r="G57" i="4" l="1"/>
  <c r="G59" i="4" s="1"/>
  <c r="C57" i="4"/>
  <c r="C59" i="4" s="1"/>
  <c r="E59" i="4"/>
  <c r="F57" i="4"/>
  <c r="F59" i="4" s="1"/>
  <c r="D59" i="4"/>
  <c r="C38" i="1"/>
  <c r="C50" i="1"/>
  <c r="D50" i="1"/>
  <c r="B50" i="1"/>
  <c r="C43" i="1"/>
  <c r="C45" i="1" s="1"/>
  <c r="D43" i="1"/>
  <c r="D45" i="1" s="1"/>
  <c r="B43" i="1"/>
  <c r="B45" i="1" s="1"/>
  <c r="D38" i="1"/>
  <c r="C36" i="1"/>
  <c r="C40" i="1" s="1"/>
  <c r="D36" i="1"/>
  <c r="B36" i="1"/>
  <c r="B40" i="1" s="1"/>
  <c r="C33" i="1"/>
  <c r="D33" i="1"/>
  <c r="B33" i="1"/>
  <c r="C23" i="1"/>
  <c r="D23" i="1"/>
  <c r="B23" i="1"/>
  <c r="C15" i="1"/>
  <c r="C17" i="1" s="1"/>
  <c r="D15" i="1"/>
  <c r="D17" i="1" s="1"/>
  <c r="B15" i="1"/>
  <c r="B17" i="1" s="1"/>
  <c r="C10" i="1"/>
  <c r="D10" i="1"/>
  <c r="B10" i="1"/>
  <c r="D40" i="1" l="1"/>
  <c r="D53" i="1" s="1"/>
  <c r="D55" i="1" s="1"/>
  <c r="D57" i="1" s="1"/>
  <c r="D59" i="1" s="1"/>
  <c r="B53" i="1"/>
  <c r="B55" i="1" s="1"/>
  <c r="B57" i="1" s="1"/>
  <c r="B59" i="1" s="1"/>
  <c r="C53" i="1"/>
  <c r="C55" i="1" s="1"/>
  <c r="C57" i="1" s="1"/>
  <c r="C59" i="1" l="1"/>
</calcChain>
</file>

<file path=xl/sharedStrings.xml><?xml version="1.0" encoding="utf-8"?>
<sst xmlns="http://schemas.openxmlformats.org/spreadsheetml/2006/main" count="396" uniqueCount="219">
  <si>
    <t>VIE CLAIRE - FAMILLE CARPENTIER</t>
  </si>
  <si>
    <t xml:space="preserve">COMPTE DE RESULTAT PREVISIONNEL </t>
  </si>
  <si>
    <t>PRODUITS</t>
  </si>
  <si>
    <t>ANNEE 2016</t>
  </si>
  <si>
    <t>ANNEE 2017</t>
  </si>
  <si>
    <t>ANNEE 2018</t>
  </si>
  <si>
    <t>Ventes de produits</t>
  </si>
  <si>
    <t xml:space="preserve">Chiffre d'affaires HT </t>
  </si>
  <si>
    <t>CHARGES</t>
  </si>
  <si>
    <t>Marchandises</t>
  </si>
  <si>
    <t>total achats  ( charges variables)</t>
  </si>
  <si>
    <t>Eau gaz électricité</t>
  </si>
  <si>
    <t xml:space="preserve">Fournitures administratives </t>
  </si>
  <si>
    <t>Fournitures d'entretien</t>
  </si>
  <si>
    <t>Loyer et charges locatives</t>
  </si>
  <si>
    <t>Credit bail photocopieur</t>
  </si>
  <si>
    <t>Assurances</t>
  </si>
  <si>
    <t>Honoraires</t>
  </si>
  <si>
    <t>Frais de réception</t>
  </si>
  <si>
    <t>Frais postaux téléphone internet</t>
  </si>
  <si>
    <t>Frais bancaires</t>
  </si>
  <si>
    <t>total charges externes</t>
  </si>
  <si>
    <t>Salaire brut du personnel</t>
  </si>
  <si>
    <t>Charges sur salaires</t>
  </si>
  <si>
    <t>Rémunération / pélévements chef entreprise</t>
  </si>
  <si>
    <t>total masse salariale</t>
  </si>
  <si>
    <t>Impots</t>
  </si>
  <si>
    <t>Taxes</t>
  </si>
  <si>
    <t>total impots et taxes</t>
  </si>
  <si>
    <t>total achats de fournitures</t>
  </si>
  <si>
    <t>Intèrêts sur emprunts</t>
  </si>
  <si>
    <t>Dotations aux amortissements</t>
  </si>
  <si>
    <t>total  charges  financières</t>
  </si>
  <si>
    <t>TOTAL CHARGES</t>
  </si>
  <si>
    <t>RESULTAT AVANT IS</t>
  </si>
  <si>
    <t>Impôts sur les bénéfices</t>
  </si>
  <si>
    <t>BENEFICE</t>
  </si>
  <si>
    <t>Charges sociales chef entreprise</t>
  </si>
  <si>
    <t xml:space="preserve">      6-3</t>
  </si>
  <si>
    <t>FRANCHISEUR KHEPRI SANTE</t>
  </si>
  <si>
    <t>ANNEE 2021</t>
  </si>
  <si>
    <t>16 MOIS</t>
  </si>
  <si>
    <t>12 MOIS</t>
  </si>
  <si>
    <t>ANNEE 2022</t>
  </si>
  <si>
    <t>ANNEE 2023</t>
  </si>
  <si>
    <t>ANNEE 2024</t>
  </si>
  <si>
    <t>ANNEE 2025</t>
  </si>
  <si>
    <t>Formations et conseils ( Khépri formations)</t>
  </si>
  <si>
    <t>prog remise en santé==&gt; prendre CA pole sante</t>
  </si>
  <si>
    <t>Khépri formations (entreprise)</t>
  </si>
  <si>
    <t>(Khépri Santé) Autres prestations (abonnements/guides/ ateliers/ remise en santé)==&gt;  commissions 10%</t>
  </si>
  <si>
    <t>Salaires brut du personnel</t>
  </si>
  <si>
    <t>Impots (CFE/ CVAE)</t>
  </si>
  <si>
    <t>Consommables ( fourn bureau/ hygiène et nettoyage…)</t>
  </si>
  <si>
    <t>Autres charges (sous-traitance et maintenance)</t>
  </si>
  <si>
    <t>Franchises ( Khépri Santé) ==&gt; coworking</t>
  </si>
  <si>
    <t>KHEPRI FORMATION</t>
  </si>
  <si>
    <t>KHEPRI SANTE</t>
  </si>
  <si>
    <t>KHEPRI INVEST</t>
  </si>
  <si>
    <t>TOTAL</t>
  </si>
  <si>
    <t>Business model</t>
  </si>
  <si>
    <t>2 - Autres prestations (abonnements/guides/ ateliers/ remise en santé)==&gt;  commissions 10%</t>
  </si>
  <si>
    <t>1 - Activité Co-working NOGENT - Activité KHEPRI FORMATION - Activité existante</t>
  </si>
  <si>
    <t>Donner le détail du calcul dans un onglet séparé</t>
  </si>
  <si>
    <t>Location de salles</t>
  </si>
  <si>
    <t xml:space="preserve">     6-1</t>
  </si>
  <si>
    <t>BESOINS</t>
  </si>
  <si>
    <t>RESSOURCES</t>
  </si>
  <si>
    <t>FRAIS ETABLISSEMENT</t>
  </si>
  <si>
    <t>CAPITAUX PROPRES</t>
  </si>
  <si>
    <t>Frais d'enregistrement</t>
  </si>
  <si>
    <t>Apport personnel en numéraire</t>
  </si>
  <si>
    <t xml:space="preserve">Honoraires Site commercial </t>
  </si>
  <si>
    <t>Apport en compte courant associés</t>
  </si>
  <si>
    <t>Honoraires enseigne Vie Claire</t>
  </si>
  <si>
    <t>Prêt d honneur</t>
  </si>
  <si>
    <t>Honoraires inauguration</t>
  </si>
  <si>
    <t>IMMOBILISATIONS CORPORELLES</t>
  </si>
  <si>
    <t>CAPITAUX EMPRUNTES</t>
  </si>
  <si>
    <t>Aménagements travaux agencement</t>
  </si>
  <si>
    <t>Emprunt bancaire</t>
  </si>
  <si>
    <t>Matériel outillage</t>
  </si>
  <si>
    <t>Autres prêts</t>
  </si>
  <si>
    <t>Mobilier - matériel informatique</t>
  </si>
  <si>
    <t>RESULTATS COMPTABLES</t>
  </si>
  <si>
    <t>IMMOBILISATIONS FINANCIERES</t>
  </si>
  <si>
    <t>Dépôt de garantie - loyer</t>
  </si>
  <si>
    <t>BESOIN EN FONDS DE ROULEMENT</t>
  </si>
  <si>
    <t>Constitution ( stock implantation )</t>
  </si>
  <si>
    <t>Décalage tva -is</t>
  </si>
  <si>
    <t>Attente remboursement tva/immob.</t>
  </si>
  <si>
    <t>total des besions</t>
  </si>
  <si>
    <t>total des ressources</t>
  </si>
  <si>
    <t>SOLDE DE TRESORERIE</t>
  </si>
  <si>
    <t>GROUPE KHEPRI</t>
  </si>
  <si>
    <t>Comptes intermédiaires au 30 06 2021</t>
  </si>
  <si>
    <t>Montants exprimés en euros</t>
  </si>
  <si>
    <t>Actif</t>
  </si>
  <si>
    <t>Passif</t>
  </si>
  <si>
    <t>C/c VISIAPY dans les cptes de KHEPRI FORMATION</t>
  </si>
  <si>
    <t>31/08/2020 &amp; 31/12/2020</t>
  </si>
  <si>
    <t xml:space="preserve"> </t>
  </si>
  <si>
    <t>Opération : Achat matériel HEALY financé par KHEPRI Formation</t>
  </si>
  <si>
    <t>Pas de TVA</t>
  </si>
  <si>
    <t>Il s'agirait d'un deuxième achat de matériel HEALY au premier semestre 2021 --&gt; à confirmer</t>
  </si>
  <si>
    <t>Total : 30/06/2021</t>
  </si>
  <si>
    <t>OK Acofi</t>
  </si>
  <si>
    <t xml:space="preserve">  ==&gt;  vu avec Evelyne ==&gt; à passer en charge sur Krépri formation ==&gt; produits de demo er produits pour soin</t>
  </si>
  <si>
    <t>C/c KHEPRI INVEST dans les cptes de KHEPRI FORMATION</t>
  </si>
  <si>
    <t>31/08/2020</t>
  </si>
  <si>
    <t>Avance KHEPRI FORMATION du 03 12 2020</t>
  </si>
  <si>
    <t>Total au 31/12/2020</t>
  </si>
  <si>
    <t>Opération du 1er semestre 2021</t>
  </si>
  <si>
    <t>A analyser</t>
  </si>
  <si>
    <t>Total au 30/06/2021</t>
  </si>
  <si>
    <t>OK Cptes intermédiaires établis par Acofi</t>
  </si>
  <si>
    <t>LOYERS ET TAXES FONCIERES</t>
  </si>
  <si>
    <t>Coût annuel normé</t>
  </si>
  <si>
    <t>Comptes de KHEPRI FORMATION AU 31/08/2020 :</t>
  </si>
  <si>
    <t>Coût</t>
  </si>
  <si>
    <t>Exercice de 12 mois clos le 31/08/2020</t>
  </si>
  <si>
    <t>F/S KHEPRI FORMATION</t>
  </si>
  <si>
    <t>Ecart</t>
  </si>
  <si>
    <t>Loyers :</t>
  </si>
  <si>
    <t>4ème étage FONCIA - Anne Carole</t>
  </si>
  <si>
    <t>mois</t>
  </si>
  <si>
    <t>2ème étage ALKOR</t>
  </si>
  <si>
    <t>trimestre</t>
  </si>
  <si>
    <t>Charges locatives :</t>
  </si>
  <si>
    <t>Taxes foncières :</t>
  </si>
  <si>
    <t>Surcoût lié à 2018 (régularisation)</t>
  </si>
  <si>
    <t>Comptes de KHEPRI FORMATION AU 30/06/2021 :</t>
  </si>
  <si>
    <t>A expliquer avec le grand-livre de KHEPRI FORMATION mardi 10 août. Appeler Acofi si rien reçu à 12h suite à notre mail.</t>
  </si>
  <si>
    <t>VENTILATION DES COUTS FIXES</t>
  </si>
  <si>
    <t>PSPPE</t>
  </si>
  <si>
    <t>Contrôle</t>
  </si>
  <si>
    <t>Pour Business Plan :</t>
  </si>
  <si>
    <t>2ième étage</t>
  </si>
  <si>
    <t>4ième étage</t>
  </si>
  <si>
    <t>TOTAL par étage</t>
  </si>
  <si>
    <t xml:space="preserve">récapitulatif emprunts </t>
  </si>
  <si>
    <t>mensualités</t>
  </si>
  <si>
    <t xml:space="preserve">intèrets </t>
  </si>
  <si>
    <t>au 30/06/21</t>
  </si>
  <si>
    <t>au31/12/21</t>
  </si>
  <si>
    <t>au 31/12/22</t>
  </si>
  <si>
    <t>au 31/12/23</t>
  </si>
  <si>
    <t>au 31/12/24</t>
  </si>
  <si>
    <t>au 31/12/25</t>
  </si>
  <si>
    <t>fin</t>
  </si>
  <si>
    <t>annuels</t>
  </si>
  <si>
    <t>bnp 15 235€</t>
  </si>
  <si>
    <t>pas reçu tabl financement souscription 12 mai 2020</t>
  </si>
  <si>
    <t>intérets  45€  debut remb emprunt 12 mai 2022</t>
  </si>
  <si>
    <t>bnp 9 902€</t>
  </si>
  <si>
    <t>bnp 20 601€</t>
  </si>
  <si>
    <t>bnp 12 000€</t>
  </si>
  <si>
    <t>totaux</t>
  </si>
  <si>
    <t xml:space="preserve">observations </t>
  </si>
  <si>
    <t>les intérets dans la situation au 30/06/2021 ne sont pas passés d'où la difference entre 105k€ et 103k€</t>
  </si>
  <si>
    <t>4 - Formations et conseils ( Khépri formations) - E-Formation</t>
  </si>
  <si>
    <t>2021 - ANNEE 1</t>
  </si>
  <si>
    <t>2022 - ANNEE 2</t>
  </si>
  <si>
    <t>2023 - ANNEE 3</t>
  </si>
  <si>
    <t>2024 - ANNEE 4</t>
  </si>
  <si>
    <t>2025 - ANNEE 5</t>
  </si>
  <si>
    <t>Remboursement du CAPITAL DE L EMPRUNT</t>
  </si>
  <si>
    <t>TABLEAU DE FINANCEMENT</t>
  </si>
  <si>
    <t>Montant au capital restant dû en fin de période</t>
  </si>
  <si>
    <t>Au 31/08/2020</t>
  </si>
  <si>
    <t>Remboursements annuels :</t>
  </si>
  <si>
    <t>Neutralisation des élts non monétaires en résultat :</t>
  </si>
  <si>
    <t>AMORTISSEMENTS des immobilisations</t>
  </si>
  <si>
    <t>bnp pge          43 890€ sur 60 mois % 1,00</t>
  </si>
  <si>
    <t>Khépri Entreprise /Pl tres holding</t>
  </si>
  <si>
    <t>16 mois</t>
  </si>
  <si>
    <t>12 mois</t>
  </si>
  <si>
    <t>3 - Khépri entreprises / Formation et conseil</t>
  </si>
  <si>
    <t>3 bis- Khépri entreprises / accompagnements individuels des collaborateurs</t>
  </si>
  <si>
    <t>Logiciel  Visiapi V2</t>
  </si>
  <si>
    <t>2 - Activité Co-working / redevance  développée en franchise</t>
  </si>
  <si>
    <t>Créances à l'ouverture</t>
  </si>
  <si>
    <t>Chiffre d'affaires HT 1 Siège</t>
  </si>
  <si>
    <t xml:space="preserve">Siège = Co-working Nogent </t>
  </si>
  <si>
    <t>Chiffre d'affaires HT 3 franchise</t>
  </si>
  <si>
    <t>Co-working franchisés (taux occupation des salles)</t>
  </si>
  <si>
    <t>Chiffre d'affaires HT 4</t>
  </si>
  <si>
    <t>Prestation accompagnement collaborateurs entreprises</t>
  </si>
  <si>
    <t>4% du CA pour redevance de fonctionnement</t>
  </si>
  <si>
    <t>4% du CA global du franchisé</t>
  </si>
  <si>
    <t>2% du CA pour redevance enseigne et publicité</t>
  </si>
  <si>
    <t>Chiffre d'affaires HT5bis frnachise</t>
  </si>
  <si>
    <t>Santé intégrative Cures Remise en Santé</t>
  </si>
  <si>
    <t>Démarrage</t>
  </si>
  <si>
    <t>Stocks: matières et fournitures</t>
  </si>
  <si>
    <t>Trésorerie de départ</t>
  </si>
  <si>
    <t>FICHE PILOTE DU FRANCHISE</t>
  </si>
  <si>
    <t>Frais de franchise droit d'entrée</t>
  </si>
  <si>
    <t>Année 1</t>
  </si>
  <si>
    <t>Chiffre d'affaire estimé du franchisé</t>
  </si>
  <si>
    <t>Année 2</t>
  </si>
  <si>
    <t>Année 3 à 5</t>
  </si>
  <si>
    <t>Redevance globale sur CA = 10%</t>
  </si>
  <si>
    <t>Estimation de CA</t>
  </si>
  <si>
    <t>An 1</t>
  </si>
  <si>
    <t>An 4</t>
  </si>
  <si>
    <t>An 3</t>
  </si>
  <si>
    <t>An 2</t>
  </si>
  <si>
    <t>An 5</t>
  </si>
  <si>
    <t>Création Franchise</t>
  </si>
  <si>
    <t>Redevance payée au franchiseur</t>
  </si>
  <si>
    <t>Redevance 10% par franchise</t>
  </si>
  <si>
    <t>Nbre de créations</t>
  </si>
  <si>
    <t>année création</t>
  </si>
  <si>
    <t>10% redevance pour 1 franchisé</t>
  </si>
  <si>
    <t xml:space="preserve">An 3 </t>
  </si>
  <si>
    <t xml:space="preserve">An 4 </t>
  </si>
  <si>
    <t xml:space="preserve">An 5 </t>
  </si>
  <si>
    <t>total redevance par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</si>
</sst>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_€"/>
    <numFmt numFmtId="166" formatCode="#,##0.00\ [$€-1]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1"/>
      <name val="Calibri"/>
      <family val="2"/>
      <scheme val="minor"/>
    </font>
    <font>
      <b/>
      <i/>
      <u/>
      <sz val="10"/>
      <color theme="1"/>
      <name val="Arial Narrow"/>
      <family val="2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 style="thin">
        <color rgb="FF000000"/>
      </right>
      <top style="thin">
        <color rgb="FF00A58D"/>
      </top>
      <bottom style="thin">
        <color rgb="FF00A58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164" fontId="0" fillId="3" borderId="0" xfId="0" applyNumberFormat="1" applyFill="1"/>
    <xf numFmtId="164" fontId="0" fillId="3" borderId="0" xfId="1" applyNumberFormat="1" applyFont="1" applyFill="1"/>
    <xf numFmtId="0" fontId="0" fillId="3" borderId="0" xfId="0" applyFill="1" applyAlignment="1">
      <alignment horizontal="right"/>
    </xf>
    <xf numFmtId="0" fontId="2" fillId="2" borderId="0" xfId="0" applyFont="1" applyFill="1"/>
    <xf numFmtId="164" fontId="0" fillId="2" borderId="0" xfId="1" applyNumberFormat="1" applyFont="1" applyFill="1"/>
    <xf numFmtId="0" fontId="2" fillId="2" borderId="0" xfId="0" applyFont="1" applyFill="1" applyAlignment="1">
      <alignment horizontal="right"/>
    </xf>
    <xf numFmtId="164" fontId="2" fillId="2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164" fontId="0" fillId="0" borderId="0" xfId="0" applyNumberFormat="1" applyFill="1"/>
    <xf numFmtId="164" fontId="2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4" xfId="0" applyBorder="1"/>
    <xf numFmtId="164" fontId="0" fillId="0" borderId="0" xfId="1" applyNumberFormat="1" applyFont="1" applyFill="1" applyBorder="1"/>
    <xf numFmtId="164" fontId="0" fillId="4" borderId="0" xfId="1" applyNumberFormat="1" applyFont="1" applyFill="1" applyBorder="1"/>
    <xf numFmtId="164" fontId="0" fillId="4" borderId="4" xfId="1" applyNumberFormat="1" applyFont="1" applyFill="1" applyBorder="1"/>
    <xf numFmtId="164" fontId="0" fillId="0" borderId="0" xfId="0" applyNumberFormat="1" applyBorder="1"/>
    <xf numFmtId="164" fontId="0" fillId="0" borderId="4" xfId="0" applyNumberFormat="1" applyBorder="1"/>
    <xf numFmtId="164" fontId="2" fillId="3" borderId="0" xfId="0" applyNumberFormat="1" applyFont="1" applyFill="1" applyBorder="1"/>
    <xf numFmtId="164" fontId="2" fillId="3" borderId="4" xfId="0" applyNumberFormat="1" applyFont="1" applyFill="1" applyBorder="1"/>
    <xf numFmtId="164" fontId="0" fillId="3" borderId="0" xfId="0" applyNumberFormat="1" applyFill="1" applyBorder="1"/>
    <xf numFmtId="164" fontId="0" fillId="3" borderId="4" xfId="0" applyNumberFormat="1" applyFill="1" applyBorder="1"/>
    <xf numFmtId="164" fontId="0" fillId="0" borderId="0" xfId="1" applyNumberFormat="1" applyFont="1" applyBorder="1"/>
    <xf numFmtId="164" fontId="0" fillId="0" borderId="4" xfId="1" applyNumberFormat="1" applyFont="1" applyBorder="1"/>
    <xf numFmtId="164" fontId="0" fillId="3" borderId="0" xfId="1" applyNumberFormat="1" applyFont="1" applyFill="1" applyBorder="1"/>
    <xf numFmtId="164" fontId="0" fillId="3" borderId="4" xfId="1" applyNumberFormat="1" applyFont="1" applyFill="1" applyBorder="1"/>
    <xf numFmtId="0" fontId="0" fillId="0" borderId="5" xfId="0" applyBorder="1"/>
    <xf numFmtId="0" fontId="0" fillId="0" borderId="6" xfId="0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1" applyNumberFormat="1" applyFont="1" applyFill="1" applyBorder="1"/>
    <xf numFmtId="164" fontId="0" fillId="0" borderId="8" xfId="0" applyNumberFormat="1" applyBorder="1"/>
    <xf numFmtId="164" fontId="2" fillId="3" borderId="8" xfId="0" applyNumberFormat="1" applyFont="1" applyFill="1" applyBorder="1"/>
    <xf numFmtId="164" fontId="0" fillId="3" borderId="8" xfId="0" applyNumberFormat="1" applyFill="1" applyBorder="1"/>
    <xf numFmtId="164" fontId="0" fillId="0" borderId="8" xfId="1" applyNumberFormat="1" applyFont="1" applyBorder="1"/>
    <xf numFmtId="164" fontId="0" fillId="3" borderId="8" xfId="1" applyNumberFormat="1" applyFont="1" applyFill="1" applyBorder="1"/>
    <xf numFmtId="0" fontId="0" fillId="0" borderId="9" xfId="0" applyBorder="1"/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164" fontId="0" fillId="0" borderId="16" xfId="1" applyNumberFormat="1" applyFont="1" applyFill="1" applyBorder="1"/>
    <xf numFmtId="164" fontId="0" fillId="0" borderId="16" xfId="0" applyNumberFormat="1" applyBorder="1"/>
    <xf numFmtId="164" fontId="2" fillId="3" borderId="16" xfId="0" applyNumberFormat="1" applyFont="1" applyFill="1" applyBorder="1"/>
    <xf numFmtId="164" fontId="0" fillId="3" borderId="16" xfId="0" applyNumberFormat="1" applyFill="1" applyBorder="1"/>
    <xf numFmtId="164" fontId="0" fillId="0" borderId="16" xfId="1" applyNumberFormat="1" applyFont="1" applyBorder="1"/>
    <xf numFmtId="164" fontId="0" fillId="3" borderId="16" xfId="1" applyNumberFormat="1" applyFont="1" applyFill="1" applyBorder="1"/>
    <xf numFmtId="0" fontId="0" fillId="0" borderId="17" xfId="0" applyBorder="1"/>
    <xf numFmtId="164" fontId="0" fillId="2" borderId="0" xfId="1" applyNumberFormat="1" applyFont="1" applyFill="1" applyBorder="1"/>
    <xf numFmtId="0" fontId="2" fillId="5" borderId="0" xfId="0" applyFont="1" applyFill="1" applyAlignment="1">
      <alignment horizontal="right"/>
    </xf>
    <xf numFmtId="164" fontId="2" fillId="5" borderId="8" xfId="0" applyNumberFormat="1" applyFont="1" applyFill="1" applyBorder="1"/>
    <xf numFmtId="164" fontId="2" fillId="5" borderId="0" xfId="0" applyNumberFormat="1" applyFont="1" applyFill="1" applyBorder="1"/>
    <xf numFmtId="164" fontId="2" fillId="5" borderId="4" xfId="0" applyNumberFormat="1" applyFont="1" applyFill="1" applyBorder="1"/>
    <xf numFmtId="164" fontId="2" fillId="5" borderId="0" xfId="0" applyNumberFormat="1" applyFont="1" applyFill="1"/>
    <xf numFmtId="16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right"/>
    </xf>
    <xf numFmtId="164" fontId="2" fillId="3" borderId="0" xfId="1" applyNumberFormat="1" applyFont="1" applyFill="1"/>
    <xf numFmtId="0" fontId="9" fillId="5" borderId="0" xfId="0" applyFont="1" applyFill="1"/>
    <xf numFmtId="164" fontId="9" fillId="5" borderId="0" xfId="0" applyNumberFormat="1" applyFont="1" applyFill="1"/>
    <xf numFmtId="0" fontId="0" fillId="2" borderId="8" xfId="0" applyFill="1" applyBorder="1"/>
    <xf numFmtId="164" fontId="0" fillId="2" borderId="8" xfId="1" applyNumberFormat="1" applyFont="1" applyFill="1" applyBorder="1"/>
    <xf numFmtId="0" fontId="2" fillId="0" borderId="0" xfId="0" applyFont="1" applyBorder="1"/>
    <xf numFmtId="16" fontId="7" fillId="0" borderId="0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165" fontId="0" fillId="2" borderId="0" xfId="0" applyNumberFormat="1" applyFill="1"/>
    <xf numFmtId="165" fontId="2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165" fontId="2" fillId="0" borderId="16" xfId="0" applyNumberFormat="1" applyFont="1" applyBorder="1"/>
    <xf numFmtId="165" fontId="2" fillId="0" borderId="20" xfId="0" applyNumberFormat="1" applyFont="1" applyBorder="1"/>
    <xf numFmtId="2" fontId="0" fillId="0" borderId="0" xfId="0" applyNumberFormat="1" applyAlignment="1">
      <alignment horizontal="center"/>
    </xf>
    <xf numFmtId="165" fontId="0" fillId="0" borderId="10" xfId="0" applyNumberFormat="1" applyBorder="1"/>
    <xf numFmtId="165" fontId="2" fillId="0" borderId="11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/>
    </xf>
    <xf numFmtId="165" fontId="12" fillId="0" borderId="15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4" borderId="16" xfId="0" applyNumberFormat="1" applyFill="1" applyBorder="1"/>
    <xf numFmtId="165" fontId="0" fillId="4" borderId="0" xfId="0" applyNumberFormat="1" applyFill="1"/>
    <xf numFmtId="165" fontId="0" fillId="4" borderId="20" xfId="0" applyNumberFormat="1" applyFill="1" applyBorder="1"/>
    <xf numFmtId="2" fontId="0" fillId="0" borderId="0" xfId="0" applyNumberFormat="1"/>
    <xf numFmtId="0" fontId="0" fillId="0" borderId="18" xfId="0" applyBorder="1"/>
    <xf numFmtId="0" fontId="2" fillId="0" borderId="13" xfId="0" applyFont="1" applyBorder="1"/>
    <xf numFmtId="0" fontId="0" fillId="0" borderId="14" xfId="0" applyBorder="1"/>
    <xf numFmtId="165" fontId="0" fillId="0" borderId="18" xfId="0" applyNumberFormat="1" applyBorder="1"/>
    <xf numFmtId="165" fontId="2" fillId="0" borderId="18" xfId="0" applyNumberFormat="1" applyFont="1" applyBorder="1"/>
    <xf numFmtId="165" fontId="2" fillId="0" borderId="10" xfId="0" applyNumberFormat="1" applyFont="1" applyBorder="1"/>
    <xf numFmtId="165" fontId="2" fillId="0" borderId="1" xfId="0" applyNumberFormat="1" applyFont="1" applyBorder="1"/>
    <xf numFmtId="165" fontId="12" fillId="0" borderId="12" xfId="0" applyNumberFormat="1" applyFont="1" applyBorder="1"/>
    <xf numFmtId="10" fontId="13" fillId="0" borderId="1" xfId="0" applyNumberFormat="1" applyFont="1" applyBorder="1"/>
    <xf numFmtId="10" fontId="0" fillId="0" borderId="19" xfId="0" applyNumberFormat="1" applyBorder="1"/>
    <xf numFmtId="10" fontId="0" fillId="0" borderId="0" xfId="0" applyNumberFormat="1"/>
    <xf numFmtId="0" fontId="14" fillId="0" borderId="0" xfId="0" applyFont="1"/>
    <xf numFmtId="0" fontId="5" fillId="0" borderId="0" xfId="0" applyFont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14" fontId="5" fillId="4" borderId="0" xfId="0" applyNumberFormat="1" applyFont="1" applyFill="1"/>
    <xf numFmtId="14" fontId="0" fillId="0" borderId="0" xfId="0" applyNumberFormat="1"/>
    <xf numFmtId="14" fontId="5" fillId="0" borderId="0" xfId="0" applyNumberFormat="1" applyFont="1" applyAlignment="1">
      <alignment horizontal="center"/>
    </xf>
    <xf numFmtId="0" fontId="2" fillId="4" borderId="10" xfId="0" applyFont="1" applyFill="1" applyBorder="1"/>
    <xf numFmtId="164" fontId="2" fillId="4" borderId="11" xfId="1" applyNumberFormat="1" applyFont="1" applyFill="1" applyBorder="1"/>
    <xf numFmtId="164" fontId="2" fillId="4" borderId="12" xfId="1" applyNumberFormat="1" applyFont="1" applyFill="1" applyBorder="1"/>
    <xf numFmtId="0" fontId="0" fillId="0" borderId="1" xfId="0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15" fillId="0" borderId="0" xfId="0" applyFont="1"/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164" fontId="0" fillId="4" borderId="16" xfId="1" applyNumberFormat="1" applyFont="1" applyFill="1" applyBorder="1"/>
    <xf numFmtId="164" fontId="0" fillId="4" borderId="20" xfId="1" applyNumberFormat="1" applyFont="1" applyFill="1" applyBorder="1"/>
    <xf numFmtId="164" fontId="0" fillId="0" borderId="20" xfId="0" applyNumberFormat="1" applyBorder="1"/>
    <xf numFmtId="164" fontId="2" fillId="3" borderId="20" xfId="0" applyNumberFormat="1" applyFont="1" applyFill="1" applyBorder="1"/>
    <xf numFmtId="164" fontId="0" fillId="3" borderId="20" xfId="0" applyNumberFormat="1" applyFill="1" applyBorder="1"/>
    <xf numFmtId="164" fontId="0" fillId="0" borderId="20" xfId="1" applyNumberFormat="1" applyFont="1" applyBorder="1"/>
    <xf numFmtId="164" fontId="0" fillId="3" borderId="20" xfId="1" applyNumberFormat="1" applyFont="1" applyFill="1" applyBorder="1"/>
    <xf numFmtId="164" fontId="2" fillId="5" borderId="16" xfId="0" applyNumberFormat="1" applyFont="1" applyFill="1" applyBorder="1"/>
    <xf numFmtId="164" fontId="2" fillId="5" borderId="20" xfId="0" applyNumberFormat="1" applyFont="1" applyFill="1" applyBorder="1"/>
    <xf numFmtId="0" fontId="0" fillId="0" borderId="19" xfId="0" applyBorder="1"/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1" applyNumberFormat="1" applyFont="1" applyAlignment="1">
      <alignment horizontal="left" vertical="center"/>
    </xf>
    <xf numFmtId="0" fontId="2" fillId="4" borderId="11" xfId="0" applyFont="1" applyFill="1" applyBorder="1"/>
    <xf numFmtId="164" fontId="16" fillId="5" borderId="0" xfId="0" applyNumberFormat="1" applyFont="1" applyFill="1"/>
    <xf numFmtId="0" fontId="17" fillId="0" borderId="0" xfId="0" applyFont="1" applyAlignment="1">
      <alignment wrapText="1"/>
    </xf>
    <xf numFmtId="0" fontId="4" fillId="0" borderId="0" xfId="0" applyFont="1" applyFill="1" applyAlignment="1">
      <alignment horizontal="left" vertical="center" wrapText="1"/>
    </xf>
    <xf numFmtId="164" fontId="0" fillId="0" borderId="0" xfId="1" applyNumberFormat="1" applyFont="1" applyFill="1" applyAlignment="1">
      <alignment horizontal="left" vertical="center"/>
    </xf>
    <xf numFmtId="164" fontId="18" fillId="0" borderId="0" xfId="1" applyNumberFormat="1" applyFont="1" applyFill="1" applyAlignment="1">
      <alignment horizontal="left" vertical="center"/>
    </xf>
    <xf numFmtId="0" fontId="0" fillId="4" borderId="0" xfId="0" applyFill="1"/>
    <xf numFmtId="164" fontId="0" fillId="4" borderId="0" xfId="1" applyNumberFormat="1" applyFont="1" applyFill="1"/>
    <xf numFmtId="0" fontId="21" fillId="7" borderId="22" xfId="0" applyFont="1" applyFill="1" applyBorder="1" applyAlignment="1">
      <alignment vertical="center"/>
    </xf>
    <xf numFmtId="0" fontId="22" fillId="7" borderId="22" xfId="0" applyFont="1" applyFill="1" applyBorder="1" applyAlignment="1">
      <alignment vertical="center"/>
    </xf>
    <xf numFmtId="0" fontId="19" fillId="8" borderId="21" xfId="0" applyFont="1" applyFill="1" applyBorder="1" applyAlignment="1">
      <alignment horizontal="left" vertical="center"/>
    </xf>
    <xf numFmtId="0" fontId="20" fillId="8" borderId="22" xfId="0" applyFont="1" applyFill="1" applyBorder="1" applyAlignment="1">
      <alignment vertical="center"/>
    </xf>
    <xf numFmtId="0" fontId="19" fillId="8" borderId="22" xfId="0" applyFont="1" applyFill="1" applyBorder="1" applyAlignment="1">
      <alignment vertical="center"/>
    </xf>
    <xf numFmtId="0" fontId="19" fillId="8" borderId="23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4" fillId="0" borderId="5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66" fontId="28" fillId="0" borderId="0" xfId="0" applyNumberFormat="1" applyFont="1" applyBorder="1" applyAlignment="1">
      <alignment horizontal="center"/>
    </xf>
    <xf numFmtId="166" fontId="2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Border="1" applyAlignment="1">
      <alignment horizontal="center"/>
    </xf>
    <xf numFmtId="0" fontId="32" fillId="0" borderId="0" xfId="0" applyFont="1" applyFill="1" applyAlignment="1">
      <alignment horizontal="left" vertical="center"/>
    </xf>
    <xf numFmtId="166" fontId="31" fillId="0" borderId="0" xfId="0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left" wrapText="1"/>
    </xf>
    <xf numFmtId="0" fontId="27" fillId="0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vertical="center"/>
    </xf>
    <xf numFmtId="166" fontId="0" fillId="0" borderId="0" xfId="0" applyNumberFormat="1"/>
    <xf numFmtId="0" fontId="19" fillId="8" borderId="0" xfId="0" applyFont="1" applyFill="1" applyBorder="1" applyAlignment="1">
      <alignment horizontal="left" vertical="center"/>
    </xf>
    <xf numFmtId="0" fontId="22" fillId="7" borderId="0" xfId="0" applyFont="1" applyFill="1" applyBorder="1" applyAlignment="1">
      <alignment vertical="center"/>
    </xf>
    <xf numFmtId="164" fontId="21" fillId="7" borderId="0" xfId="1" applyNumberFormat="1" applyFont="1" applyFill="1" applyBorder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4" fillId="7" borderId="0" xfId="0" applyFont="1" applyFill="1" applyBorder="1" applyAlignment="1">
      <alignment vertical="center"/>
    </xf>
    <xf numFmtId="0" fontId="36" fillId="0" borderId="0" xfId="0" applyFont="1"/>
    <xf numFmtId="0" fontId="8" fillId="0" borderId="0" xfId="0" applyFont="1"/>
    <xf numFmtId="0" fontId="33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164" fontId="4" fillId="0" borderId="0" xfId="0" applyNumberFormat="1" applyFont="1"/>
    <xf numFmtId="0" fontId="0" fillId="10" borderId="0" xfId="0" applyFill="1"/>
    <xf numFmtId="0" fontId="4" fillId="10" borderId="0" xfId="0" applyFont="1" applyFill="1"/>
    <xf numFmtId="0" fontId="0" fillId="0" borderId="27" xfId="0" applyBorder="1"/>
    <xf numFmtId="0" fontId="0" fillId="0" borderId="2" xfId="0" applyBorder="1"/>
    <xf numFmtId="0" fontId="0" fillId="0" borderId="3" xfId="0" applyBorder="1"/>
    <xf numFmtId="0" fontId="18" fillId="0" borderId="32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1" fillId="11" borderId="27" xfId="0" applyFont="1" applyFill="1" applyBorder="1" applyAlignment="1">
      <alignment vertical="center"/>
    </xf>
    <xf numFmtId="0" fontId="22" fillId="11" borderId="2" xfId="0" applyFont="1" applyFill="1" applyBorder="1" applyAlignment="1">
      <alignment vertical="center"/>
    </xf>
    <xf numFmtId="0" fontId="22" fillId="11" borderId="3" xfId="0" applyFont="1" applyFill="1" applyBorder="1" applyAlignment="1">
      <alignment vertical="center"/>
    </xf>
    <xf numFmtId="0" fontId="21" fillId="11" borderId="32" xfId="0" applyFont="1" applyFill="1" applyBorder="1" applyAlignment="1">
      <alignment vertical="center"/>
    </xf>
    <xf numFmtId="0" fontId="22" fillId="11" borderId="0" xfId="0" applyFont="1" applyFill="1" applyBorder="1" applyAlignment="1">
      <alignment vertical="center"/>
    </xf>
    <xf numFmtId="0" fontId="22" fillId="11" borderId="4" xfId="0" applyFont="1" applyFill="1" applyBorder="1" applyAlignment="1">
      <alignment vertical="center"/>
    </xf>
    <xf numFmtId="0" fontId="21" fillId="11" borderId="28" xfId="0" applyFont="1" applyFill="1" applyBorder="1" applyAlignment="1">
      <alignment vertical="center"/>
    </xf>
    <xf numFmtId="0" fontId="22" fillId="11" borderId="5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1" fillId="7" borderId="24" xfId="0" applyFont="1" applyFill="1" applyBorder="1" applyAlignment="1">
      <alignment horizontal="left" vertical="center" wrapText="1"/>
    </xf>
    <xf numFmtId="0" fontId="21" fillId="7" borderId="25" xfId="0" applyFont="1" applyFill="1" applyBorder="1" applyAlignment="1">
      <alignment horizontal="left" vertical="center" wrapText="1"/>
    </xf>
    <xf numFmtId="166" fontId="31" fillId="10" borderId="29" xfId="0" applyNumberFormat="1" applyFont="1" applyFill="1" applyBorder="1" applyAlignment="1">
      <alignment horizontal="center"/>
    </xf>
    <xf numFmtId="166" fontId="31" fillId="10" borderId="30" xfId="0" applyNumberFormat="1" applyFont="1" applyFill="1" applyBorder="1" applyAlignment="1">
      <alignment horizontal="center"/>
    </xf>
    <xf numFmtId="166" fontId="31" fillId="10" borderId="31" xfId="0" applyNumberFormat="1" applyFont="1" applyFill="1" applyBorder="1" applyAlignment="1">
      <alignment horizontal="center"/>
    </xf>
    <xf numFmtId="0" fontId="31" fillId="9" borderId="26" xfId="0" applyFont="1" applyFill="1" applyBorder="1" applyAlignment="1">
      <alignment horizontal="left" wrapText="1"/>
    </xf>
    <xf numFmtId="0" fontId="28" fillId="0" borderId="26" xfId="0" applyFont="1" applyBorder="1" applyAlignment="1">
      <alignment horizontal="left" wrapText="1"/>
    </xf>
    <xf numFmtId="166" fontId="25" fillId="0" borderId="26" xfId="0" applyNumberFormat="1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0" fontId="29" fillId="9" borderId="26" xfId="0" applyFont="1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30" fillId="0" borderId="26" xfId="0" applyFont="1" applyFill="1" applyBorder="1" applyAlignment="1">
      <alignment horizontal="center"/>
    </xf>
    <xf numFmtId="0" fontId="26" fillId="9" borderId="26" xfId="0" applyFont="1" applyFill="1" applyBorder="1" applyAlignment="1">
      <alignment vertical="center" wrapText="1"/>
    </xf>
    <xf numFmtId="0" fontId="26" fillId="9" borderId="26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166" fontId="28" fillId="0" borderId="26" xfId="0" applyNumberFormat="1" applyFont="1" applyFill="1" applyBorder="1" applyAlignment="1">
      <alignment horizontal="center"/>
    </xf>
    <xf numFmtId="0" fontId="0" fillId="0" borderId="26" xfId="0" applyBorder="1" applyAlignment="1"/>
    <xf numFmtId="0" fontId="26" fillId="9" borderId="26" xfId="0" applyFont="1" applyFill="1" applyBorder="1" applyAlignment="1">
      <alignment horizontal="left" wrapText="1"/>
    </xf>
    <xf numFmtId="43" fontId="25" fillId="0" borderId="26" xfId="1" applyFont="1" applyFill="1" applyBorder="1" applyAlignment="1">
      <alignment horizontal="center"/>
    </xf>
    <xf numFmtId="43" fontId="27" fillId="0" borderId="26" xfId="1" applyFont="1" applyFill="1" applyBorder="1" applyAlignment="1">
      <alignment horizontal="center"/>
    </xf>
    <xf numFmtId="166" fontId="27" fillId="0" borderId="26" xfId="0" applyNumberFormat="1" applyFont="1" applyFill="1" applyBorder="1" applyAlignment="1">
      <alignment horizontal="center"/>
    </xf>
    <xf numFmtId="0" fontId="26" fillId="9" borderId="29" xfId="0" applyFont="1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25" fillId="0" borderId="26" xfId="0" applyFont="1" applyFill="1" applyBorder="1" applyAlignment="1">
      <alignment horizontal="center"/>
    </xf>
    <xf numFmtId="166" fontId="26" fillId="9" borderId="26" xfId="0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/>
    </xf>
    <xf numFmtId="166" fontId="26" fillId="0" borderId="0" xfId="0" applyNumberFormat="1" applyFont="1" applyFill="1" applyBorder="1" applyAlignment="1">
      <alignment horizontal="left" wrapText="1"/>
    </xf>
    <xf numFmtId="0" fontId="24" fillId="0" borderId="0" xfId="0" applyFont="1" applyAlignment="1">
      <alignment horizontal="center"/>
    </xf>
    <xf numFmtId="0" fontId="25" fillId="9" borderId="29" xfId="0" applyFont="1" applyFill="1" applyBorder="1" applyAlignment="1">
      <alignment horizontal="center"/>
    </xf>
    <xf numFmtId="0" fontId="25" fillId="9" borderId="3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166" fontId="28" fillId="0" borderId="0" xfId="0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A16" sqref="A16"/>
    </sheetView>
  </sheetViews>
  <sheetFormatPr baseColWidth="10" defaultRowHeight="15" x14ac:dyDescent="0.25"/>
  <cols>
    <col min="1" max="1" width="45.7109375" customWidth="1"/>
    <col min="2" max="2" width="14.7109375" customWidth="1"/>
    <col min="3" max="3" width="15.28515625" customWidth="1"/>
    <col min="4" max="4" width="15.5703125" customWidth="1"/>
  </cols>
  <sheetData>
    <row r="1" spans="1:4" ht="16.5" thickBot="1" x14ac:dyDescent="0.3">
      <c r="A1" s="2" t="s">
        <v>0</v>
      </c>
      <c r="B1" s="16" t="s">
        <v>38</v>
      </c>
    </row>
    <row r="3" spans="1:4" ht="15.75" x14ac:dyDescent="0.25">
      <c r="A3" s="2" t="s">
        <v>1</v>
      </c>
      <c r="B3" s="1"/>
      <c r="C3" s="1"/>
    </row>
    <row r="5" spans="1:4" x14ac:dyDescent="0.25">
      <c r="B5" s="10" t="s">
        <v>3</v>
      </c>
      <c r="C5" s="10" t="s">
        <v>4</v>
      </c>
      <c r="D5" s="10" t="s">
        <v>5</v>
      </c>
    </row>
    <row r="6" spans="1:4" x14ac:dyDescent="0.25">
      <c r="A6" s="3"/>
    </row>
    <row r="7" spans="1:4" x14ac:dyDescent="0.25">
      <c r="A7" s="12" t="s">
        <v>2</v>
      </c>
    </row>
    <row r="8" spans="1:4" x14ac:dyDescent="0.25">
      <c r="A8" s="4" t="s">
        <v>6</v>
      </c>
      <c r="B8" s="11">
        <v>600000</v>
      </c>
      <c r="C8" s="11">
        <v>700000</v>
      </c>
      <c r="D8" s="11">
        <v>800000</v>
      </c>
    </row>
    <row r="9" spans="1:4" x14ac:dyDescent="0.25">
      <c r="B9" s="6"/>
      <c r="C9" s="6"/>
      <c r="D9" s="6"/>
    </row>
    <row r="10" spans="1:4" x14ac:dyDescent="0.25">
      <c r="A10" s="14" t="s">
        <v>7</v>
      </c>
      <c r="B10" s="15">
        <f>SUM(B8:B9)</f>
        <v>600000</v>
      </c>
      <c r="C10" s="15">
        <f t="shared" ref="C10:D10" si="0">SUM(C8:C9)</f>
        <v>700000</v>
      </c>
      <c r="D10" s="15">
        <f t="shared" si="0"/>
        <v>800000</v>
      </c>
    </row>
    <row r="11" spans="1:4" x14ac:dyDescent="0.25">
      <c r="B11" s="6"/>
      <c r="C11" s="6"/>
      <c r="D11" s="6"/>
    </row>
    <row r="12" spans="1:4" x14ac:dyDescent="0.25">
      <c r="B12" s="6"/>
      <c r="C12" s="6"/>
      <c r="D12" s="6"/>
    </row>
    <row r="13" spans="1:4" x14ac:dyDescent="0.25">
      <c r="A13" s="12" t="s">
        <v>8</v>
      </c>
      <c r="B13" s="6"/>
      <c r="C13" s="6"/>
      <c r="D13" s="6"/>
    </row>
    <row r="14" spans="1:4" x14ac:dyDescent="0.25">
      <c r="B14" s="6"/>
      <c r="C14" s="6"/>
      <c r="D14" s="6"/>
    </row>
    <row r="15" spans="1:4" x14ac:dyDescent="0.25">
      <c r="A15" t="s">
        <v>9</v>
      </c>
      <c r="B15" s="6">
        <f>B8*72/100</f>
        <v>432000</v>
      </c>
      <c r="C15" s="6">
        <f t="shared" ref="C15:D15" si="1">C8*72/100</f>
        <v>504000</v>
      </c>
      <c r="D15" s="6">
        <f t="shared" si="1"/>
        <v>576000</v>
      </c>
    </row>
    <row r="17" spans="1:4" x14ac:dyDescent="0.25">
      <c r="A17" s="9" t="s">
        <v>10</v>
      </c>
      <c r="B17" s="7">
        <f>SUM(B15:B16)</f>
        <v>432000</v>
      </c>
      <c r="C17" s="7">
        <f t="shared" ref="C17:D17" si="2">SUM(C15:C16)</f>
        <v>504000</v>
      </c>
      <c r="D17" s="7">
        <f t="shared" si="2"/>
        <v>576000</v>
      </c>
    </row>
    <row r="19" spans="1:4" x14ac:dyDescent="0.25">
      <c r="A19" t="s">
        <v>11</v>
      </c>
      <c r="B19" s="5">
        <v>7700</v>
      </c>
      <c r="C19" s="5">
        <v>7800</v>
      </c>
      <c r="D19" s="5">
        <v>7800</v>
      </c>
    </row>
    <row r="20" spans="1:4" x14ac:dyDescent="0.25">
      <c r="A20" t="s">
        <v>12</v>
      </c>
      <c r="B20" s="5">
        <v>200</v>
      </c>
      <c r="C20" s="5">
        <v>200</v>
      </c>
      <c r="D20" s="5">
        <v>200</v>
      </c>
    </row>
    <row r="21" spans="1:4" x14ac:dyDescent="0.25">
      <c r="A21" t="s">
        <v>13</v>
      </c>
      <c r="B21" s="5">
        <v>200</v>
      </c>
      <c r="C21" s="5">
        <v>200</v>
      </c>
      <c r="D21" s="5">
        <v>200</v>
      </c>
    </row>
    <row r="22" spans="1:4" x14ac:dyDescent="0.25">
      <c r="B22" s="5"/>
      <c r="C22" s="5"/>
      <c r="D22" s="5"/>
    </row>
    <row r="23" spans="1:4" x14ac:dyDescent="0.25">
      <c r="A23" s="9" t="s">
        <v>29</v>
      </c>
      <c r="B23" s="8">
        <f>SUM(B19:B22)</f>
        <v>8100</v>
      </c>
      <c r="C23" s="8">
        <f t="shared" ref="C23:D23" si="3">SUM(C19:C22)</f>
        <v>8200</v>
      </c>
      <c r="D23" s="8">
        <f t="shared" si="3"/>
        <v>8200</v>
      </c>
    </row>
    <row r="25" spans="1:4" x14ac:dyDescent="0.25">
      <c r="A25" t="s">
        <v>14</v>
      </c>
      <c r="B25" s="5">
        <v>45000</v>
      </c>
      <c r="C25" s="5">
        <v>48000</v>
      </c>
      <c r="D25" s="5">
        <v>50000</v>
      </c>
    </row>
    <row r="26" spans="1:4" x14ac:dyDescent="0.25">
      <c r="A26" t="s">
        <v>15</v>
      </c>
      <c r="B26" s="5">
        <v>1000</v>
      </c>
      <c r="C26" s="5">
        <v>1000</v>
      </c>
      <c r="D26" s="5">
        <v>1000</v>
      </c>
    </row>
    <row r="27" spans="1:4" x14ac:dyDescent="0.25">
      <c r="A27" t="s">
        <v>16</v>
      </c>
      <c r="B27" s="5">
        <v>2600</v>
      </c>
      <c r="C27" s="5">
        <v>2600</v>
      </c>
      <c r="D27" s="5">
        <v>2600</v>
      </c>
    </row>
    <row r="28" spans="1:4" x14ac:dyDescent="0.25">
      <c r="A28" t="s">
        <v>17</v>
      </c>
      <c r="B28" s="5">
        <v>8500</v>
      </c>
      <c r="C28" s="5">
        <v>7500</v>
      </c>
      <c r="D28" s="5">
        <v>7500</v>
      </c>
    </row>
    <row r="29" spans="1:4" x14ac:dyDescent="0.25">
      <c r="A29" t="s">
        <v>18</v>
      </c>
      <c r="B29" s="5">
        <v>200</v>
      </c>
      <c r="C29" s="5">
        <v>200</v>
      </c>
      <c r="D29" s="5">
        <v>200</v>
      </c>
    </row>
    <row r="30" spans="1:4" x14ac:dyDescent="0.25">
      <c r="A30" t="s">
        <v>19</v>
      </c>
      <c r="B30" s="5">
        <v>1200</v>
      </c>
      <c r="C30" s="5">
        <v>1200</v>
      </c>
      <c r="D30" s="5">
        <v>1200</v>
      </c>
    </row>
    <row r="31" spans="1:4" x14ac:dyDescent="0.25">
      <c r="A31" t="s">
        <v>20</v>
      </c>
      <c r="B31" s="5">
        <v>1200</v>
      </c>
      <c r="C31" s="5">
        <v>1300</v>
      </c>
      <c r="D31" s="5">
        <v>1400</v>
      </c>
    </row>
    <row r="32" spans="1:4" x14ac:dyDescent="0.25">
      <c r="B32" s="5"/>
      <c r="C32" s="5"/>
      <c r="D32" s="5"/>
    </row>
    <row r="33" spans="1:4" x14ac:dyDescent="0.25">
      <c r="A33" s="9" t="s">
        <v>21</v>
      </c>
      <c r="B33" s="8">
        <f>SUM(B25:B32)</f>
        <v>59700</v>
      </c>
      <c r="C33" s="8">
        <f t="shared" ref="C33:D33" si="4">SUM(C25:C32)</f>
        <v>61800</v>
      </c>
      <c r="D33" s="8">
        <f t="shared" si="4"/>
        <v>63900</v>
      </c>
    </row>
    <row r="35" spans="1:4" x14ac:dyDescent="0.25">
      <c r="A35" t="s">
        <v>22</v>
      </c>
      <c r="B35" s="5">
        <v>20400</v>
      </c>
      <c r="C35" s="5">
        <v>21600</v>
      </c>
      <c r="D35" s="5">
        <v>24000</v>
      </c>
    </row>
    <row r="36" spans="1:4" x14ac:dyDescent="0.25">
      <c r="A36" t="s">
        <v>23</v>
      </c>
      <c r="B36" s="5">
        <f>B35*0.4</f>
        <v>8160</v>
      </c>
      <c r="C36" s="5">
        <f t="shared" ref="C36:D36" si="5">C35*0.4</f>
        <v>8640</v>
      </c>
      <c r="D36" s="5">
        <f t="shared" si="5"/>
        <v>9600</v>
      </c>
    </row>
    <row r="37" spans="1:4" x14ac:dyDescent="0.25">
      <c r="A37" t="s">
        <v>24</v>
      </c>
      <c r="B37" s="5">
        <v>19500</v>
      </c>
      <c r="C37" s="5">
        <v>31200</v>
      </c>
      <c r="D37" s="5">
        <v>36000</v>
      </c>
    </row>
    <row r="38" spans="1:4" x14ac:dyDescent="0.25">
      <c r="A38" t="s">
        <v>37</v>
      </c>
      <c r="B38" s="5">
        <v>2800</v>
      </c>
      <c r="C38" s="5">
        <f>C37*0.3</f>
        <v>9360</v>
      </c>
      <c r="D38" s="5">
        <f>D37*0.3</f>
        <v>10800</v>
      </c>
    </row>
    <row r="39" spans="1:4" x14ac:dyDescent="0.25">
      <c r="B39" s="5"/>
      <c r="C39" s="5"/>
      <c r="D39" s="5"/>
    </row>
    <row r="40" spans="1:4" x14ac:dyDescent="0.25">
      <c r="A40" s="9" t="s">
        <v>25</v>
      </c>
      <c r="B40" s="8">
        <f>SUM(B35:B39)</f>
        <v>50860</v>
      </c>
      <c r="C40" s="8">
        <f t="shared" ref="C40:D40" si="6">SUM(C35:C39)</f>
        <v>70800</v>
      </c>
      <c r="D40" s="8">
        <f t="shared" si="6"/>
        <v>80400</v>
      </c>
    </row>
    <row r="42" spans="1:4" x14ac:dyDescent="0.25">
      <c r="A42" t="s">
        <v>26</v>
      </c>
      <c r="B42" s="5">
        <v>800</v>
      </c>
      <c r="C42" s="5">
        <v>1500</v>
      </c>
      <c r="D42" s="5">
        <v>2000</v>
      </c>
    </row>
    <row r="43" spans="1:4" x14ac:dyDescent="0.25">
      <c r="A43" t="s">
        <v>27</v>
      </c>
      <c r="B43" s="6">
        <f>B35*1.23/100</f>
        <v>250.92</v>
      </c>
      <c r="C43" s="6">
        <f t="shared" ref="C43:D43" si="7">C35*1.23/100</f>
        <v>265.68</v>
      </c>
      <c r="D43" s="6">
        <f t="shared" si="7"/>
        <v>295.2</v>
      </c>
    </row>
    <row r="45" spans="1:4" x14ac:dyDescent="0.25">
      <c r="A45" s="9" t="s">
        <v>28</v>
      </c>
      <c r="B45" s="7">
        <f>SUM(B42:B44)</f>
        <v>1050.92</v>
      </c>
      <c r="C45" s="7">
        <f>SUM(C42:C44)</f>
        <v>1765.68</v>
      </c>
      <c r="D45" s="7">
        <f>SUM(D42:D44)</f>
        <v>2295.1999999999998</v>
      </c>
    </row>
    <row r="47" spans="1:4" x14ac:dyDescent="0.25">
      <c r="A47" t="s">
        <v>30</v>
      </c>
      <c r="B47" s="5">
        <v>8300</v>
      </c>
      <c r="C47" s="5">
        <v>7100</v>
      </c>
      <c r="D47" s="5">
        <v>6000</v>
      </c>
    </row>
    <row r="48" spans="1:4" x14ac:dyDescent="0.25">
      <c r="A48" t="s">
        <v>31</v>
      </c>
      <c r="B48" s="5">
        <v>27000</v>
      </c>
      <c r="C48" s="5">
        <v>27000</v>
      </c>
      <c r="D48" s="5">
        <v>27000</v>
      </c>
    </row>
    <row r="50" spans="1:4" x14ac:dyDescent="0.25">
      <c r="A50" s="9" t="s">
        <v>32</v>
      </c>
      <c r="B50" s="7">
        <f>SUM(B47:B49)</f>
        <v>35300</v>
      </c>
      <c r="C50" s="7">
        <f t="shared" ref="C50:D50" si="8">SUM(C47:C49)</f>
        <v>34100</v>
      </c>
      <c r="D50" s="7">
        <f t="shared" si="8"/>
        <v>33000</v>
      </c>
    </row>
    <row r="53" spans="1:4" x14ac:dyDescent="0.25">
      <c r="A53" s="10" t="s">
        <v>33</v>
      </c>
      <c r="B53" s="13">
        <f>B17+B23+B33+B40+B45+B50</f>
        <v>587010.92000000004</v>
      </c>
      <c r="C53" s="13">
        <f>C17+C23+C33+C40+C45+C50</f>
        <v>680665.68</v>
      </c>
      <c r="D53" s="13">
        <f>D17+D23+D33+D40+D45+D50</f>
        <v>763795.2</v>
      </c>
    </row>
    <row r="55" spans="1:4" x14ac:dyDescent="0.25">
      <c r="A55" s="10" t="s">
        <v>34</v>
      </c>
      <c r="B55" s="13">
        <f>B8-B53</f>
        <v>12989.079999999958</v>
      </c>
      <c r="C55" s="13">
        <f>C8-C53</f>
        <v>19334.319999999949</v>
      </c>
      <c r="D55" s="13">
        <f>D8-D53</f>
        <v>36204.800000000047</v>
      </c>
    </row>
    <row r="57" spans="1:4" x14ac:dyDescent="0.25">
      <c r="A57" t="s">
        <v>35</v>
      </c>
      <c r="B57" s="6">
        <f>B55*0.15</f>
        <v>1948.3619999999937</v>
      </c>
      <c r="C57" s="6">
        <f t="shared" ref="C57:D57" si="9">C55*0.15</f>
        <v>2900.1479999999924</v>
      </c>
      <c r="D57" s="6">
        <f t="shared" si="9"/>
        <v>5430.7200000000066</v>
      </c>
    </row>
    <row r="59" spans="1:4" x14ac:dyDescent="0.25">
      <c r="A59" s="10" t="s">
        <v>36</v>
      </c>
      <c r="B59" s="13">
        <f>B55-B57</f>
        <v>11040.717999999964</v>
      </c>
      <c r="C59" s="13">
        <f t="shared" ref="C59:D59" si="10">C55-C57</f>
        <v>16434.171999999955</v>
      </c>
      <c r="D59" s="13">
        <f t="shared" si="10"/>
        <v>30774.080000000038</v>
      </c>
    </row>
  </sheetData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A51" sqref="A51"/>
    </sheetView>
  </sheetViews>
  <sheetFormatPr baseColWidth="10" defaultRowHeight="15" x14ac:dyDescent="0.25"/>
  <cols>
    <col min="1" max="1" width="45.7109375" customWidth="1"/>
    <col min="2" max="2" width="22" customWidth="1"/>
    <col min="3" max="3" width="14.7109375" customWidth="1"/>
    <col min="4" max="4" width="15.28515625" customWidth="1"/>
    <col min="5" max="5" width="15.5703125" customWidth="1"/>
  </cols>
  <sheetData>
    <row r="1" spans="1:7" ht="16.5" thickBot="1" x14ac:dyDescent="0.3">
      <c r="A1" s="2" t="s">
        <v>39</v>
      </c>
      <c r="B1" s="2"/>
      <c r="C1" s="16" t="s">
        <v>38</v>
      </c>
    </row>
    <row r="3" spans="1:7" ht="15.75" x14ac:dyDescent="0.25">
      <c r="A3" s="2" t="s">
        <v>1</v>
      </c>
      <c r="B3" s="2"/>
      <c r="C3" s="1"/>
      <c r="D3" s="1"/>
    </row>
    <row r="5" spans="1:7" x14ac:dyDescent="0.25">
      <c r="C5" s="10" t="s">
        <v>40</v>
      </c>
      <c r="D5" s="10" t="s">
        <v>43</v>
      </c>
      <c r="E5" s="10" t="s">
        <v>44</v>
      </c>
      <c r="F5" s="10" t="s">
        <v>45</v>
      </c>
      <c r="G5" s="10" t="s">
        <v>46</v>
      </c>
    </row>
    <row r="6" spans="1:7" x14ac:dyDescent="0.25">
      <c r="A6" s="3"/>
      <c r="B6" s="3"/>
      <c r="C6" s="17" t="s">
        <v>41</v>
      </c>
      <c r="D6" s="17" t="s">
        <v>42</v>
      </c>
      <c r="E6" s="17" t="s">
        <v>42</v>
      </c>
      <c r="F6" s="17" t="s">
        <v>42</v>
      </c>
      <c r="G6" s="17" t="s">
        <v>42</v>
      </c>
    </row>
    <row r="7" spans="1:7" x14ac:dyDescent="0.25">
      <c r="A7" s="12" t="s">
        <v>2</v>
      </c>
      <c r="B7" s="12"/>
    </row>
    <row r="8" spans="1:7" x14ac:dyDescent="0.25">
      <c r="A8" s="20"/>
      <c r="B8" s="20"/>
    </row>
    <row r="9" spans="1:7" x14ac:dyDescent="0.25">
      <c r="A9" s="18" t="s">
        <v>55</v>
      </c>
      <c r="B9" s="18"/>
      <c r="C9" s="19">
        <v>157195</v>
      </c>
      <c r="D9" s="19">
        <v>169700</v>
      </c>
      <c r="E9" s="19">
        <v>238050</v>
      </c>
    </row>
    <row r="10" spans="1:7" ht="39" x14ac:dyDescent="0.25">
      <c r="A10" s="22" t="s">
        <v>50</v>
      </c>
      <c r="B10" s="21" t="s">
        <v>48</v>
      </c>
      <c r="C10" s="19">
        <v>0</v>
      </c>
      <c r="D10" s="19">
        <v>2400</v>
      </c>
      <c r="E10" s="19">
        <v>14576</v>
      </c>
    </row>
    <row r="11" spans="1:7" x14ac:dyDescent="0.25">
      <c r="A11" s="18" t="s">
        <v>49</v>
      </c>
      <c r="B11" s="21"/>
      <c r="C11" s="19">
        <v>0</v>
      </c>
      <c r="D11" s="19">
        <v>36000</v>
      </c>
      <c r="E11" s="19">
        <v>66000</v>
      </c>
    </row>
    <row r="12" spans="1:7" x14ac:dyDescent="0.25">
      <c r="A12" s="18" t="s">
        <v>47</v>
      </c>
      <c r="B12" s="18"/>
      <c r="C12" s="19">
        <v>5050</v>
      </c>
      <c r="D12" s="19">
        <v>126424</v>
      </c>
      <c r="E12" s="19">
        <v>203384</v>
      </c>
    </row>
    <row r="13" spans="1:7" x14ac:dyDescent="0.25">
      <c r="C13" s="6"/>
      <c r="D13" s="6"/>
      <c r="E13" s="6"/>
    </row>
    <row r="14" spans="1:7" x14ac:dyDescent="0.25">
      <c r="A14" s="14" t="s">
        <v>7</v>
      </c>
      <c r="B14" s="14"/>
      <c r="C14" s="15">
        <f>SUM(C9:C13)</f>
        <v>162245</v>
      </c>
      <c r="D14" s="15">
        <f t="shared" ref="D14:G14" si="0">SUM(D9:D13)</f>
        <v>334524</v>
      </c>
      <c r="E14" s="15">
        <f t="shared" si="0"/>
        <v>522010</v>
      </c>
      <c r="F14" s="15">
        <f t="shared" si="0"/>
        <v>0</v>
      </c>
      <c r="G14" s="15">
        <f t="shared" si="0"/>
        <v>0</v>
      </c>
    </row>
    <row r="15" spans="1:7" x14ac:dyDescent="0.25">
      <c r="C15" s="6"/>
      <c r="D15" s="6"/>
      <c r="E15" s="6"/>
    </row>
    <row r="16" spans="1:7" x14ac:dyDescent="0.25">
      <c r="C16" s="6"/>
      <c r="D16" s="6"/>
      <c r="E16" s="6"/>
    </row>
    <row r="17" spans="1:7" x14ac:dyDescent="0.25">
      <c r="A17" s="12" t="s">
        <v>8</v>
      </c>
      <c r="B17" s="12"/>
      <c r="C17" s="6"/>
      <c r="D17" s="6"/>
      <c r="E17" s="6"/>
    </row>
    <row r="18" spans="1:7" x14ac:dyDescent="0.25">
      <c r="C18" s="6"/>
      <c r="D18" s="6"/>
      <c r="E18" s="6"/>
    </row>
    <row r="19" spans="1:7" x14ac:dyDescent="0.25">
      <c r="A19" t="s">
        <v>9</v>
      </c>
      <c r="C19" s="6">
        <v>0</v>
      </c>
      <c r="D19" s="6">
        <v>0</v>
      </c>
      <c r="E19" s="6">
        <v>0</v>
      </c>
    </row>
    <row r="21" spans="1:7" x14ac:dyDescent="0.25">
      <c r="A21" s="9" t="s">
        <v>10</v>
      </c>
      <c r="B21" s="9"/>
      <c r="C21" s="7">
        <f>SUM(C19:C20)</f>
        <v>0</v>
      </c>
      <c r="D21" s="7">
        <f t="shared" ref="D21:G21" si="1">SUM(D19:D20)</f>
        <v>0</v>
      </c>
      <c r="E21" s="7">
        <f t="shared" si="1"/>
        <v>0</v>
      </c>
      <c r="F21" s="7">
        <f t="shared" si="1"/>
        <v>0</v>
      </c>
      <c r="G21" s="7">
        <f t="shared" si="1"/>
        <v>0</v>
      </c>
    </row>
    <row r="23" spans="1:7" x14ac:dyDescent="0.25">
      <c r="A23" t="s">
        <v>11</v>
      </c>
      <c r="C23" s="5">
        <v>3333</v>
      </c>
      <c r="D23" s="5">
        <v>2500</v>
      </c>
      <c r="E23" s="5">
        <v>2600</v>
      </c>
    </row>
    <row r="24" spans="1:7" x14ac:dyDescent="0.25">
      <c r="A24" t="s">
        <v>53</v>
      </c>
      <c r="C24" s="5">
        <v>12000</v>
      </c>
      <c r="D24" s="5">
        <v>9000</v>
      </c>
      <c r="E24" s="5">
        <v>9000</v>
      </c>
    </row>
    <row r="25" spans="1:7" x14ac:dyDescent="0.25">
      <c r="C25" s="5"/>
      <c r="D25" s="5"/>
      <c r="E25" s="5"/>
    </row>
    <row r="26" spans="1:7" x14ac:dyDescent="0.25">
      <c r="A26" s="9" t="s">
        <v>29</v>
      </c>
      <c r="B26" s="9"/>
      <c r="C26" s="8">
        <f>SUM(C23:C25)</f>
        <v>15333</v>
      </c>
      <c r="D26" s="8">
        <f>SUM(D23:D25)</f>
        <v>11500</v>
      </c>
      <c r="E26" s="8">
        <f>SUM(E23:E25)</f>
        <v>11600</v>
      </c>
      <c r="F26" s="8">
        <f>SUM(F23:F25)</f>
        <v>0</v>
      </c>
      <c r="G26" s="8">
        <f>SUM(G23:G25)</f>
        <v>0</v>
      </c>
    </row>
    <row r="28" spans="1:7" x14ac:dyDescent="0.25">
      <c r="A28" t="s">
        <v>14</v>
      </c>
      <c r="C28" s="5">
        <v>93334</v>
      </c>
      <c r="D28" s="5">
        <v>72000</v>
      </c>
      <c r="E28" s="5">
        <v>73000</v>
      </c>
    </row>
    <row r="29" spans="1:7" x14ac:dyDescent="0.25">
      <c r="A29" t="s">
        <v>54</v>
      </c>
      <c r="C29" s="5">
        <v>8000</v>
      </c>
      <c r="D29" s="5">
        <v>6000</v>
      </c>
      <c r="E29" s="5">
        <v>6100</v>
      </c>
    </row>
    <row r="30" spans="1:7" x14ac:dyDescent="0.25">
      <c r="A30" t="s">
        <v>16</v>
      </c>
      <c r="C30" s="5">
        <v>3200</v>
      </c>
      <c r="D30" s="5">
        <v>2400</v>
      </c>
      <c r="E30" s="5">
        <v>2600</v>
      </c>
    </row>
    <row r="31" spans="1:7" x14ac:dyDescent="0.25">
      <c r="A31" t="s">
        <v>17</v>
      </c>
      <c r="C31" s="5">
        <v>24000</v>
      </c>
      <c r="D31" s="5">
        <v>24000</v>
      </c>
      <c r="E31" s="5">
        <v>24000</v>
      </c>
    </row>
    <row r="32" spans="1:7" x14ac:dyDescent="0.25">
      <c r="A32" t="s">
        <v>19</v>
      </c>
      <c r="C32" s="5">
        <v>4800</v>
      </c>
      <c r="D32" s="5">
        <v>3600</v>
      </c>
      <c r="E32" s="5">
        <v>3600</v>
      </c>
    </row>
    <row r="33" spans="1:7" x14ac:dyDescent="0.25">
      <c r="C33" s="5"/>
      <c r="D33" s="5"/>
      <c r="E33" s="5"/>
    </row>
    <row r="34" spans="1:7" x14ac:dyDescent="0.25">
      <c r="C34" s="5"/>
      <c r="D34" s="5"/>
      <c r="E34" s="5"/>
    </row>
    <row r="35" spans="1:7" x14ac:dyDescent="0.25">
      <c r="A35" s="9" t="s">
        <v>21</v>
      </c>
      <c r="B35" s="9"/>
      <c r="C35" s="8">
        <f>SUM(C28:C34)</f>
        <v>133334</v>
      </c>
      <c r="D35" s="8">
        <f t="shared" ref="D35:G35" si="2">SUM(D28:D34)</f>
        <v>108000</v>
      </c>
      <c r="E35" s="8">
        <f t="shared" si="2"/>
        <v>109300</v>
      </c>
      <c r="F35" s="8">
        <f t="shared" si="2"/>
        <v>0</v>
      </c>
      <c r="G35" s="8">
        <f t="shared" si="2"/>
        <v>0</v>
      </c>
    </row>
    <row r="37" spans="1:7" x14ac:dyDescent="0.25">
      <c r="A37" t="s">
        <v>51</v>
      </c>
      <c r="C37" s="5">
        <v>11400</v>
      </c>
      <c r="D37" s="5">
        <v>148900</v>
      </c>
      <c r="E37" s="5">
        <v>174000</v>
      </c>
    </row>
    <row r="38" spans="1:7" x14ac:dyDescent="0.25">
      <c r="A38" t="s">
        <v>23</v>
      </c>
      <c r="C38" s="5">
        <v>4560</v>
      </c>
      <c r="D38" s="5">
        <v>59290</v>
      </c>
      <c r="E38" s="5">
        <v>69600</v>
      </c>
    </row>
    <row r="39" spans="1:7" x14ac:dyDescent="0.25">
      <c r="C39" s="5"/>
      <c r="D39" s="5"/>
      <c r="E39" s="5"/>
    </row>
    <row r="40" spans="1:7" x14ac:dyDescent="0.25">
      <c r="A40" s="9" t="s">
        <v>25</v>
      </c>
      <c r="B40" s="9"/>
      <c r="C40" s="8">
        <f>SUM(C37:C39)</f>
        <v>15960</v>
      </c>
      <c r="D40" s="8">
        <f>SUM(D37:D39)</f>
        <v>208190</v>
      </c>
      <c r="E40" s="8">
        <f>SUM(E37:E39)</f>
        <v>243600</v>
      </c>
      <c r="F40" s="8">
        <f>SUM(F37:F39)</f>
        <v>0</v>
      </c>
      <c r="G40" s="8">
        <f>SUM(G37:G39)</f>
        <v>0</v>
      </c>
    </row>
    <row r="42" spans="1:7" x14ac:dyDescent="0.25">
      <c r="A42" t="s">
        <v>52</v>
      </c>
      <c r="C42" s="5">
        <v>2000</v>
      </c>
      <c r="D42" s="5">
        <v>3000</v>
      </c>
      <c r="E42" s="5">
        <v>4500</v>
      </c>
    </row>
    <row r="43" spans="1:7" x14ac:dyDescent="0.25">
      <c r="C43" s="6"/>
      <c r="D43" s="6"/>
      <c r="E43" s="6"/>
    </row>
    <row r="45" spans="1:7" x14ac:dyDescent="0.25">
      <c r="A45" s="9" t="s">
        <v>28</v>
      </c>
      <c r="B45" s="9"/>
      <c r="C45" s="7">
        <f>SUM(C42:C44)</f>
        <v>2000</v>
      </c>
      <c r="D45" s="7">
        <f>SUM(D42:D44)</f>
        <v>3000</v>
      </c>
      <c r="E45" s="7">
        <f>SUM(E42:E44)</f>
        <v>4500</v>
      </c>
      <c r="F45" s="7">
        <f t="shared" ref="F45:G45" si="3">SUM(F42:F44)</f>
        <v>0</v>
      </c>
      <c r="G45" s="7">
        <f t="shared" si="3"/>
        <v>0</v>
      </c>
    </row>
    <row r="47" spans="1:7" x14ac:dyDescent="0.25">
      <c r="A47" t="s">
        <v>30</v>
      </c>
      <c r="C47" s="5">
        <v>2493</v>
      </c>
      <c r="D47" s="5">
        <v>1300</v>
      </c>
      <c r="E47" s="5">
        <v>894</v>
      </c>
    </row>
    <row r="48" spans="1:7" x14ac:dyDescent="0.25">
      <c r="A48" t="s">
        <v>31</v>
      </c>
      <c r="C48" s="5">
        <v>21333</v>
      </c>
      <c r="D48" s="5">
        <v>16000</v>
      </c>
      <c r="E48" s="5">
        <v>14000</v>
      </c>
    </row>
    <row r="50" spans="1:7" x14ac:dyDescent="0.25">
      <c r="A50" s="9" t="s">
        <v>32</v>
      </c>
      <c r="B50" s="9"/>
      <c r="C50" s="7">
        <f>SUM(C47:C49)</f>
        <v>23826</v>
      </c>
      <c r="D50" s="7">
        <f t="shared" ref="D50:G50" si="4">SUM(D47:D49)</f>
        <v>17300</v>
      </c>
      <c r="E50" s="7">
        <f t="shared" si="4"/>
        <v>14894</v>
      </c>
      <c r="F50" s="7">
        <f t="shared" si="4"/>
        <v>0</v>
      </c>
      <c r="G50" s="7">
        <f t="shared" si="4"/>
        <v>0</v>
      </c>
    </row>
    <row r="53" spans="1:7" x14ac:dyDescent="0.25">
      <c r="A53" s="10" t="s">
        <v>33</v>
      </c>
      <c r="B53" s="10"/>
      <c r="C53" s="13">
        <f>C21+C26+C35+C40+C45+C50</f>
        <v>190453</v>
      </c>
      <c r="D53" s="13">
        <f>D21+D26+D35+D40+D45+D50</f>
        <v>347990</v>
      </c>
      <c r="E53" s="13">
        <f>E21+E26+E35+E40+E45+E50</f>
        <v>383894</v>
      </c>
      <c r="F53" s="13">
        <f>F21+F26+F35+F40+F45+F50</f>
        <v>0</v>
      </c>
      <c r="G53" s="13">
        <f>G21+G26+G35+G40+G45+G50</f>
        <v>0</v>
      </c>
    </row>
    <row r="55" spans="1:7" x14ac:dyDescent="0.25">
      <c r="A55" s="10" t="s">
        <v>34</v>
      </c>
      <c r="B55" s="10"/>
      <c r="C55" s="13">
        <f>C14-C53</f>
        <v>-28208</v>
      </c>
      <c r="D55" s="13">
        <f>D14-D53</f>
        <v>-13466</v>
      </c>
      <c r="E55" s="13">
        <f t="shared" ref="E55:G55" si="5">E14-E53</f>
        <v>138116</v>
      </c>
      <c r="F55" s="13">
        <f t="shared" si="5"/>
        <v>0</v>
      </c>
      <c r="G55" s="13">
        <f t="shared" si="5"/>
        <v>0</v>
      </c>
    </row>
    <row r="57" spans="1:7" x14ac:dyDescent="0.25">
      <c r="A57" t="s">
        <v>35</v>
      </c>
      <c r="C57" s="6">
        <f>C55*0</f>
        <v>0</v>
      </c>
      <c r="D57" s="6">
        <f>D55*0</f>
        <v>0</v>
      </c>
      <c r="E57" s="6">
        <v>16800</v>
      </c>
      <c r="F57" s="6">
        <f t="shared" ref="F57:G57" si="6">F55*0.15</f>
        <v>0</v>
      </c>
      <c r="G57" s="6">
        <f t="shared" si="6"/>
        <v>0</v>
      </c>
    </row>
    <row r="59" spans="1:7" x14ac:dyDescent="0.25">
      <c r="A59" s="10" t="s">
        <v>36</v>
      </c>
      <c r="B59" s="10"/>
      <c r="C59" s="13">
        <f>C55-C57</f>
        <v>-28208</v>
      </c>
      <c r="D59" s="13">
        <f t="shared" ref="D59:G59" si="7">D55-D57</f>
        <v>-13466</v>
      </c>
      <c r="E59" s="13">
        <f t="shared" si="7"/>
        <v>121316</v>
      </c>
      <c r="F59" s="13">
        <f t="shared" si="7"/>
        <v>0</v>
      </c>
      <c r="G59" s="13">
        <f t="shared" si="7"/>
        <v>0</v>
      </c>
    </row>
  </sheetData>
  <pageMargins left="0.7" right="0.7" top="0.75" bottom="0.75" header="0.3" footer="0.3"/>
  <pageSetup paperSize="9" scale="80" orientation="portrait" r:id="rId1"/>
  <ignoredErrors>
    <ignoredError sqref="D5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opLeftCell="A2" zoomScale="90" zoomScaleNormal="90" workbookViewId="0">
      <pane xSplit="9135" ySplit="1125" topLeftCell="C3" activePane="bottomLeft"/>
      <selection pane="topRight" activeCell="H4" sqref="H4:K4"/>
      <selection pane="bottomLeft" activeCell="A10" sqref="A10"/>
      <selection pane="bottomRight" activeCell="J10" sqref="J10"/>
    </sheetView>
  </sheetViews>
  <sheetFormatPr baseColWidth="10" defaultRowHeight="15" x14ac:dyDescent="0.25"/>
  <cols>
    <col min="1" max="1" width="73.85546875" customWidth="1"/>
    <col min="2" max="2" width="18.7109375" customWidth="1"/>
    <col min="3" max="5" width="14.7109375" customWidth="1"/>
    <col min="6" max="6" width="15.28515625" customWidth="1"/>
    <col min="7" max="7" width="1.42578125" customWidth="1"/>
    <col min="8" max="8" width="15.28515625" customWidth="1"/>
    <col min="9" max="10" width="14.7109375" customWidth="1"/>
    <col min="11" max="11" width="15.28515625" customWidth="1"/>
    <col min="12" max="12" width="1.42578125" customWidth="1"/>
    <col min="13" max="13" width="15.5703125" customWidth="1"/>
    <col min="14" max="15" width="14.7109375" customWidth="1"/>
    <col min="16" max="16" width="15.28515625" customWidth="1"/>
    <col min="17" max="17" width="1.42578125" customWidth="1"/>
    <col min="18" max="18" width="15.5703125" customWidth="1"/>
    <col min="19" max="20" width="14.7109375" customWidth="1"/>
    <col min="21" max="21" width="15.28515625" customWidth="1"/>
    <col min="22" max="22" width="1.42578125" customWidth="1"/>
    <col min="23" max="23" width="15.5703125" customWidth="1"/>
    <col min="24" max="25" width="14.7109375" customWidth="1"/>
    <col min="26" max="26" width="15.28515625" customWidth="1"/>
  </cols>
  <sheetData>
    <row r="1" spans="1:26" ht="16.5" thickBot="1" x14ac:dyDescent="0.3">
      <c r="A1" s="2" t="s">
        <v>39</v>
      </c>
      <c r="B1" s="2"/>
      <c r="C1" s="16" t="s">
        <v>38</v>
      </c>
      <c r="D1" s="23"/>
      <c r="E1" s="23"/>
      <c r="F1" s="23"/>
      <c r="G1" s="23"/>
    </row>
    <row r="2" spans="1:26" x14ac:dyDescent="0.25">
      <c r="D2" s="4"/>
      <c r="E2" t="s">
        <v>63</v>
      </c>
    </row>
    <row r="3" spans="1:26" ht="16.5" thickBot="1" x14ac:dyDescent="0.3">
      <c r="A3" s="2" t="s">
        <v>1</v>
      </c>
      <c r="B3" s="2"/>
      <c r="C3" s="1"/>
      <c r="D3" s="1"/>
      <c r="E3" s="1"/>
      <c r="F3" s="1"/>
      <c r="G3" s="24"/>
      <c r="H3" s="1"/>
      <c r="I3" s="1"/>
      <c r="J3" s="1"/>
      <c r="K3" s="1"/>
      <c r="L3" s="1"/>
    </row>
    <row r="4" spans="1:26" ht="15.75" thickBot="1" x14ac:dyDescent="0.3">
      <c r="C4" s="231" t="s">
        <v>161</v>
      </c>
      <c r="D4" s="232"/>
      <c r="E4" s="232"/>
      <c r="F4" s="233"/>
      <c r="G4" s="18"/>
      <c r="H4" s="234" t="s">
        <v>162</v>
      </c>
      <c r="I4" s="235"/>
      <c r="J4" s="235"/>
      <c r="K4" s="236"/>
      <c r="M4" s="234" t="s">
        <v>163</v>
      </c>
      <c r="N4" s="235"/>
      <c r="O4" s="235"/>
      <c r="P4" s="236"/>
      <c r="R4" s="234" t="s">
        <v>164</v>
      </c>
      <c r="S4" s="235"/>
      <c r="T4" s="235"/>
      <c r="U4" s="236"/>
      <c r="W4" s="234" t="s">
        <v>165</v>
      </c>
      <c r="X4" s="235"/>
      <c r="Y4" s="235"/>
      <c r="Z4" s="236"/>
    </row>
    <row r="5" spans="1:26" ht="30" x14ac:dyDescent="0.25">
      <c r="C5" s="60" t="s">
        <v>59</v>
      </c>
      <c r="D5" s="153" t="s">
        <v>56</v>
      </c>
      <c r="E5" s="154" t="s">
        <v>57</v>
      </c>
      <c r="F5" s="155" t="s">
        <v>58</v>
      </c>
      <c r="G5" s="24"/>
      <c r="H5" s="49" t="s">
        <v>59</v>
      </c>
      <c r="I5" s="153" t="s">
        <v>56</v>
      </c>
      <c r="J5" s="154" t="s">
        <v>57</v>
      </c>
      <c r="K5" s="155" t="s">
        <v>58</v>
      </c>
      <c r="L5" s="24"/>
      <c r="M5" s="49" t="s">
        <v>59</v>
      </c>
      <c r="N5" s="46" t="s">
        <v>56</v>
      </c>
      <c r="O5" s="47" t="s">
        <v>57</v>
      </c>
      <c r="P5" s="48" t="s">
        <v>58</v>
      </c>
      <c r="Q5" s="24"/>
      <c r="R5" s="49" t="s">
        <v>59</v>
      </c>
      <c r="S5" s="46" t="s">
        <v>56</v>
      </c>
      <c r="T5" s="47" t="s">
        <v>57</v>
      </c>
      <c r="U5" s="48" t="s">
        <v>58</v>
      </c>
      <c r="V5" s="24"/>
      <c r="W5" s="49" t="s">
        <v>59</v>
      </c>
      <c r="X5" s="46" t="s">
        <v>56</v>
      </c>
      <c r="Y5" s="47" t="s">
        <v>57</v>
      </c>
      <c r="Z5" s="48" t="s">
        <v>58</v>
      </c>
    </row>
    <row r="6" spans="1:26" x14ac:dyDescent="0.25">
      <c r="A6" s="3"/>
      <c r="B6" s="3"/>
      <c r="C6" s="61" t="s">
        <v>41</v>
      </c>
      <c r="D6" s="66"/>
      <c r="E6" s="62"/>
      <c r="F6" s="156"/>
      <c r="G6" s="64"/>
      <c r="H6" s="61" t="s">
        <v>42</v>
      </c>
      <c r="I6" s="66"/>
      <c r="J6" s="62"/>
      <c r="K6" s="156"/>
      <c r="L6" s="65"/>
      <c r="M6" s="61" t="s">
        <v>42</v>
      </c>
      <c r="N6" s="62"/>
      <c r="O6" s="62"/>
      <c r="P6" s="63"/>
      <c r="Q6" s="65"/>
      <c r="R6" s="61" t="s">
        <v>42</v>
      </c>
      <c r="S6" s="62"/>
      <c r="T6" s="62"/>
      <c r="U6" s="63"/>
      <c r="V6" s="65"/>
      <c r="W6" s="61" t="s">
        <v>42</v>
      </c>
      <c r="X6" s="62"/>
      <c r="Y6" s="62"/>
      <c r="Z6" s="63"/>
    </row>
    <row r="7" spans="1:26" x14ac:dyDescent="0.25">
      <c r="A7" s="76" t="s">
        <v>2</v>
      </c>
      <c r="B7" s="59" t="s">
        <v>60</v>
      </c>
      <c r="C7" s="50"/>
      <c r="D7" s="67"/>
      <c r="E7" s="29"/>
      <c r="F7" s="157"/>
      <c r="G7" s="18"/>
      <c r="H7" s="50"/>
      <c r="I7" s="67"/>
      <c r="J7" s="29"/>
      <c r="K7" s="157"/>
      <c r="M7" s="50"/>
      <c r="N7" s="29"/>
      <c r="O7" s="29"/>
      <c r="P7" s="30"/>
      <c r="R7" s="88"/>
      <c r="S7" s="29"/>
      <c r="T7" s="29"/>
      <c r="U7" s="30"/>
      <c r="W7" s="88"/>
      <c r="X7" s="29"/>
      <c r="Y7" s="29"/>
      <c r="Z7" s="30"/>
    </row>
    <row r="8" spans="1:26" x14ac:dyDescent="0.25">
      <c r="A8" s="20"/>
      <c r="B8" s="20"/>
      <c r="C8" s="50"/>
      <c r="D8" s="67"/>
      <c r="E8" s="29"/>
      <c r="F8" s="157"/>
      <c r="G8" s="18"/>
      <c r="H8" s="50"/>
      <c r="I8" s="67"/>
      <c r="J8" s="29"/>
      <c r="K8" s="157"/>
      <c r="M8" s="50"/>
      <c r="N8" s="29"/>
      <c r="O8" s="29"/>
      <c r="P8" s="30"/>
      <c r="R8" s="88"/>
      <c r="S8" s="29"/>
      <c r="T8" s="29"/>
      <c r="U8" s="30"/>
      <c r="W8" s="88"/>
      <c r="X8" s="29"/>
      <c r="Y8" s="29"/>
      <c r="Z8" s="30"/>
    </row>
    <row r="9" spans="1:26" x14ac:dyDescent="0.25">
      <c r="A9" s="18" t="s">
        <v>62</v>
      </c>
      <c r="B9" s="28" t="s">
        <v>64</v>
      </c>
      <c r="C9" s="51">
        <v>157195</v>
      </c>
      <c r="D9" s="68">
        <f>+C9</f>
        <v>157195</v>
      </c>
      <c r="E9" s="32"/>
      <c r="F9" s="159"/>
      <c r="G9" s="19"/>
      <c r="H9" s="51">
        <f>+J9</f>
        <v>156000</v>
      </c>
      <c r="I9" s="158"/>
      <c r="J9" s="31">
        <v>156000</v>
      </c>
      <c r="K9" s="159"/>
      <c r="L9" s="19"/>
      <c r="M9" s="51">
        <v>238050</v>
      </c>
      <c r="N9" s="32"/>
      <c r="O9" s="31">
        <v>180000</v>
      </c>
      <c r="P9" s="33"/>
      <c r="Q9" s="19"/>
      <c r="R9" s="89"/>
      <c r="S9" s="32"/>
      <c r="T9" s="31"/>
      <c r="U9" s="33"/>
      <c r="V9" s="19"/>
      <c r="W9" s="89"/>
      <c r="X9" s="32"/>
      <c r="Y9" s="31"/>
      <c r="Z9" s="33"/>
    </row>
    <row r="10" spans="1:26" x14ac:dyDescent="0.25">
      <c r="A10" s="18" t="s">
        <v>180</v>
      </c>
      <c r="B10" s="28"/>
      <c r="C10" s="51"/>
      <c r="D10" s="158"/>
      <c r="E10" s="32"/>
      <c r="F10" s="159"/>
      <c r="G10" s="19"/>
      <c r="H10" s="51">
        <f>+J10</f>
        <v>13700</v>
      </c>
      <c r="I10" s="158"/>
      <c r="J10" s="31">
        <v>13700</v>
      </c>
      <c r="K10" s="159"/>
      <c r="L10" s="19"/>
      <c r="M10" s="51"/>
      <c r="N10" s="32"/>
      <c r="O10" s="31">
        <v>49800</v>
      </c>
      <c r="P10" s="33"/>
      <c r="Q10" s="19"/>
      <c r="R10" s="89"/>
      <c r="S10" s="32"/>
      <c r="T10" s="31"/>
      <c r="U10" s="33"/>
      <c r="V10" s="19"/>
      <c r="W10" s="89"/>
      <c r="X10" s="32"/>
      <c r="Y10" s="31"/>
      <c r="Z10" s="33"/>
    </row>
    <row r="11" spans="1:26" ht="26.45" customHeight="1" x14ac:dyDescent="0.25">
      <c r="A11" s="22" t="s">
        <v>61</v>
      </c>
      <c r="B11" s="21" t="s">
        <v>48</v>
      </c>
      <c r="C11" s="51">
        <v>0</v>
      </c>
      <c r="D11" s="158"/>
      <c r="E11" s="31">
        <v>0</v>
      </c>
      <c r="F11" s="159"/>
      <c r="G11" s="19"/>
      <c r="H11" s="51">
        <v>2400</v>
      </c>
      <c r="I11" s="158"/>
      <c r="J11" s="75">
        <f>+H11</f>
        <v>2400</v>
      </c>
      <c r="K11" s="159"/>
      <c r="L11" s="19"/>
      <c r="M11" s="51">
        <v>14576</v>
      </c>
      <c r="N11" s="32"/>
      <c r="O11" s="75">
        <f>+M11</f>
        <v>14576</v>
      </c>
      <c r="P11" s="33"/>
      <c r="Q11" s="19"/>
      <c r="R11" s="89"/>
      <c r="S11" s="32"/>
      <c r="T11" s="31"/>
      <c r="U11" s="33"/>
      <c r="V11" s="19"/>
      <c r="W11" s="89"/>
      <c r="X11" s="32"/>
      <c r="Y11" s="31"/>
      <c r="Z11" s="33"/>
    </row>
    <row r="12" spans="1:26" ht="23.25" x14ac:dyDescent="0.25">
      <c r="A12" s="4" t="s">
        <v>177</v>
      </c>
      <c r="B12" s="21" t="s">
        <v>174</v>
      </c>
      <c r="C12" s="51">
        <v>0</v>
      </c>
      <c r="D12" s="68">
        <f>+C12</f>
        <v>0</v>
      </c>
      <c r="E12" s="32"/>
      <c r="F12" s="159"/>
      <c r="G12" s="19"/>
      <c r="H12" s="51">
        <v>36000</v>
      </c>
      <c r="I12" s="68">
        <f>+H12</f>
        <v>36000</v>
      </c>
      <c r="J12" s="32"/>
      <c r="K12" s="159"/>
      <c r="L12" s="19"/>
      <c r="M12" s="51">
        <v>66000</v>
      </c>
      <c r="N12" s="31">
        <f>+M12</f>
        <v>66000</v>
      </c>
      <c r="O12" s="32"/>
      <c r="P12" s="33"/>
      <c r="Q12" s="19"/>
      <c r="R12" s="89"/>
      <c r="S12" s="31">
        <f>+R12</f>
        <v>0</v>
      </c>
      <c r="T12" s="32"/>
      <c r="U12" s="33"/>
      <c r="V12" s="19"/>
      <c r="W12" s="89"/>
      <c r="X12" s="31">
        <f>+W12</f>
        <v>0</v>
      </c>
      <c r="Y12" s="32"/>
      <c r="Z12" s="33"/>
    </row>
    <row r="13" spans="1:26" x14ac:dyDescent="0.25">
      <c r="A13" s="4" t="s">
        <v>178</v>
      </c>
      <c r="B13" s="21" t="s">
        <v>179</v>
      </c>
      <c r="C13" s="51"/>
      <c r="D13" s="68"/>
      <c r="E13" s="32"/>
      <c r="F13" s="159"/>
      <c r="G13" s="19"/>
      <c r="H13" s="51"/>
      <c r="I13" s="68"/>
      <c r="J13" s="32"/>
      <c r="K13" s="159"/>
      <c r="L13" s="19"/>
      <c r="M13" s="51"/>
      <c r="N13" s="31"/>
      <c r="O13" s="32"/>
      <c r="P13" s="33"/>
      <c r="Q13" s="19"/>
      <c r="R13" s="89"/>
      <c r="S13" s="31"/>
      <c r="T13" s="32"/>
      <c r="U13" s="33"/>
      <c r="V13" s="19"/>
      <c r="W13" s="89"/>
      <c r="X13" s="31"/>
      <c r="Y13" s="32"/>
      <c r="Z13" s="33"/>
    </row>
    <row r="14" spans="1:26" x14ac:dyDescent="0.25">
      <c r="A14" s="18" t="s">
        <v>160</v>
      </c>
      <c r="B14" s="18"/>
      <c r="C14" s="51">
        <v>5050</v>
      </c>
      <c r="D14" s="68">
        <f>+C14</f>
        <v>5050</v>
      </c>
      <c r="E14" s="32"/>
      <c r="F14" s="159"/>
      <c r="G14" s="19"/>
      <c r="H14" s="51">
        <v>126424</v>
      </c>
      <c r="I14" s="68">
        <f>+H14</f>
        <v>126424</v>
      </c>
      <c r="J14" s="32"/>
      <c r="K14" s="159"/>
      <c r="L14" s="19"/>
      <c r="M14" s="51">
        <v>203384</v>
      </c>
      <c r="N14" s="31">
        <f>+M14</f>
        <v>203384</v>
      </c>
      <c r="O14" s="32"/>
      <c r="P14" s="33"/>
      <c r="Q14" s="19"/>
      <c r="R14" s="89"/>
      <c r="S14" s="31">
        <f>+R14</f>
        <v>0</v>
      </c>
      <c r="T14" s="32"/>
      <c r="U14" s="33"/>
      <c r="V14" s="19"/>
      <c r="W14" s="89"/>
      <c r="X14" s="31">
        <f>+W14</f>
        <v>0</v>
      </c>
      <c r="Y14" s="32"/>
      <c r="Z14" s="33"/>
    </row>
    <row r="15" spans="1:26" x14ac:dyDescent="0.25">
      <c r="C15" s="52"/>
      <c r="D15" s="69"/>
      <c r="E15" s="34"/>
      <c r="F15" s="160"/>
      <c r="G15" s="25"/>
      <c r="H15" s="52"/>
      <c r="I15" s="69"/>
      <c r="J15" s="34"/>
      <c r="K15" s="160"/>
      <c r="L15" s="6"/>
      <c r="M15" s="52"/>
      <c r="N15" s="34"/>
      <c r="O15" s="34"/>
      <c r="P15" s="35"/>
      <c r="Q15" s="6"/>
      <c r="R15" s="52"/>
      <c r="S15" s="34"/>
      <c r="T15" s="34"/>
      <c r="U15" s="35"/>
      <c r="V15" s="6"/>
      <c r="W15" s="52"/>
      <c r="X15" s="34"/>
      <c r="Y15" s="34"/>
      <c r="Z15" s="35"/>
    </row>
    <row r="16" spans="1:26" x14ac:dyDescent="0.25">
      <c r="A16" s="14" t="s">
        <v>7</v>
      </c>
      <c r="B16" s="14"/>
      <c r="C16" s="53">
        <f>SUM(C9:C15)</f>
        <v>162245</v>
      </c>
      <c r="D16" s="70">
        <f>SUM(D9:D15)</f>
        <v>162245</v>
      </c>
      <c r="E16" s="36">
        <f>SUM(E9:E15)</f>
        <v>0</v>
      </c>
      <c r="F16" s="161"/>
      <c r="G16" s="26"/>
      <c r="H16" s="53">
        <f t="shared" ref="H16:M16" si="0">SUM(H9:H15)</f>
        <v>334524</v>
      </c>
      <c r="I16" s="70">
        <f>SUM(I9:I15)</f>
        <v>162424</v>
      </c>
      <c r="J16" s="36">
        <f>SUM(J9:J15)</f>
        <v>172100</v>
      </c>
      <c r="K16" s="161"/>
      <c r="L16" s="15"/>
      <c r="M16" s="53">
        <f t="shared" si="0"/>
        <v>522010</v>
      </c>
      <c r="N16" s="36">
        <f>SUM(N8:N14)</f>
        <v>269384</v>
      </c>
      <c r="O16" s="36">
        <f>SUM(O9:O15)</f>
        <v>244376</v>
      </c>
      <c r="P16" s="37"/>
      <c r="Q16" s="15"/>
      <c r="R16" s="53">
        <f t="shared" ref="R16" si="1">SUM(R9:R15)</f>
        <v>0</v>
      </c>
      <c r="S16" s="36">
        <f>SUM(S8:S14)</f>
        <v>0</v>
      </c>
      <c r="T16" s="36">
        <f>SUM(T9:T15)</f>
        <v>0</v>
      </c>
      <c r="U16" s="37"/>
      <c r="V16" s="15"/>
      <c r="W16" s="53">
        <f t="shared" ref="W16" si="2">SUM(W9:W15)</f>
        <v>0</v>
      </c>
      <c r="X16" s="36">
        <f>SUM(X8:X14)</f>
        <v>0</v>
      </c>
      <c r="Y16" s="36">
        <f>SUM(Y9:Y15)</f>
        <v>0</v>
      </c>
      <c r="Z16" s="37"/>
    </row>
    <row r="17" spans="1:26" x14ac:dyDescent="0.25">
      <c r="C17" s="52"/>
      <c r="D17" s="69"/>
      <c r="E17" s="34"/>
      <c r="F17" s="160"/>
      <c r="G17" s="25"/>
      <c r="H17" s="52"/>
      <c r="I17" s="69"/>
      <c r="J17" s="34"/>
      <c r="K17" s="160"/>
      <c r="L17" s="6"/>
      <c r="M17" s="52"/>
      <c r="N17" s="34"/>
      <c r="O17" s="34"/>
      <c r="P17" s="35"/>
      <c r="Q17" s="6"/>
      <c r="R17" s="52"/>
      <c r="S17" s="34"/>
      <c r="T17" s="34"/>
      <c r="U17" s="35"/>
      <c r="V17" s="6"/>
      <c r="W17" s="52"/>
      <c r="X17" s="34"/>
      <c r="Y17" s="34"/>
      <c r="Z17" s="35"/>
    </row>
    <row r="18" spans="1:26" x14ac:dyDescent="0.25">
      <c r="C18" s="52"/>
      <c r="D18" s="69"/>
      <c r="E18" s="34"/>
      <c r="F18" s="160"/>
      <c r="G18" s="25"/>
      <c r="H18" s="52"/>
      <c r="I18" s="69"/>
      <c r="J18" s="34"/>
      <c r="K18" s="160"/>
      <c r="L18" s="6"/>
      <c r="M18" s="52"/>
      <c r="N18" s="34"/>
      <c r="O18" s="34"/>
      <c r="P18" s="35"/>
      <c r="Q18" s="6"/>
      <c r="R18" s="52"/>
      <c r="S18" s="34"/>
      <c r="T18" s="34"/>
      <c r="U18" s="35"/>
      <c r="V18" s="6"/>
      <c r="W18" s="52"/>
      <c r="X18" s="34"/>
      <c r="Y18" s="34"/>
      <c r="Z18" s="35"/>
    </row>
    <row r="19" spans="1:26" x14ac:dyDescent="0.25">
      <c r="A19" s="76" t="s">
        <v>8</v>
      </c>
      <c r="B19" s="76"/>
      <c r="C19" s="52"/>
      <c r="D19" s="69"/>
      <c r="E19" s="34"/>
      <c r="F19" s="160"/>
      <c r="G19" s="25"/>
      <c r="H19" s="52"/>
      <c r="I19" s="69"/>
      <c r="J19" s="34"/>
      <c r="K19" s="160"/>
      <c r="L19" s="6"/>
      <c r="M19" s="52"/>
      <c r="N19" s="34"/>
      <c r="O19" s="34"/>
      <c r="P19" s="35"/>
      <c r="Q19" s="6"/>
      <c r="R19" s="52"/>
      <c r="S19" s="34"/>
      <c r="T19" s="34"/>
      <c r="U19" s="35"/>
      <c r="V19" s="6"/>
      <c r="W19" s="52"/>
      <c r="X19" s="34"/>
      <c r="Y19" s="34"/>
      <c r="Z19" s="35"/>
    </row>
    <row r="20" spans="1:26" x14ac:dyDescent="0.25">
      <c r="C20" s="52"/>
      <c r="D20" s="69"/>
      <c r="E20" s="34"/>
      <c r="F20" s="160"/>
      <c r="G20" s="25"/>
      <c r="H20" s="52"/>
      <c r="I20" s="69"/>
      <c r="J20" s="34"/>
      <c r="K20" s="160"/>
      <c r="L20" s="6"/>
      <c r="M20" s="52"/>
      <c r="N20" s="34"/>
      <c r="O20" s="34"/>
      <c r="P20" s="35"/>
      <c r="Q20" s="6"/>
      <c r="R20" s="52"/>
      <c r="S20" s="34"/>
      <c r="T20" s="34"/>
      <c r="U20" s="35"/>
      <c r="V20" s="6"/>
      <c r="W20" s="52"/>
      <c r="X20" s="34"/>
      <c r="Y20" s="34"/>
      <c r="Z20" s="35"/>
    </row>
    <row r="21" spans="1:26" x14ac:dyDescent="0.25">
      <c r="A21" t="s">
        <v>9</v>
      </c>
      <c r="C21" s="52">
        <v>0</v>
      </c>
      <c r="D21" s="69"/>
      <c r="E21" s="34"/>
      <c r="F21" s="160"/>
      <c r="G21" s="25"/>
      <c r="H21" s="52">
        <v>0</v>
      </c>
      <c r="I21" s="69"/>
      <c r="J21" s="34"/>
      <c r="K21" s="160"/>
      <c r="L21" s="6"/>
      <c r="M21" s="52">
        <v>0</v>
      </c>
      <c r="N21" s="34"/>
      <c r="O21" s="34"/>
      <c r="P21" s="35"/>
      <c r="Q21" s="6"/>
      <c r="R21" s="52">
        <v>0</v>
      </c>
      <c r="S21" s="34"/>
      <c r="T21" s="34"/>
      <c r="U21" s="35"/>
      <c r="V21" s="6"/>
      <c r="W21" s="52">
        <v>0</v>
      </c>
      <c r="X21" s="34"/>
      <c r="Y21" s="34"/>
      <c r="Z21" s="35"/>
    </row>
    <row r="22" spans="1:26" x14ac:dyDescent="0.25">
      <c r="C22" s="50"/>
      <c r="D22" s="67"/>
      <c r="E22" s="29"/>
      <c r="F22" s="157"/>
      <c r="G22" s="18"/>
      <c r="H22" s="50"/>
      <c r="I22" s="67"/>
      <c r="J22" s="29"/>
      <c r="K22" s="157"/>
      <c r="M22" s="50"/>
      <c r="N22" s="29"/>
      <c r="O22" s="29"/>
      <c r="P22" s="30"/>
      <c r="R22" s="50"/>
      <c r="S22" s="29"/>
      <c r="T22" s="29"/>
      <c r="U22" s="30"/>
      <c r="W22" s="50"/>
      <c r="X22" s="29"/>
      <c r="Y22" s="29"/>
      <c r="Z22" s="30"/>
    </row>
    <row r="23" spans="1:26" x14ac:dyDescent="0.25">
      <c r="A23" s="9" t="s">
        <v>10</v>
      </c>
      <c r="B23" s="9"/>
      <c r="C23" s="54">
        <f>SUM(C21:C22)</f>
        <v>0</v>
      </c>
      <c r="D23" s="71"/>
      <c r="E23" s="38"/>
      <c r="F23" s="162"/>
      <c r="G23" s="25"/>
      <c r="H23" s="54">
        <f t="shared" ref="H23:M23" si="3">SUM(H21:H22)</f>
        <v>0</v>
      </c>
      <c r="I23" s="71"/>
      <c r="J23" s="38"/>
      <c r="K23" s="162"/>
      <c r="L23" s="7"/>
      <c r="M23" s="54">
        <f t="shared" si="3"/>
        <v>0</v>
      </c>
      <c r="N23" s="38"/>
      <c r="O23" s="38"/>
      <c r="P23" s="39"/>
      <c r="Q23" s="7"/>
      <c r="R23" s="54">
        <f t="shared" ref="R23" si="4">SUM(R21:R22)</f>
        <v>0</v>
      </c>
      <c r="S23" s="38"/>
      <c r="T23" s="38"/>
      <c r="U23" s="39"/>
      <c r="V23" s="7"/>
      <c r="W23" s="54">
        <f t="shared" ref="W23" si="5">SUM(W21:W22)</f>
        <v>0</v>
      </c>
      <c r="X23" s="38"/>
      <c r="Y23" s="38"/>
      <c r="Z23" s="39"/>
    </row>
    <row r="24" spans="1:26" x14ac:dyDescent="0.25">
      <c r="C24" s="50"/>
      <c r="D24" s="67"/>
      <c r="E24" s="29"/>
      <c r="F24" s="157"/>
      <c r="G24" s="18"/>
      <c r="H24" s="50"/>
      <c r="I24" s="67"/>
      <c r="J24" s="29"/>
      <c r="K24" s="157"/>
      <c r="M24" s="50"/>
      <c r="N24" s="29"/>
      <c r="O24" s="29"/>
      <c r="P24" s="30"/>
      <c r="R24" s="50"/>
      <c r="S24" s="29"/>
      <c r="T24" s="29"/>
      <c r="U24" s="30"/>
      <c r="W24" s="50"/>
      <c r="X24" s="29"/>
      <c r="Y24" s="29"/>
      <c r="Z24" s="30"/>
    </row>
    <row r="25" spans="1:26" x14ac:dyDescent="0.25">
      <c r="A25" t="s">
        <v>11</v>
      </c>
      <c r="C25" s="55">
        <v>3333</v>
      </c>
      <c r="D25" s="72"/>
      <c r="E25" s="40"/>
      <c r="F25" s="163"/>
      <c r="G25" s="19"/>
      <c r="H25" s="55">
        <v>2500</v>
      </c>
      <c r="I25" s="72"/>
      <c r="J25" s="40"/>
      <c r="K25" s="163"/>
      <c r="L25" s="5"/>
      <c r="M25" s="55">
        <v>2600</v>
      </c>
      <c r="N25" s="40"/>
      <c r="O25" s="40"/>
      <c r="P25" s="41"/>
      <c r="Q25" s="5"/>
      <c r="R25" s="55">
        <f>M25*1.02</f>
        <v>2652</v>
      </c>
      <c r="S25" s="40"/>
      <c r="T25" s="40"/>
      <c r="U25" s="41"/>
      <c r="V25" s="5"/>
      <c r="W25" s="55">
        <f>R25*1.02</f>
        <v>2705.04</v>
      </c>
      <c r="X25" s="40"/>
      <c r="Y25" s="40"/>
      <c r="Z25" s="41"/>
    </row>
    <row r="26" spans="1:26" x14ac:dyDescent="0.25">
      <c r="A26" t="s">
        <v>53</v>
      </c>
      <c r="C26" s="55">
        <v>12000</v>
      </c>
      <c r="D26" s="72"/>
      <c r="E26" s="40"/>
      <c r="F26" s="163"/>
      <c r="G26" s="19"/>
      <c r="H26" s="55">
        <v>9000</v>
      </c>
      <c r="I26" s="72"/>
      <c r="J26" s="40"/>
      <c r="K26" s="163"/>
      <c r="L26" s="5"/>
      <c r="M26" s="55">
        <v>9000</v>
      </c>
      <c r="N26" s="40"/>
      <c r="O26" s="40"/>
      <c r="P26" s="41"/>
      <c r="Q26" s="5"/>
      <c r="R26" s="55"/>
      <c r="S26" s="40"/>
      <c r="T26" s="40"/>
      <c r="U26" s="41"/>
      <c r="V26" s="5"/>
      <c r="W26" s="55"/>
      <c r="X26" s="40"/>
      <c r="Y26" s="40"/>
      <c r="Z26" s="41"/>
    </row>
    <row r="27" spans="1:26" x14ac:dyDescent="0.25">
      <c r="C27" s="55"/>
      <c r="D27" s="72"/>
      <c r="E27" s="40"/>
      <c r="F27" s="163"/>
      <c r="G27" s="19"/>
      <c r="H27" s="55"/>
      <c r="I27" s="72"/>
      <c r="J27" s="40"/>
      <c r="K27" s="163"/>
      <c r="L27" s="5"/>
      <c r="M27" s="55"/>
      <c r="N27" s="40"/>
      <c r="O27" s="40"/>
      <c r="P27" s="41"/>
      <c r="Q27" s="5"/>
      <c r="R27" s="55"/>
      <c r="S27" s="40"/>
      <c r="T27" s="40"/>
      <c r="U27" s="41"/>
      <c r="V27" s="5"/>
      <c r="W27" s="55"/>
      <c r="X27" s="40"/>
      <c r="Y27" s="40"/>
      <c r="Z27" s="41"/>
    </row>
    <row r="28" spans="1:26" x14ac:dyDescent="0.25">
      <c r="A28" s="9" t="s">
        <v>29</v>
      </c>
      <c r="B28" s="9"/>
      <c r="C28" s="56">
        <f>SUM(C25:C27)</f>
        <v>15333</v>
      </c>
      <c r="D28" s="73"/>
      <c r="E28" s="42"/>
      <c r="F28" s="164"/>
      <c r="G28" s="19"/>
      <c r="H28" s="56">
        <f>SUM(H25:H27)</f>
        <v>11500</v>
      </c>
      <c r="I28" s="73"/>
      <c r="J28" s="42"/>
      <c r="K28" s="164"/>
      <c r="L28" s="8"/>
      <c r="M28" s="56">
        <f>SUM(M25:M27)</f>
        <v>11600</v>
      </c>
      <c r="N28" s="42"/>
      <c r="O28" s="42"/>
      <c r="P28" s="43"/>
      <c r="Q28" s="8"/>
      <c r="R28" s="56">
        <f>SUM(R25:R27)</f>
        <v>2652</v>
      </c>
      <c r="S28" s="42"/>
      <c r="T28" s="42"/>
      <c r="U28" s="43"/>
      <c r="V28" s="8"/>
      <c r="W28" s="56">
        <f>SUM(W25:W27)</f>
        <v>2705.04</v>
      </c>
      <c r="X28" s="42"/>
      <c r="Y28" s="42"/>
      <c r="Z28" s="43"/>
    </row>
    <row r="29" spans="1:26" x14ac:dyDescent="0.25">
      <c r="C29" s="50"/>
      <c r="D29" s="67"/>
      <c r="E29" s="29"/>
      <c r="F29" s="157"/>
      <c r="G29" s="18"/>
      <c r="H29" s="50"/>
      <c r="I29" s="67"/>
      <c r="J29" s="29"/>
      <c r="K29" s="157"/>
      <c r="M29" s="50"/>
      <c r="N29" s="29"/>
      <c r="O29" s="29"/>
      <c r="P29" s="30"/>
      <c r="R29" s="50"/>
      <c r="S29" s="29"/>
      <c r="T29" s="29"/>
      <c r="U29" s="30"/>
      <c r="W29" s="50"/>
      <c r="X29" s="29"/>
      <c r="Y29" s="29"/>
      <c r="Z29" s="30"/>
    </row>
    <row r="30" spans="1:26" x14ac:dyDescent="0.25">
      <c r="A30" t="s">
        <v>14</v>
      </c>
      <c r="C30" s="55">
        <v>93334</v>
      </c>
      <c r="D30" s="72"/>
      <c r="E30" s="40"/>
      <c r="F30" s="163"/>
      <c r="G30" s="19"/>
      <c r="H30" s="55">
        <v>72000</v>
      </c>
      <c r="I30" s="72"/>
      <c r="J30" s="40"/>
      <c r="K30" s="163"/>
      <c r="L30" s="5"/>
      <c r="M30" s="55">
        <v>73000</v>
      </c>
      <c r="N30" s="40"/>
      <c r="O30" s="40"/>
      <c r="P30" s="41"/>
      <c r="Q30" s="5"/>
      <c r="R30" s="55">
        <f t="shared" ref="R30:R34" si="6">M30*1.02</f>
        <v>74460</v>
      </c>
      <c r="S30" s="40"/>
      <c r="T30" s="40"/>
      <c r="U30" s="41"/>
      <c r="V30" s="5"/>
      <c r="W30" s="55">
        <f t="shared" ref="W30:W34" si="7">R30*1.02</f>
        <v>75949.2</v>
      </c>
      <c r="X30" s="40"/>
      <c r="Y30" s="40"/>
      <c r="Z30" s="41"/>
    </row>
    <row r="31" spans="1:26" x14ac:dyDescent="0.25">
      <c r="A31" t="s">
        <v>54</v>
      </c>
      <c r="C31" s="55">
        <v>8000</v>
      </c>
      <c r="D31" s="72"/>
      <c r="E31" s="40"/>
      <c r="F31" s="163"/>
      <c r="G31" s="19"/>
      <c r="H31" s="55">
        <v>6000</v>
      </c>
      <c r="I31" s="72"/>
      <c r="J31" s="40"/>
      <c r="K31" s="163"/>
      <c r="L31" s="5"/>
      <c r="M31" s="55">
        <v>6100</v>
      </c>
      <c r="N31" s="40"/>
      <c r="O31" s="40"/>
      <c r="P31" s="41"/>
      <c r="Q31" s="5"/>
      <c r="R31" s="55">
        <f t="shared" si="6"/>
        <v>6222</v>
      </c>
      <c r="S31" s="40"/>
      <c r="T31" s="40"/>
      <c r="U31" s="41"/>
      <c r="V31" s="5"/>
      <c r="W31" s="55">
        <f t="shared" si="7"/>
        <v>6346.4400000000005</v>
      </c>
      <c r="X31" s="40"/>
      <c r="Y31" s="40"/>
      <c r="Z31" s="41"/>
    </row>
    <row r="32" spans="1:26" x14ac:dyDescent="0.25">
      <c r="A32" t="s">
        <v>16</v>
      </c>
      <c r="C32" s="55">
        <v>3200</v>
      </c>
      <c r="D32" s="72"/>
      <c r="E32" s="40"/>
      <c r="F32" s="163"/>
      <c r="G32" s="19"/>
      <c r="H32" s="55">
        <v>2400</v>
      </c>
      <c r="I32" s="72"/>
      <c r="J32" s="40"/>
      <c r="K32" s="163"/>
      <c r="L32" s="5"/>
      <c r="M32" s="55">
        <v>2600</v>
      </c>
      <c r="N32" s="40"/>
      <c r="O32" s="40"/>
      <c r="P32" s="41"/>
      <c r="Q32" s="5"/>
      <c r="R32" s="55">
        <f t="shared" si="6"/>
        <v>2652</v>
      </c>
      <c r="S32" s="40"/>
      <c r="T32" s="40"/>
      <c r="U32" s="41"/>
      <c r="V32" s="5"/>
      <c r="W32" s="55">
        <f t="shared" si="7"/>
        <v>2705.04</v>
      </c>
      <c r="X32" s="40"/>
      <c r="Y32" s="40"/>
      <c r="Z32" s="41"/>
    </row>
    <row r="33" spans="1:26" x14ac:dyDescent="0.25">
      <c r="A33" t="s">
        <v>17</v>
      </c>
      <c r="C33" s="55">
        <v>24000</v>
      </c>
      <c r="D33" s="72"/>
      <c r="E33" s="40"/>
      <c r="F33" s="163"/>
      <c r="G33" s="19"/>
      <c r="H33" s="55">
        <v>24000</v>
      </c>
      <c r="I33" s="72"/>
      <c r="J33" s="40"/>
      <c r="K33" s="163"/>
      <c r="L33" s="5"/>
      <c r="M33" s="55">
        <v>24000</v>
      </c>
      <c r="N33" s="40"/>
      <c r="O33" s="40"/>
      <c r="P33" s="41"/>
      <c r="Q33" s="5"/>
      <c r="R33" s="55">
        <f t="shared" si="6"/>
        <v>24480</v>
      </c>
      <c r="S33" s="40"/>
      <c r="T33" s="40"/>
      <c r="U33" s="41"/>
      <c r="V33" s="5"/>
      <c r="W33" s="55">
        <f t="shared" si="7"/>
        <v>24969.600000000002</v>
      </c>
      <c r="X33" s="40"/>
      <c r="Y33" s="40"/>
      <c r="Z33" s="41"/>
    </row>
    <row r="34" spans="1:26" x14ac:dyDescent="0.25">
      <c r="A34" t="s">
        <v>19</v>
      </c>
      <c r="C34" s="55">
        <v>4800</v>
      </c>
      <c r="D34" s="72"/>
      <c r="E34" s="40"/>
      <c r="F34" s="163"/>
      <c r="G34" s="19"/>
      <c r="H34" s="55">
        <v>3600</v>
      </c>
      <c r="I34" s="72"/>
      <c r="J34" s="40"/>
      <c r="K34" s="163"/>
      <c r="L34" s="5"/>
      <c r="M34" s="55">
        <v>3600</v>
      </c>
      <c r="N34" s="40"/>
      <c r="O34" s="40"/>
      <c r="P34" s="41"/>
      <c r="Q34" s="5"/>
      <c r="R34" s="55">
        <f t="shared" si="6"/>
        <v>3672</v>
      </c>
      <c r="S34" s="40"/>
      <c r="T34" s="40"/>
      <c r="U34" s="41"/>
      <c r="V34" s="5"/>
      <c r="W34" s="55">
        <f t="shared" si="7"/>
        <v>3745.44</v>
      </c>
      <c r="X34" s="40"/>
      <c r="Y34" s="40"/>
      <c r="Z34" s="41"/>
    </row>
    <row r="35" spans="1:26" x14ac:dyDescent="0.25">
      <c r="C35" s="55"/>
      <c r="D35" s="72"/>
      <c r="E35" s="40"/>
      <c r="F35" s="163"/>
      <c r="G35" s="19"/>
      <c r="H35" s="55"/>
      <c r="I35" s="72"/>
      <c r="J35" s="40"/>
      <c r="K35" s="163"/>
      <c r="L35" s="19"/>
      <c r="M35" s="55"/>
      <c r="N35" s="40"/>
      <c r="O35" s="40"/>
      <c r="P35" s="41"/>
      <c r="Q35" s="5"/>
      <c r="R35" s="55"/>
      <c r="S35" s="40"/>
      <c r="T35" s="40"/>
      <c r="U35" s="41"/>
      <c r="V35" s="5"/>
      <c r="W35" s="55"/>
      <c r="X35" s="40"/>
      <c r="Y35" s="40"/>
      <c r="Z35" s="41"/>
    </row>
    <row r="36" spans="1:26" x14ac:dyDescent="0.25">
      <c r="C36" s="55"/>
      <c r="D36" s="72"/>
      <c r="E36" s="40"/>
      <c r="F36" s="163"/>
      <c r="G36" s="19"/>
      <c r="H36" s="55"/>
      <c r="I36" s="72"/>
      <c r="J36" s="40"/>
      <c r="K36" s="163"/>
      <c r="L36" s="19"/>
      <c r="M36" s="55"/>
      <c r="N36" s="40"/>
      <c r="O36" s="40"/>
      <c r="P36" s="41"/>
      <c r="Q36" s="5"/>
      <c r="R36" s="55"/>
      <c r="S36" s="40"/>
      <c r="T36" s="40"/>
      <c r="U36" s="41"/>
      <c r="V36" s="5"/>
      <c r="W36" s="55"/>
      <c r="X36" s="40"/>
      <c r="Y36" s="40"/>
      <c r="Z36" s="41"/>
    </row>
    <row r="37" spans="1:26" x14ac:dyDescent="0.25">
      <c r="A37" s="9" t="s">
        <v>21</v>
      </c>
      <c r="B37" s="9"/>
      <c r="C37" s="56">
        <f>SUM(C30:C36)</f>
        <v>133334</v>
      </c>
      <c r="D37" s="73"/>
      <c r="E37" s="42"/>
      <c r="F37" s="164"/>
      <c r="G37" s="19"/>
      <c r="H37" s="56">
        <f t="shared" ref="H37:M37" si="8">SUM(H30:H36)</f>
        <v>108000</v>
      </c>
      <c r="I37" s="73"/>
      <c r="J37" s="42"/>
      <c r="K37" s="164"/>
      <c r="L37" s="19"/>
      <c r="M37" s="56">
        <f t="shared" si="8"/>
        <v>109300</v>
      </c>
      <c r="N37" s="42"/>
      <c r="O37" s="42"/>
      <c r="P37" s="43"/>
      <c r="Q37" s="8"/>
      <c r="R37" s="56">
        <f t="shared" ref="R37" si="9">SUM(R30:R36)</f>
        <v>111486</v>
      </c>
      <c r="S37" s="42"/>
      <c r="T37" s="42"/>
      <c r="U37" s="43"/>
      <c r="V37" s="8"/>
      <c r="W37" s="56">
        <f t="shared" ref="W37" si="10">SUM(W30:W36)</f>
        <v>113715.72</v>
      </c>
      <c r="X37" s="42"/>
      <c r="Y37" s="42"/>
      <c r="Z37" s="43"/>
    </row>
    <row r="38" spans="1:26" x14ac:dyDescent="0.25">
      <c r="C38" s="50"/>
      <c r="D38" s="67"/>
      <c r="E38" s="29"/>
      <c r="F38" s="157"/>
      <c r="G38" s="18"/>
      <c r="H38" s="50"/>
      <c r="I38" s="67"/>
      <c r="J38" s="29"/>
      <c r="K38" s="157"/>
      <c r="L38" s="18"/>
      <c r="M38" s="50"/>
      <c r="N38" s="29"/>
      <c r="O38" s="29"/>
      <c r="P38" s="30"/>
      <c r="R38" s="50"/>
      <c r="S38" s="29"/>
      <c r="T38" s="29"/>
      <c r="U38" s="30"/>
      <c r="W38" s="50"/>
      <c r="X38" s="29"/>
      <c r="Y38" s="29"/>
      <c r="Z38" s="30"/>
    </row>
    <row r="39" spans="1:26" x14ac:dyDescent="0.25">
      <c r="A39" t="s">
        <v>51</v>
      </c>
      <c r="C39" s="55">
        <v>11400</v>
      </c>
      <c r="D39" s="72"/>
      <c r="E39" s="40"/>
      <c r="F39" s="163"/>
      <c r="G39" s="19"/>
      <c r="H39" s="55">
        <v>148900</v>
      </c>
      <c r="I39" s="72"/>
      <c r="J39" s="40"/>
      <c r="K39" s="163"/>
      <c r="L39" s="19"/>
      <c r="M39" s="55">
        <v>174000</v>
      </c>
      <c r="N39" s="40"/>
      <c r="O39" s="40"/>
      <c r="P39" s="41"/>
      <c r="Q39" s="5"/>
      <c r="R39" s="55">
        <f t="shared" ref="R39:R40" si="11">M39*1.02</f>
        <v>177480</v>
      </c>
      <c r="S39" s="40"/>
      <c r="T39" s="40"/>
      <c r="U39" s="41"/>
      <c r="V39" s="5"/>
      <c r="W39" s="55">
        <f t="shared" ref="W39:W40" si="12">R39*1.02</f>
        <v>181029.6</v>
      </c>
      <c r="X39" s="40"/>
      <c r="Y39" s="40"/>
      <c r="Z39" s="41"/>
    </row>
    <row r="40" spans="1:26" x14ac:dyDescent="0.25">
      <c r="A40" t="s">
        <v>23</v>
      </c>
      <c r="C40" s="55">
        <v>4560</v>
      </c>
      <c r="D40" s="72"/>
      <c r="E40" s="40"/>
      <c r="F40" s="163"/>
      <c r="G40" s="19"/>
      <c r="H40" s="55">
        <v>59290</v>
      </c>
      <c r="I40" s="72"/>
      <c r="J40" s="40"/>
      <c r="K40" s="163"/>
      <c r="L40" s="19"/>
      <c r="M40" s="55">
        <v>69600</v>
      </c>
      <c r="N40" s="40"/>
      <c r="O40" s="40"/>
      <c r="P40" s="41"/>
      <c r="Q40" s="5"/>
      <c r="R40" s="55">
        <f t="shared" si="11"/>
        <v>70992</v>
      </c>
      <c r="S40" s="40"/>
      <c r="T40" s="40"/>
      <c r="U40" s="41"/>
      <c r="V40" s="5"/>
      <c r="W40" s="55">
        <f t="shared" si="12"/>
        <v>72411.839999999997</v>
      </c>
      <c r="X40" s="40"/>
      <c r="Y40" s="40"/>
      <c r="Z40" s="41"/>
    </row>
    <row r="41" spans="1:26" x14ac:dyDescent="0.25">
      <c r="C41" s="55"/>
      <c r="D41" s="72"/>
      <c r="E41" s="40"/>
      <c r="F41" s="163"/>
      <c r="G41" s="19"/>
      <c r="H41" s="55"/>
      <c r="I41" s="72"/>
      <c r="J41" s="40"/>
      <c r="K41" s="163"/>
      <c r="L41" s="19"/>
      <c r="M41" s="55"/>
      <c r="N41" s="40"/>
      <c r="O41" s="40"/>
      <c r="P41" s="41"/>
      <c r="Q41" s="5"/>
      <c r="R41" s="55"/>
      <c r="S41" s="40"/>
      <c r="T41" s="40"/>
      <c r="U41" s="41"/>
      <c r="V41" s="5"/>
      <c r="W41" s="55"/>
      <c r="X41" s="40"/>
      <c r="Y41" s="40"/>
      <c r="Z41" s="41"/>
    </row>
    <row r="42" spans="1:26" x14ac:dyDescent="0.25">
      <c r="A42" s="9" t="s">
        <v>25</v>
      </c>
      <c r="B42" s="9"/>
      <c r="C42" s="56">
        <f>SUM(C39:C41)</f>
        <v>15960</v>
      </c>
      <c r="D42" s="73"/>
      <c r="E42" s="42"/>
      <c r="F42" s="164"/>
      <c r="G42" s="19"/>
      <c r="H42" s="56">
        <f>SUM(H39:H41)</f>
        <v>208190</v>
      </c>
      <c r="I42" s="73"/>
      <c r="J42" s="42"/>
      <c r="K42" s="164"/>
      <c r="L42" s="19"/>
      <c r="M42" s="56">
        <f>SUM(M39:M41)</f>
        <v>243600</v>
      </c>
      <c r="N42" s="42"/>
      <c r="O42" s="42"/>
      <c r="P42" s="43"/>
      <c r="Q42" s="8"/>
      <c r="R42" s="56">
        <f>SUM(R39:R41)</f>
        <v>248472</v>
      </c>
      <c r="S42" s="42"/>
      <c r="T42" s="42"/>
      <c r="U42" s="43"/>
      <c r="V42" s="8"/>
      <c r="W42" s="56">
        <f>SUM(W39:W41)</f>
        <v>253441.44</v>
      </c>
      <c r="X42" s="42"/>
      <c r="Y42" s="42"/>
      <c r="Z42" s="43"/>
    </row>
    <row r="43" spans="1:26" x14ac:dyDescent="0.25">
      <c r="C43" s="50"/>
      <c r="D43" s="67"/>
      <c r="E43" s="29"/>
      <c r="F43" s="157"/>
      <c r="G43" s="18"/>
      <c r="H43" s="50"/>
      <c r="I43" s="67"/>
      <c r="J43" s="29"/>
      <c r="K43" s="157"/>
      <c r="L43" s="18"/>
      <c r="M43" s="50"/>
      <c r="N43" s="29"/>
      <c r="O43" s="29"/>
      <c r="P43" s="30"/>
      <c r="R43" s="50"/>
      <c r="S43" s="29"/>
      <c r="T43" s="29"/>
      <c r="U43" s="30"/>
      <c r="W43" s="50"/>
      <c r="X43" s="29"/>
      <c r="Y43" s="29"/>
      <c r="Z43" s="30"/>
    </row>
    <row r="44" spans="1:26" x14ac:dyDescent="0.25">
      <c r="A44" t="s">
        <v>52</v>
      </c>
      <c r="C44" s="55">
        <v>2000</v>
      </c>
      <c r="D44" s="72"/>
      <c r="E44" s="40"/>
      <c r="F44" s="163"/>
      <c r="G44" s="19"/>
      <c r="H44" s="55">
        <v>3000</v>
      </c>
      <c r="I44" s="72"/>
      <c r="J44" s="40"/>
      <c r="K44" s="163"/>
      <c r="L44" s="19"/>
      <c r="M44" s="55">
        <v>4500</v>
      </c>
      <c r="N44" s="40"/>
      <c r="O44" s="40"/>
      <c r="P44" s="41"/>
      <c r="Q44" s="5"/>
      <c r="R44" s="55">
        <f>M44*1.02</f>
        <v>4590</v>
      </c>
      <c r="S44" s="40"/>
      <c r="T44" s="40"/>
      <c r="U44" s="41"/>
      <c r="V44" s="5"/>
      <c r="W44" s="55">
        <f>R44*1.02</f>
        <v>4681.8</v>
      </c>
      <c r="X44" s="40"/>
      <c r="Y44" s="40"/>
      <c r="Z44" s="41"/>
    </row>
    <row r="45" spans="1:26" x14ac:dyDescent="0.25">
      <c r="C45" s="52"/>
      <c r="D45" s="69"/>
      <c r="E45" s="34"/>
      <c r="F45" s="160"/>
      <c r="G45" s="25"/>
      <c r="H45" s="52"/>
      <c r="I45" s="69"/>
      <c r="J45" s="34"/>
      <c r="K45" s="160"/>
      <c r="L45" s="25"/>
      <c r="M45" s="52"/>
      <c r="N45" s="34"/>
      <c r="O45" s="34"/>
      <c r="P45" s="35"/>
      <c r="Q45" s="6"/>
      <c r="R45" s="52"/>
      <c r="S45" s="34"/>
      <c r="T45" s="34"/>
      <c r="U45" s="35"/>
      <c r="V45" s="6"/>
      <c r="W45" s="52"/>
      <c r="X45" s="34"/>
      <c r="Y45" s="34"/>
      <c r="Z45" s="35"/>
    </row>
    <row r="46" spans="1:26" x14ac:dyDescent="0.25">
      <c r="C46" s="50"/>
      <c r="D46" s="67"/>
      <c r="E46" s="29"/>
      <c r="F46" s="157"/>
      <c r="G46" s="18"/>
      <c r="H46" s="50"/>
      <c r="I46" s="67"/>
      <c r="J46" s="29"/>
      <c r="K46" s="157"/>
      <c r="L46" s="18"/>
      <c r="M46" s="50"/>
      <c r="N46" s="29"/>
      <c r="O46" s="29"/>
      <c r="P46" s="30"/>
      <c r="R46" s="50"/>
      <c r="S46" s="29"/>
      <c r="T46" s="29"/>
      <c r="U46" s="30"/>
      <c r="W46" s="50"/>
      <c r="X46" s="29"/>
      <c r="Y46" s="29"/>
      <c r="Z46" s="30"/>
    </row>
    <row r="47" spans="1:26" x14ac:dyDescent="0.25">
      <c r="A47" s="9" t="s">
        <v>28</v>
      </c>
      <c r="B47" s="9"/>
      <c r="C47" s="54">
        <f>SUM(C44:C46)</f>
        <v>2000</v>
      </c>
      <c r="D47" s="71"/>
      <c r="E47" s="38"/>
      <c r="F47" s="162"/>
      <c r="G47" s="25"/>
      <c r="H47" s="54">
        <f>SUM(H44:H46)</f>
        <v>3000</v>
      </c>
      <c r="I47" s="71"/>
      <c r="J47" s="38"/>
      <c r="K47" s="162"/>
      <c r="L47" s="25"/>
      <c r="M47" s="54">
        <f>SUM(M44:M46)</f>
        <v>4500</v>
      </c>
      <c r="N47" s="38"/>
      <c r="O47" s="38"/>
      <c r="P47" s="39"/>
      <c r="Q47" s="7"/>
      <c r="R47" s="54">
        <f>SUM(R44:R46)</f>
        <v>4590</v>
      </c>
      <c r="S47" s="38"/>
      <c r="T47" s="38"/>
      <c r="U47" s="39"/>
      <c r="V47" s="7"/>
      <c r="W47" s="54">
        <f>SUM(W44:W46)</f>
        <v>4681.8</v>
      </c>
      <c r="X47" s="38"/>
      <c r="Y47" s="38"/>
      <c r="Z47" s="39"/>
    </row>
    <row r="48" spans="1:26" x14ac:dyDescent="0.25">
      <c r="C48" s="50"/>
      <c r="D48" s="67"/>
      <c r="E48" s="29"/>
      <c r="F48" s="157"/>
      <c r="G48" s="18"/>
      <c r="H48" s="50"/>
      <c r="I48" s="67"/>
      <c r="J48" s="29"/>
      <c r="K48" s="157"/>
      <c r="L48" s="18"/>
      <c r="M48" s="50"/>
      <c r="N48" s="29"/>
      <c r="O48" s="29"/>
      <c r="P48" s="30"/>
      <c r="R48" s="50"/>
      <c r="S48" s="29"/>
      <c r="T48" s="29"/>
      <c r="U48" s="30"/>
      <c r="W48" s="50"/>
      <c r="X48" s="29"/>
      <c r="Y48" s="29"/>
      <c r="Z48" s="30"/>
    </row>
    <row r="49" spans="1:26" x14ac:dyDescent="0.25">
      <c r="A49" t="s">
        <v>30</v>
      </c>
      <c r="C49" s="55">
        <v>2493</v>
      </c>
      <c r="D49" s="72"/>
      <c r="E49" s="40"/>
      <c r="F49" s="163"/>
      <c r="G49" s="19"/>
      <c r="H49" s="55">
        <v>1300</v>
      </c>
      <c r="I49" s="72"/>
      <c r="J49" s="40"/>
      <c r="K49" s="163"/>
      <c r="L49" s="19"/>
      <c r="M49" s="55">
        <v>894</v>
      </c>
      <c r="N49" s="40"/>
      <c r="O49" s="40"/>
      <c r="P49" s="41"/>
      <c r="Q49" s="5"/>
      <c r="R49" s="55">
        <v>569</v>
      </c>
      <c r="S49" s="40"/>
      <c r="T49" s="40"/>
      <c r="U49" s="41"/>
      <c r="V49" s="5"/>
      <c r="W49" s="55">
        <v>197</v>
      </c>
      <c r="X49" s="40"/>
      <c r="Y49" s="40"/>
      <c r="Z49" s="41"/>
    </row>
    <row r="50" spans="1:26" x14ac:dyDescent="0.25">
      <c r="A50" t="s">
        <v>31</v>
      </c>
      <c r="C50" s="55">
        <v>21333</v>
      </c>
      <c r="D50" s="72"/>
      <c r="E50" s="40"/>
      <c r="F50" s="163"/>
      <c r="G50" s="19"/>
      <c r="H50" s="55">
        <v>16000</v>
      </c>
      <c r="I50" s="72"/>
      <c r="J50" s="40"/>
      <c r="K50" s="163"/>
      <c r="L50" s="19"/>
      <c r="M50" s="55">
        <v>14000</v>
      </c>
      <c r="N50" s="40"/>
      <c r="O50" s="40"/>
      <c r="P50" s="41"/>
      <c r="Q50" s="5"/>
      <c r="R50" s="55">
        <v>12000</v>
      </c>
      <c r="S50" s="40"/>
      <c r="T50" s="40"/>
      <c r="U50" s="41"/>
      <c r="V50" s="5"/>
      <c r="W50" s="55">
        <v>10000</v>
      </c>
      <c r="X50" s="40"/>
      <c r="Y50" s="40"/>
      <c r="Z50" s="41"/>
    </row>
    <row r="51" spans="1:26" x14ac:dyDescent="0.25">
      <c r="C51" s="50"/>
      <c r="D51" s="67"/>
      <c r="E51" s="29"/>
      <c r="F51" s="157"/>
      <c r="G51" s="18"/>
      <c r="H51" s="50"/>
      <c r="I51" s="67"/>
      <c r="J51" s="29"/>
      <c r="K51" s="157"/>
      <c r="L51" s="18"/>
      <c r="M51" s="50"/>
      <c r="N51" s="29"/>
      <c r="O51" s="29"/>
      <c r="P51" s="30"/>
      <c r="R51" s="50"/>
      <c r="S51" s="29"/>
      <c r="T51" s="29"/>
      <c r="U51" s="30"/>
      <c r="W51" s="50"/>
      <c r="X51" s="29"/>
      <c r="Y51" s="29"/>
      <c r="Z51" s="30"/>
    </row>
    <row r="52" spans="1:26" x14ac:dyDescent="0.25">
      <c r="A52" s="9" t="s">
        <v>32</v>
      </c>
      <c r="B52" s="9"/>
      <c r="C52" s="54">
        <f>SUM(C49:C51)</f>
        <v>23826</v>
      </c>
      <c r="D52" s="71"/>
      <c r="E52" s="38"/>
      <c r="F52" s="162"/>
      <c r="G52" s="25"/>
      <c r="H52" s="54">
        <f t="shared" ref="H52:M52" si="13">SUM(H49:H51)</f>
        <v>17300</v>
      </c>
      <c r="I52" s="71"/>
      <c r="J52" s="38"/>
      <c r="K52" s="162"/>
      <c r="L52" s="25"/>
      <c r="M52" s="54">
        <f t="shared" si="13"/>
        <v>14894</v>
      </c>
      <c r="N52" s="38"/>
      <c r="O52" s="38"/>
      <c r="P52" s="39"/>
      <c r="Q52" s="7"/>
      <c r="R52" s="54">
        <f t="shared" ref="R52" si="14">SUM(R49:R51)</f>
        <v>12569</v>
      </c>
      <c r="S52" s="38"/>
      <c r="T52" s="38"/>
      <c r="U52" s="39"/>
      <c r="V52" s="7"/>
      <c r="W52" s="54">
        <f t="shared" ref="W52" si="15">SUM(W49:W51)</f>
        <v>10197</v>
      </c>
      <c r="X52" s="38"/>
      <c r="Y52" s="38"/>
      <c r="Z52" s="39"/>
    </row>
    <row r="53" spans="1:26" x14ac:dyDescent="0.25">
      <c r="C53" s="50"/>
      <c r="D53" s="67"/>
      <c r="E53" s="29"/>
      <c r="F53" s="157"/>
      <c r="G53" s="18"/>
      <c r="H53" s="50"/>
      <c r="I53" s="67"/>
      <c r="J53" s="29"/>
      <c r="K53" s="157"/>
      <c r="L53" s="18"/>
      <c r="M53" s="50"/>
      <c r="N53" s="29"/>
      <c r="O53" s="29"/>
      <c r="P53" s="30"/>
      <c r="R53" s="50"/>
      <c r="S53" s="29"/>
      <c r="T53" s="29"/>
      <c r="U53" s="30"/>
      <c r="W53" s="50"/>
      <c r="X53" s="29"/>
      <c r="Y53" s="29"/>
      <c r="Z53" s="30"/>
    </row>
    <row r="54" spans="1:26" x14ac:dyDescent="0.25">
      <c r="C54" s="50"/>
      <c r="D54" s="67"/>
      <c r="E54" s="29"/>
      <c r="F54" s="157"/>
      <c r="G54" s="18"/>
      <c r="H54" s="50"/>
      <c r="I54" s="67"/>
      <c r="J54" s="29"/>
      <c r="K54" s="157"/>
      <c r="L54" s="18"/>
      <c r="M54" s="50"/>
      <c r="N54" s="29"/>
      <c r="O54" s="29"/>
      <c r="P54" s="30"/>
      <c r="R54" s="50"/>
      <c r="S54" s="29"/>
      <c r="T54" s="29"/>
      <c r="U54" s="30"/>
      <c r="W54" s="50"/>
      <c r="X54" s="29"/>
      <c r="Y54" s="29"/>
      <c r="Z54" s="30"/>
    </row>
    <row r="55" spans="1:26" x14ac:dyDescent="0.25">
      <c r="A55" s="58" t="s">
        <v>33</v>
      </c>
      <c r="B55" s="58"/>
      <c r="C55" s="77">
        <f>C23+C28+C37+C42+C47+C52</f>
        <v>190453</v>
      </c>
      <c r="D55" s="165"/>
      <c r="E55" s="78"/>
      <c r="F55" s="166"/>
      <c r="G55" s="26"/>
      <c r="H55" s="77">
        <f>H23+H28+H37+H42+H47+H52</f>
        <v>347990</v>
      </c>
      <c r="I55" s="165"/>
      <c r="J55" s="78"/>
      <c r="K55" s="166"/>
      <c r="L55" s="26"/>
      <c r="M55" s="77">
        <f>M23+M28+M37+M42+M47+M52</f>
        <v>383894</v>
      </c>
      <c r="N55" s="78"/>
      <c r="O55" s="78"/>
      <c r="P55" s="79"/>
      <c r="Q55" s="80"/>
      <c r="R55" s="77">
        <f>R23+R28+R37+R42+R47+R52</f>
        <v>379769</v>
      </c>
      <c r="S55" s="78"/>
      <c r="T55" s="78"/>
      <c r="U55" s="79"/>
      <c r="V55" s="80"/>
      <c r="W55" s="77">
        <f>W23+W28+W37+W42+W47+W52</f>
        <v>384741</v>
      </c>
      <c r="X55" s="78"/>
      <c r="Y55" s="78"/>
      <c r="Z55" s="79"/>
    </row>
    <row r="56" spans="1:26" x14ac:dyDescent="0.25">
      <c r="C56" s="50"/>
      <c r="D56" s="67"/>
      <c r="E56" s="29"/>
      <c r="F56" s="157"/>
      <c r="G56" s="18"/>
      <c r="H56" s="50"/>
      <c r="I56" s="67"/>
      <c r="J56" s="29"/>
      <c r="K56" s="157"/>
      <c r="L56" s="18"/>
      <c r="M56" s="50"/>
      <c r="N56" s="29"/>
      <c r="O56" s="29"/>
      <c r="P56" s="30"/>
      <c r="R56" s="50"/>
      <c r="S56" s="29"/>
      <c r="T56" s="29"/>
      <c r="U56" s="30"/>
      <c r="W56" s="50"/>
      <c r="X56" s="29"/>
      <c r="Y56" s="29"/>
      <c r="Z56" s="30"/>
    </row>
    <row r="57" spans="1:26" x14ac:dyDescent="0.25">
      <c r="A57" s="58" t="s">
        <v>34</v>
      </c>
      <c r="B57" s="58"/>
      <c r="C57" s="77">
        <f>C16-C55</f>
        <v>-28208</v>
      </c>
      <c r="D57" s="165"/>
      <c r="E57" s="78"/>
      <c r="F57" s="166"/>
      <c r="G57" s="26"/>
      <c r="H57" s="77">
        <f>H16-H55</f>
        <v>-13466</v>
      </c>
      <c r="I57" s="165"/>
      <c r="J57" s="78"/>
      <c r="K57" s="166"/>
      <c r="L57" s="26"/>
      <c r="M57" s="77">
        <f t="shared" ref="M57" si="16">M16-M55</f>
        <v>138116</v>
      </c>
      <c r="N57" s="78"/>
      <c r="O57" s="78"/>
      <c r="P57" s="79"/>
      <c r="Q57" s="80"/>
      <c r="R57" s="77">
        <f t="shared" ref="R57" si="17">R16-R55</f>
        <v>-379769</v>
      </c>
      <c r="S57" s="78"/>
      <c r="T57" s="78"/>
      <c r="U57" s="79"/>
      <c r="V57" s="80"/>
      <c r="W57" s="77">
        <f t="shared" ref="W57" si="18">W16-W55</f>
        <v>-384741</v>
      </c>
      <c r="X57" s="78"/>
      <c r="Y57" s="78"/>
      <c r="Z57" s="79"/>
    </row>
    <row r="58" spans="1:26" x14ac:dyDescent="0.25">
      <c r="C58" s="50"/>
      <c r="D58" s="67"/>
      <c r="E58" s="29"/>
      <c r="F58" s="157"/>
      <c r="G58" s="18"/>
      <c r="H58" s="50"/>
      <c r="I58" s="67"/>
      <c r="J58" s="29"/>
      <c r="K58" s="157"/>
      <c r="L58" s="18"/>
      <c r="M58" s="50"/>
      <c r="N58" s="29"/>
      <c r="O58" s="29"/>
      <c r="P58" s="30"/>
      <c r="R58" s="50"/>
      <c r="S58" s="29"/>
      <c r="T58" s="29"/>
      <c r="U58" s="30"/>
      <c r="W58" s="50"/>
      <c r="X58" s="29"/>
      <c r="Y58" s="29"/>
      <c r="Z58" s="30"/>
    </row>
    <row r="59" spans="1:26" x14ac:dyDescent="0.25">
      <c r="A59" t="s">
        <v>35</v>
      </c>
      <c r="C59" s="52">
        <f>C57*0</f>
        <v>0</v>
      </c>
      <c r="D59" s="69"/>
      <c r="E59" s="34"/>
      <c r="F59" s="160"/>
      <c r="G59" s="25"/>
      <c r="H59" s="52">
        <f>H57*0</f>
        <v>0</v>
      </c>
      <c r="I59" s="69"/>
      <c r="J59" s="34"/>
      <c r="K59" s="160"/>
      <c r="L59" s="25"/>
      <c r="M59" s="52">
        <v>0</v>
      </c>
      <c r="N59" s="34"/>
      <c r="O59" s="34"/>
      <c r="P59" s="35"/>
      <c r="Q59" s="6"/>
      <c r="R59" s="52"/>
      <c r="S59" s="34"/>
      <c r="T59" s="34"/>
      <c r="U59" s="35"/>
      <c r="V59" s="6"/>
      <c r="W59" s="52"/>
      <c r="X59" s="34"/>
      <c r="Y59" s="34"/>
      <c r="Z59" s="35"/>
    </row>
    <row r="60" spans="1:26" x14ac:dyDescent="0.25">
      <c r="C60" s="50"/>
      <c r="D60" s="67"/>
      <c r="E60" s="29"/>
      <c r="F60" s="157"/>
      <c r="G60" s="18"/>
      <c r="H60" s="50"/>
      <c r="I60" s="67"/>
      <c r="J60" s="29"/>
      <c r="K60" s="157"/>
      <c r="L60" s="18"/>
      <c r="M60" s="50"/>
      <c r="N60" s="29"/>
      <c r="O60" s="29"/>
      <c r="P60" s="30"/>
      <c r="R60" s="50"/>
      <c r="S60" s="29"/>
      <c r="T60" s="29"/>
      <c r="U60" s="30"/>
      <c r="W60" s="50"/>
      <c r="X60" s="29"/>
      <c r="Y60" s="29"/>
      <c r="Z60" s="30"/>
    </row>
    <row r="61" spans="1:26" x14ac:dyDescent="0.25">
      <c r="A61" s="58" t="s">
        <v>36</v>
      </c>
      <c r="B61" s="58"/>
      <c r="C61" s="77">
        <f>C57-C59</f>
        <v>-28208</v>
      </c>
      <c r="D61" s="165"/>
      <c r="E61" s="78"/>
      <c r="F61" s="166"/>
      <c r="G61" s="26"/>
      <c r="H61" s="77">
        <f t="shared" ref="H61:M61" si="19">H57-H59</f>
        <v>-13466</v>
      </c>
      <c r="I61" s="165"/>
      <c r="J61" s="78"/>
      <c r="K61" s="166"/>
      <c r="L61" s="26"/>
      <c r="M61" s="77">
        <f t="shared" si="19"/>
        <v>138116</v>
      </c>
      <c r="N61" s="78"/>
      <c r="O61" s="78"/>
      <c r="P61" s="79"/>
      <c r="Q61" s="80"/>
      <c r="R61" s="77">
        <f t="shared" ref="R61" si="20">R57-R59</f>
        <v>-379769</v>
      </c>
      <c r="S61" s="78"/>
      <c r="T61" s="78"/>
      <c r="U61" s="79"/>
      <c r="V61" s="80"/>
      <c r="W61" s="77">
        <f t="shared" ref="W61" si="21">W57-W59</f>
        <v>-384741</v>
      </c>
      <c r="X61" s="78"/>
      <c r="Y61" s="78"/>
      <c r="Z61" s="79"/>
    </row>
    <row r="62" spans="1:26" ht="7.15" customHeight="1" thickBot="1" x14ac:dyDescent="0.3">
      <c r="C62" s="57"/>
      <c r="D62" s="74"/>
      <c r="E62" s="127"/>
      <c r="F62" s="167"/>
      <c r="G62" s="18"/>
      <c r="H62" s="57"/>
      <c r="I62" s="74"/>
      <c r="J62" s="127"/>
      <c r="K62" s="167"/>
      <c r="L62" s="18"/>
      <c r="M62" s="57"/>
      <c r="N62" s="44"/>
      <c r="O62" s="44"/>
      <c r="P62" s="45"/>
      <c r="R62" s="57"/>
      <c r="S62" s="44"/>
      <c r="T62" s="44"/>
      <c r="U62" s="45"/>
      <c r="W62" s="57"/>
      <c r="X62" s="44"/>
      <c r="Y62" s="44"/>
      <c r="Z62" s="45"/>
    </row>
    <row r="63" spans="1:26" x14ac:dyDescent="0.25">
      <c r="G63" s="18"/>
      <c r="L63" s="18"/>
    </row>
    <row r="64" spans="1:26" x14ac:dyDescent="0.25">
      <c r="G64" s="18"/>
      <c r="L64" s="18"/>
    </row>
    <row r="65" spans="7:12" x14ac:dyDescent="0.25">
      <c r="G65" s="18"/>
      <c r="L65" s="18"/>
    </row>
  </sheetData>
  <mergeCells count="5">
    <mergeCell ref="C4:F4"/>
    <mergeCell ref="H4:K4"/>
    <mergeCell ref="M4:P4"/>
    <mergeCell ref="R4:U4"/>
    <mergeCell ref="W4:Z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B7" workbookViewId="0">
      <selection activeCell="H32" sqref="H32"/>
    </sheetView>
  </sheetViews>
  <sheetFormatPr baseColWidth="10" defaultRowHeight="15" x14ac:dyDescent="0.25"/>
  <cols>
    <col min="1" max="1" width="39.5703125" customWidth="1"/>
    <col min="2" max="2" width="12.85546875" bestFit="1" customWidth="1"/>
    <col min="3" max="4" width="11.85546875" bestFit="1" customWidth="1"/>
    <col min="5" max="6" width="11.85546875" customWidth="1"/>
    <col min="7" max="7" width="2.7109375" customWidth="1"/>
    <col min="8" max="8" width="45.85546875" customWidth="1"/>
    <col min="9" max="9" width="12.85546875" bestFit="1" customWidth="1"/>
    <col min="10" max="11" width="11.85546875" bestFit="1" customWidth="1"/>
    <col min="12" max="13" width="11.85546875" customWidth="1"/>
  </cols>
  <sheetData>
    <row r="1" spans="1:13" ht="15.75" thickBot="1" x14ac:dyDescent="0.3">
      <c r="A1" s="1" t="s">
        <v>101</v>
      </c>
      <c r="B1" s="81" t="s">
        <v>65</v>
      </c>
      <c r="H1" s="90"/>
      <c r="I1" s="91"/>
    </row>
    <row r="2" spans="1:13" x14ac:dyDescent="0.25">
      <c r="A2" s="1"/>
      <c r="H2" s="90"/>
      <c r="I2" s="29"/>
    </row>
    <row r="3" spans="1:13" x14ac:dyDescent="0.25">
      <c r="A3" s="1" t="s">
        <v>101</v>
      </c>
      <c r="H3" s="90"/>
      <c r="I3" s="29"/>
    </row>
    <row r="4" spans="1:13" s="83" customFormat="1" x14ac:dyDescent="0.25">
      <c r="A4" s="82"/>
      <c r="H4" s="82"/>
    </row>
    <row r="5" spans="1:13" s="83" customFormat="1" ht="15.75" x14ac:dyDescent="0.25">
      <c r="A5" s="82"/>
      <c r="B5" s="172" t="s">
        <v>94</v>
      </c>
      <c r="H5" s="82"/>
    </row>
    <row r="6" spans="1:13" ht="15.75" x14ac:dyDescent="0.25">
      <c r="A6" s="1"/>
      <c r="B6" s="2" t="s">
        <v>167</v>
      </c>
      <c r="G6" s="18"/>
      <c r="H6" s="1"/>
    </row>
    <row r="7" spans="1:13" x14ac:dyDescent="0.25">
      <c r="G7" s="18"/>
    </row>
    <row r="8" spans="1:13" ht="29.45" customHeight="1" x14ac:dyDescent="0.25">
      <c r="A8" s="59" t="s">
        <v>66</v>
      </c>
      <c r="B8" s="168" t="s">
        <v>40</v>
      </c>
      <c r="C8" s="168" t="s">
        <v>43</v>
      </c>
      <c r="D8" s="168" t="s">
        <v>44</v>
      </c>
      <c r="E8" s="168" t="s">
        <v>45</v>
      </c>
      <c r="F8" s="168" t="s">
        <v>46</v>
      </c>
      <c r="G8" s="170"/>
      <c r="H8" s="171" t="s">
        <v>67</v>
      </c>
      <c r="I8" s="169" t="s">
        <v>40</v>
      </c>
      <c r="J8" s="169" t="s">
        <v>43</v>
      </c>
      <c r="K8" s="169" t="s">
        <v>44</v>
      </c>
      <c r="L8" s="169" t="s">
        <v>45</v>
      </c>
      <c r="M8" s="169" t="s">
        <v>46</v>
      </c>
    </row>
    <row r="9" spans="1:13" x14ac:dyDescent="0.25">
      <c r="G9" s="18"/>
    </row>
    <row r="10" spans="1:13" x14ac:dyDescent="0.25">
      <c r="A10" s="1" t="s">
        <v>68</v>
      </c>
      <c r="G10" s="18"/>
      <c r="H10" s="1" t="s">
        <v>69</v>
      </c>
    </row>
    <row r="11" spans="1:13" x14ac:dyDescent="0.25">
      <c r="A11" t="s">
        <v>70</v>
      </c>
      <c r="B11" s="11">
        <v>2200</v>
      </c>
      <c r="C11" s="8"/>
      <c r="D11" s="8"/>
      <c r="E11" s="8"/>
      <c r="F11" s="8"/>
      <c r="G11" s="18"/>
      <c r="H11" t="s">
        <v>71</v>
      </c>
      <c r="I11" s="182">
        <v>0</v>
      </c>
      <c r="J11" s="182">
        <v>0</v>
      </c>
      <c r="K11" s="182">
        <v>0</v>
      </c>
      <c r="L11" s="182">
        <v>0</v>
      </c>
      <c r="M11" s="182">
        <v>0</v>
      </c>
    </row>
    <row r="12" spans="1:13" x14ac:dyDescent="0.25">
      <c r="A12" t="s">
        <v>72</v>
      </c>
      <c r="B12" s="11">
        <v>18600</v>
      </c>
      <c r="C12" s="8"/>
      <c r="D12" s="8"/>
      <c r="E12" s="8"/>
      <c r="F12" s="8"/>
      <c r="H12" t="s">
        <v>73</v>
      </c>
      <c r="I12" s="182">
        <v>0</v>
      </c>
      <c r="J12" s="182">
        <v>0</v>
      </c>
      <c r="K12" s="182">
        <v>0</v>
      </c>
      <c r="L12" s="182">
        <v>0</v>
      </c>
      <c r="M12" s="182">
        <v>0</v>
      </c>
    </row>
    <row r="13" spans="1:13" x14ac:dyDescent="0.25">
      <c r="A13" t="s">
        <v>74</v>
      </c>
      <c r="B13" s="11">
        <v>13200</v>
      </c>
      <c r="C13" s="8"/>
      <c r="D13" s="8"/>
      <c r="E13" s="8"/>
      <c r="F13" s="8"/>
      <c r="H13" t="s">
        <v>75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</row>
    <row r="14" spans="1:13" x14ac:dyDescent="0.25">
      <c r="A14" t="s">
        <v>76</v>
      </c>
      <c r="B14" s="11">
        <v>3600</v>
      </c>
      <c r="C14" s="8"/>
      <c r="D14" s="8"/>
      <c r="E14" s="8"/>
      <c r="F14" s="8"/>
      <c r="I14" s="182"/>
      <c r="J14" s="182"/>
      <c r="K14" s="182"/>
      <c r="L14" s="181"/>
      <c r="M14" s="181"/>
    </row>
    <row r="15" spans="1:13" x14ac:dyDescent="0.25">
      <c r="B15" s="11"/>
      <c r="C15" s="8"/>
      <c r="D15" s="8"/>
      <c r="E15" s="8"/>
      <c r="F15" s="8"/>
      <c r="I15" s="5"/>
      <c r="J15" s="19"/>
      <c r="K15" s="19"/>
    </row>
    <row r="16" spans="1:13" x14ac:dyDescent="0.25">
      <c r="B16" s="11"/>
      <c r="C16" s="5"/>
      <c r="D16" s="5"/>
      <c r="E16" s="5"/>
      <c r="F16" s="5"/>
      <c r="I16" s="5"/>
      <c r="J16" s="5"/>
      <c r="K16" s="5"/>
    </row>
    <row r="17" spans="1:13" x14ac:dyDescent="0.25">
      <c r="A17" s="1" t="s">
        <v>77</v>
      </c>
      <c r="B17" s="11"/>
      <c r="C17" s="5"/>
      <c r="D17" s="5"/>
      <c r="E17" s="5"/>
      <c r="F17" s="5"/>
      <c r="H17" s="1" t="s">
        <v>78</v>
      </c>
      <c r="I17" s="5"/>
      <c r="J17" s="5"/>
      <c r="K17" s="5"/>
    </row>
    <row r="18" spans="1:13" x14ac:dyDescent="0.25">
      <c r="A18" t="s">
        <v>79</v>
      </c>
      <c r="B18" s="11">
        <v>60000</v>
      </c>
      <c r="C18" s="5">
        <v>0</v>
      </c>
      <c r="D18" s="5">
        <v>0</v>
      </c>
      <c r="E18" s="5"/>
      <c r="F18" s="5"/>
      <c r="H18" s="181" t="s">
        <v>80</v>
      </c>
      <c r="I18" s="182">
        <v>12777</v>
      </c>
      <c r="J18" s="182">
        <v>25571</v>
      </c>
      <c r="K18" s="182">
        <v>22017</v>
      </c>
      <c r="L18" s="182">
        <v>19725</v>
      </c>
      <c r="M18" s="182">
        <v>9606</v>
      </c>
    </row>
    <row r="19" spans="1:13" x14ac:dyDescent="0.25">
      <c r="A19" t="s">
        <v>81</v>
      </c>
      <c r="B19" s="11">
        <v>100000</v>
      </c>
      <c r="C19" s="5">
        <v>0</v>
      </c>
      <c r="D19" s="5">
        <v>0</v>
      </c>
      <c r="E19" s="5"/>
      <c r="F19" s="5"/>
      <c r="H19" s="181" t="s">
        <v>82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</row>
    <row r="20" spans="1:13" x14ac:dyDescent="0.25">
      <c r="A20" t="s">
        <v>83</v>
      </c>
      <c r="B20" s="11">
        <v>17000</v>
      </c>
      <c r="C20" s="5">
        <v>0</v>
      </c>
      <c r="D20" s="5">
        <v>0</v>
      </c>
      <c r="E20" s="5"/>
      <c r="F20" s="5"/>
      <c r="I20" s="5"/>
      <c r="J20" s="5"/>
      <c r="K20" s="5"/>
    </row>
    <row r="21" spans="1:13" x14ac:dyDescent="0.25">
      <c r="B21" s="11"/>
      <c r="C21" s="5"/>
      <c r="D21" s="5"/>
      <c r="E21" s="5"/>
      <c r="F21" s="5"/>
      <c r="I21" s="5"/>
      <c r="J21" s="5"/>
      <c r="K21" s="5"/>
    </row>
    <row r="22" spans="1:13" x14ac:dyDescent="0.25">
      <c r="B22" s="11"/>
      <c r="C22" s="5"/>
      <c r="D22" s="5"/>
      <c r="E22" s="5"/>
      <c r="F22" s="5"/>
      <c r="H22" t="s">
        <v>84</v>
      </c>
      <c r="I22" s="5">
        <v>11000</v>
      </c>
      <c r="J22" s="5">
        <v>16500</v>
      </c>
      <c r="K22" s="5">
        <v>31000</v>
      </c>
    </row>
    <row r="23" spans="1:13" x14ac:dyDescent="0.25">
      <c r="A23" s="1" t="s">
        <v>85</v>
      </c>
      <c r="B23" s="11"/>
      <c r="C23" s="5"/>
      <c r="D23" s="5"/>
      <c r="E23" s="5"/>
      <c r="F23" s="5"/>
      <c r="H23" s="1"/>
      <c r="I23" s="5"/>
      <c r="J23" s="5"/>
      <c r="K23" s="5"/>
    </row>
    <row r="24" spans="1:13" x14ac:dyDescent="0.25">
      <c r="A24" t="s">
        <v>86</v>
      </c>
      <c r="B24" s="11">
        <v>14700</v>
      </c>
      <c r="C24" s="8"/>
      <c r="D24" s="8"/>
      <c r="E24" s="8"/>
      <c r="F24" s="8"/>
      <c r="H24" s="1" t="s">
        <v>171</v>
      </c>
    </row>
    <row r="25" spans="1:13" x14ac:dyDescent="0.25">
      <c r="B25" s="11"/>
      <c r="C25" s="5"/>
      <c r="D25" s="5"/>
      <c r="E25" s="5"/>
      <c r="F25" s="5"/>
      <c r="I25" s="5"/>
      <c r="J25" s="5"/>
      <c r="K25" s="5"/>
    </row>
    <row r="26" spans="1:13" x14ac:dyDescent="0.25">
      <c r="B26" s="11"/>
      <c r="C26" s="5"/>
      <c r="D26" s="5"/>
      <c r="E26" s="5"/>
      <c r="F26" s="5"/>
      <c r="H26" s="181" t="s">
        <v>172</v>
      </c>
      <c r="I26" s="182">
        <f>+'Résultat par entité'!C50</f>
        <v>21333</v>
      </c>
      <c r="J26" s="182">
        <f>+'Résultat par entité'!H50</f>
        <v>16000</v>
      </c>
      <c r="K26" s="182">
        <f>+'Résultat par entité'!M50</f>
        <v>14000</v>
      </c>
      <c r="L26" s="181">
        <v>12000</v>
      </c>
      <c r="M26" s="181">
        <v>10000</v>
      </c>
    </row>
    <row r="27" spans="1:13" x14ac:dyDescent="0.25">
      <c r="A27" s="1" t="s">
        <v>87</v>
      </c>
      <c r="B27" s="11"/>
      <c r="C27" s="5"/>
      <c r="D27" s="5"/>
      <c r="E27" s="5"/>
      <c r="F27" s="5"/>
      <c r="H27" s="1"/>
      <c r="I27" s="5"/>
      <c r="J27" s="5"/>
      <c r="K27" s="5"/>
    </row>
    <row r="28" spans="1:13" x14ac:dyDescent="0.25">
      <c r="A28" t="s">
        <v>88</v>
      </c>
      <c r="B28" s="11">
        <v>60000</v>
      </c>
      <c r="C28" s="5">
        <v>0</v>
      </c>
      <c r="D28" s="5">
        <v>0</v>
      </c>
      <c r="E28" s="5"/>
      <c r="F28" s="5"/>
      <c r="I28" s="5"/>
      <c r="J28" s="5"/>
      <c r="K28" s="5"/>
    </row>
    <row r="29" spans="1:13" x14ac:dyDescent="0.25">
      <c r="A29" t="s">
        <v>89</v>
      </c>
      <c r="B29" s="11">
        <v>-2400</v>
      </c>
      <c r="C29" s="5">
        <v>0</v>
      </c>
      <c r="D29" s="5">
        <v>0</v>
      </c>
      <c r="E29" s="5"/>
      <c r="F29" s="5"/>
      <c r="I29" s="5"/>
      <c r="J29" s="5"/>
      <c r="K29" s="5"/>
    </row>
    <row r="30" spans="1:13" x14ac:dyDescent="0.25">
      <c r="B30" s="11"/>
      <c r="C30" s="5"/>
      <c r="D30" s="5"/>
      <c r="E30" s="5"/>
      <c r="F30" s="5"/>
      <c r="I30" s="5"/>
      <c r="J30" s="5"/>
      <c r="K30" s="5"/>
    </row>
    <row r="31" spans="1:13" x14ac:dyDescent="0.25">
      <c r="A31" t="s">
        <v>90</v>
      </c>
      <c r="B31" s="11">
        <v>-40200</v>
      </c>
      <c r="C31" s="8"/>
      <c r="D31" s="8"/>
      <c r="E31" s="8"/>
      <c r="F31" s="8"/>
      <c r="I31" s="5"/>
      <c r="J31" s="19"/>
      <c r="K31" s="19"/>
    </row>
    <row r="32" spans="1:13" x14ac:dyDescent="0.25">
      <c r="B32" s="11"/>
      <c r="C32" s="5"/>
      <c r="D32" s="5"/>
      <c r="E32" s="5"/>
      <c r="F32" s="5"/>
      <c r="I32" s="5"/>
      <c r="J32" s="5"/>
      <c r="K32" s="5"/>
    </row>
    <row r="33" spans="1:13" x14ac:dyDescent="0.25">
      <c r="B33" s="11"/>
      <c r="C33" s="5"/>
      <c r="D33" s="5"/>
      <c r="E33" s="5"/>
      <c r="F33" s="5"/>
      <c r="I33" s="5"/>
      <c r="J33" s="5"/>
      <c r="K33" s="5"/>
    </row>
    <row r="34" spans="1:13" x14ac:dyDescent="0.25">
      <c r="A34" s="1" t="s">
        <v>166</v>
      </c>
      <c r="B34" s="11">
        <v>32000</v>
      </c>
      <c r="C34" s="5">
        <v>33000</v>
      </c>
      <c r="D34" s="5">
        <v>34500</v>
      </c>
      <c r="E34" s="5"/>
      <c r="F34" s="5"/>
      <c r="H34" s="1"/>
      <c r="I34" s="5"/>
      <c r="J34" s="5"/>
      <c r="K34" s="5"/>
    </row>
    <row r="35" spans="1:13" x14ac:dyDescent="0.25">
      <c r="B35" s="11"/>
      <c r="I35" s="5"/>
    </row>
    <row r="36" spans="1:13" x14ac:dyDescent="0.25">
      <c r="B36" s="11"/>
      <c r="I36" s="5"/>
    </row>
    <row r="37" spans="1:13" x14ac:dyDescent="0.25">
      <c r="B37" s="5"/>
      <c r="I37" s="5"/>
    </row>
    <row r="38" spans="1:13" x14ac:dyDescent="0.25">
      <c r="A38" s="84" t="s">
        <v>91</v>
      </c>
      <c r="B38" s="85">
        <f>SUM(B9:B37)</f>
        <v>278700</v>
      </c>
      <c r="C38" s="85">
        <f t="shared" ref="C38:D38" si="0">SUM(C9:C37)</f>
        <v>33000</v>
      </c>
      <c r="D38" s="85">
        <f t="shared" si="0"/>
        <v>34500</v>
      </c>
      <c r="E38" s="85"/>
      <c r="F38" s="85"/>
      <c r="H38" s="84" t="s">
        <v>92</v>
      </c>
      <c r="I38" s="85">
        <f>SUM(I9:I37)</f>
        <v>45110</v>
      </c>
      <c r="J38" s="85">
        <f t="shared" ref="J38:K38" si="1">SUM(J9:J37)</f>
        <v>58071</v>
      </c>
      <c r="K38" s="85">
        <f t="shared" si="1"/>
        <v>67017</v>
      </c>
      <c r="L38" s="85">
        <f t="shared" ref="L38:M38" si="2">SUM(L9:L37)</f>
        <v>31725</v>
      </c>
      <c r="M38" s="85">
        <f t="shared" si="2"/>
        <v>19606</v>
      </c>
    </row>
    <row r="41" spans="1:13" ht="17.25" x14ac:dyDescent="0.4">
      <c r="H41" s="86" t="s">
        <v>93</v>
      </c>
      <c r="I41" s="87">
        <f>I38-B38</f>
        <v>-233590</v>
      </c>
      <c r="J41" s="87">
        <f>J38-C38+I41</f>
        <v>-208519</v>
      </c>
      <c r="K41" s="87">
        <f>K38-D38+J41</f>
        <v>-176002</v>
      </c>
      <c r="L41" s="176" t="s">
        <v>101</v>
      </c>
      <c r="M41" s="176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workbookViewId="0">
      <selection activeCell="F24" sqref="F24"/>
    </sheetView>
  </sheetViews>
  <sheetFormatPr baseColWidth="10" defaultRowHeight="15" x14ac:dyDescent="0.25"/>
  <cols>
    <col min="2" max="2" width="64.42578125" customWidth="1"/>
  </cols>
  <sheetData>
    <row r="2" spans="2:13" ht="18.75" x14ac:dyDescent="0.3">
      <c r="B2" s="92" t="s">
        <v>56</v>
      </c>
    </row>
    <row r="3" spans="2:13" ht="18.75" x14ac:dyDescent="0.3">
      <c r="B3" s="92" t="s">
        <v>95</v>
      </c>
    </row>
    <row r="6" spans="2:13" x14ac:dyDescent="0.25">
      <c r="B6" s="93" t="s">
        <v>96</v>
      </c>
      <c r="C6" s="94" t="s">
        <v>97</v>
      </c>
      <c r="D6" s="94" t="s">
        <v>98</v>
      </c>
      <c r="E6" s="94"/>
      <c r="F6" s="94"/>
      <c r="G6" s="94"/>
      <c r="H6" s="94"/>
      <c r="I6" s="94"/>
      <c r="J6" s="94"/>
      <c r="K6" s="94"/>
      <c r="L6" s="94"/>
      <c r="M6" s="94"/>
    </row>
    <row r="8" spans="2:13" x14ac:dyDescent="0.25">
      <c r="B8" s="1" t="s">
        <v>99</v>
      </c>
    </row>
    <row r="9" spans="2:13" x14ac:dyDescent="0.25">
      <c r="B9" s="95" t="s">
        <v>100</v>
      </c>
      <c r="C9" s="96">
        <v>1989</v>
      </c>
      <c r="D9" s="96" t="s">
        <v>101</v>
      </c>
      <c r="E9" s="96"/>
      <c r="F9" s="96"/>
      <c r="G9" s="96"/>
      <c r="H9" s="96"/>
      <c r="I9" s="96"/>
      <c r="J9" s="96"/>
    </row>
    <row r="10" spans="2:13" x14ac:dyDescent="0.25">
      <c r="B10" s="97" t="s">
        <v>102</v>
      </c>
      <c r="C10" s="98">
        <v>1269.9100000000001</v>
      </c>
      <c r="D10" s="96" t="s">
        <v>101</v>
      </c>
      <c r="E10" s="96" t="s">
        <v>103</v>
      </c>
      <c r="F10" s="96" t="s">
        <v>104</v>
      </c>
      <c r="G10" s="96"/>
      <c r="H10" s="96"/>
      <c r="I10" s="96"/>
      <c r="J10" s="96"/>
      <c r="L10" s="4"/>
    </row>
    <row r="11" spans="2:13" x14ac:dyDescent="0.25">
      <c r="B11" s="3" t="s">
        <v>105</v>
      </c>
      <c r="C11" s="99">
        <f>+C9+C10</f>
        <v>3258.91</v>
      </c>
      <c r="D11" s="99" t="s">
        <v>106</v>
      </c>
      <c r="E11" s="96" t="s">
        <v>107</v>
      </c>
      <c r="F11" s="96"/>
      <c r="G11" s="96"/>
      <c r="H11" s="96"/>
      <c r="I11" s="96"/>
      <c r="J11" s="96"/>
    </row>
    <row r="12" spans="2:13" x14ac:dyDescent="0.25">
      <c r="C12" s="96"/>
      <c r="D12" s="96"/>
      <c r="E12" s="96"/>
      <c r="F12" s="96"/>
      <c r="G12" s="96"/>
      <c r="H12" s="96"/>
      <c r="I12" s="96"/>
      <c r="J12" s="96"/>
    </row>
    <row r="13" spans="2:13" x14ac:dyDescent="0.25">
      <c r="B13" s="1" t="s">
        <v>108</v>
      </c>
      <c r="C13" s="96"/>
      <c r="D13" s="96"/>
      <c r="E13" s="96"/>
      <c r="F13" s="96"/>
      <c r="G13" s="96"/>
      <c r="H13" s="96"/>
      <c r="I13" s="96"/>
      <c r="J13" s="96"/>
    </row>
    <row r="14" spans="2:13" x14ac:dyDescent="0.25">
      <c r="B14" s="97"/>
      <c r="C14" s="96"/>
      <c r="D14" s="96"/>
      <c r="E14" s="96"/>
      <c r="F14" s="96"/>
      <c r="G14" s="96"/>
      <c r="H14" s="96"/>
      <c r="I14" s="96"/>
      <c r="J14" s="96"/>
    </row>
    <row r="15" spans="2:13" x14ac:dyDescent="0.25">
      <c r="B15" s="95" t="s">
        <v>109</v>
      </c>
      <c r="C15" s="96"/>
      <c r="D15" s="96">
        <v>47243</v>
      </c>
      <c r="E15" s="96"/>
      <c r="F15" s="96"/>
      <c r="G15" s="96"/>
      <c r="H15" s="96"/>
      <c r="I15" s="96"/>
      <c r="J15" s="96"/>
    </row>
    <row r="16" spans="2:13" x14ac:dyDescent="0.25">
      <c r="B16" s="97" t="s">
        <v>110</v>
      </c>
      <c r="C16" s="96"/>
      <c r="D16" s="96">
        <v>4000</v>
      </c>
      <c r="E16" s="96"/>
      <c r="F16" s="96"/>
      <c r="G16" s="96"/>
      <c r="H16" s="96"/>
      <c r="I16" s="96"/>
      <c r="J16" s="96"/>
    </row>
    <row r="17" spans="2:10" x14ac:dyDescent="0.25">
      <c r="B17" s="3" t="s">
        <v>111</v>
      </c>
      <c r="C17" s="99"/>
      <c r="D17" s="99">
        <f>SUM(D15:D16)</f>
        <v>51243</v>
      </c>
      <c r="E17" s="96"/>
      <c r="F17" s="96"/>
      <c r="G17" s="96"/>
      <c r="H17" s="96"/>
      <c r="I17" s="96"/>
      <c r="J17" s="96"/>
    </row>
    <row r="18" spans="2:10" x14ac:dyDescent="0.25">
      <c r="B18" s="97" t="s">
        <v>112</v>
      </c>
      <c r="C18" s="96"/>
      <c r="D18" s="98">
        <v>-676</v>
      </c>
      <c r="E18" s="96"/>
      <c r="F18" s="98" t="s">
        <v>113</v>
      </c>
      <c r="G18" s="96"/>
      <c r="H18" s="96"/>
      <c r="I18" s="96"/>
      <c r="J18" s="96"/>
    </row>
    <row r="19" spans="2:10" x14ac:dyDescent="0.25">
      <c r="B19" s="3" t="s">
        <v>114</v>
      </c>
      <c r="C19" s="99"/>
      <c r="D19" s="99">
        <f>SUM(D17:D18)</f>
        <v>50567</v>
      </c>
      <c r="E19" s="99" t="s">
        <v>115</v>
      </c>
      <c r="F19" s="96"/>
      <c r="G19" s="96"/>
      <c r="H19" s="96"/>
      <c r="I19" s="96"/>
      <c r="J19" s="96"/>
    </row>
    <row r="20" spans="2:10" x14ac:dyDescent="0.25">
      <c r="B20" s="97"/>
      <c r="C20" s="96"/>
      <c r="D20" s="96"/>
      <c r="E20" s="96"/>
      <c r="F20" s="96"/>
      <c r="G20" s="96"/>
      <c r="H20" s="96"/>
      <c r="I20" s="96"/>
      <c r="J20" s="96"/>
    </row>
    <row r="21" spans="2:10" x14ac:dyDescent="0.25">
      <c r="C21" s="96"/>
      <c r="D21" s="96"/>
      <c r="E21" s="96"/>
      <c r="F21" s="96"/>
      <c r="G21" s="96"/>
      <c r="H21" s="96"/>
      <c r="I21" s="96"/>
      <c r="J21" s="96"/>
    </row>
    <row r="22" spans="2:10" x14ac:dyDescent="0.25">
      <c r="C22" s="96"/>
      <c r="D22" s="96"/>
      <c r="E22" s="96"/>
      <c r="F22" s="96"/>
      <c r="G22" s="96"/>
      <c r="H22" s="96"/>
      <c r="I22" s="96"/>
      <c r="J22" s="96"/>
    </row>
    <row r="23" spans="2:10" x14ac:dyDescent="0.25">
      <c r="C23" s="96"/>
      <c r="D23" s="96"/>
      <c r="E23" s="96"/>
      <c r="F23" s="96"/>
      <c r="G23" s="96"/>
      <c r="H23" s="96"/>
      <c r="I23" s="96"/>
      <c r="J23" s="96"/>
    </row>
    <row r="24" spans="2:10" x14ac:dyDescent="0.25">
      <c r="C24" s="96"/>
      <c r="D24" s="96"/>
      <c r="E24" s="96"/>
      <c r="F24" s="96"/>
      <c r="G24" s="96"/>
      <c r="H24" s="96"/>
      <c r="I24" s="96"/>
      <c r="J24" s="96"/>
    </row>
    <row r="25" spans="2:10" x14ac:dyDescent="0.25">
      <c r="C25" s="96"/>
      <c r="D25" s="96"/>
      <c r="E25" s="96"/>
      <c r="F25" s="96"/>
      <c r="G25" s="96"/>
      <c r="H25" s="96"/>
      <c r="I25" s="96"/>
      <c r="J25" s="96"/>
    </row>
    <row r="26" spans="2:10" x14ac:dyDescent="0.25">
      <c r="C26" s="96"/>
      <c r="D26" s="96"/>
      <c r="E26" s="96"/>
      <c r="F26" s="96"/>
      <c r="G26" s="96"/>
      <c r="H26" s="96"/>
      <c r="I26" s="96"/>
      <c r="J26" s="96"/>
    </row>
    <row r="27" spans="2:10" x14ac:dyDescent="0.25">
      <c r="C27" s="96"/>
      <c r="D27" s="96"/>
      <c r="E27" s="96"/>
      <c r="F27" s="96"/>
      <c r="G27" s="96"/>
      <c r="H27" s="96"/>
      <c r="I27" s="96"/>
      <c r="J27" s="96"/>
    </row>
    <row r="28" spans="2:10" x14ac:dyDescent="0.25">
      <c r="C28" s="96"/>
      <c r="D28" s="96"/>
      <c r="E28" s="96"/>
      <c r="F28" s="96"/>
      <c r="G28" s="96"/>
      <c r="H28" s="96"/>
      <c r="I28" s="96"/>
      <c r="J28" s="9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66"/>
  <sheetViews>
    <sheetView topLeftCell="A19" workbookViewId="0">
      <selection activeCell="K21" sqref="K21"/>
    </sheetView>
  </sheetViews>
  <sheetFormatPr baseColWidth="10" defaultRowHeight="15" x14ac:dyDescent="0.25"/>
  <cols>
    <col min="2" max="2" width="18.140625" customWidth="1"/>
    <col min="3" max="3" width="17.5703125" customWidth="1"/>
    <col min="4" max="4" width="14.5703125" customWidth="1"/>
    <col min="8" max="8" width="19.85546875" customWidth="1"/>
    <col min="9" max="11" width="13.7109375" customWidth="1"/>
    <col min="12" max="12" width="9" customWidth="1"/>
  </cols>
  <sheetData>
    <row r="3" spans="2:14" ht="18.75" x14ac:dyDescent="0.3">
      <c r="B3" s="92" t="s">
        <v>56</v>
      </c>
    </row>
    <row r="5" spans="2:14" ht="18.75" x14ac:dyDescent="0.3">
      <c r="B5" s="92" t="s">
        <v>116</v>
      </c>
    </row>
    <row r="6" spans="2:14" ht="19.5" thickBot="1" x14ac:dyDescent="0.35">
      <c r="B6" s="92"/>
    </row>
    <row r="7" spans="2:14" x14ac:dyDescent="0.25">
      <c r="B7" s="93" t="s">
        <v>96</v>
      </c>
      <c r="H7" s="100" t="s">
        <v>117</v>
      </c>
      <c r="I7" s="101"/>
      <c r="J7" s="102"/>
    </row>
    <row r="8" spans="2:14" ht="42" customHeight="1" thickBot="1" x14ac:dyDescent="0.3">
      <c r="B8" s="1" t="s">
        <v>118</v>
      </c>
      <c r="E8" s="103" t="s">
        <v>119</v>
      </c>
      <c r="F8" s="27"/>
      <c r="G8" s="27"/>
      <c r="H8" s="104" t="s">
        <v>120</v>
      </c>
      <c r="I8" s="105" t="s">
        <v>121</v>
      </c>
      <c r="J8" s="106" t="s">
        <v>122</v>
      </c>
    </row>
    <row r="9" spans="2:14" x14ac:dyDescent="0.25">
      <c r="E9" s="96"/>
      <c r="F9" s="27"/>
      <c r="G9" s="27"/>
      <c r="H9" s="107"/>
      <c r="I9" s="108"/>
      <c r="J9" s="109"/>
      <c r="K9" s="96"/>
      <c r="L9" s="96"/>
      <c r="M9" s="96"/>
      <c r="N9" s="96"/>
    </row>
    <row r="10" spans="2:14" x14ac:dyDescent="0.25">
      <c r="B10" s="1" t="s">
        <v>123</v>
      </c>
      <c r="C10" t="s">
        <v>124</v>
      </c>
      <c r="E10" s="96">
        <v>2860.51</v>
      </c>
      <c r="F10" s="27" t="s">
        <v>125</v>
      </c>
      <c r="G10" s="27">
        <v>12</v>
      </c>
      <c r="H10" s="110">
        <f>+E10*G10</f>
        <v>34326.120000000003</v>
      </c>
      <c r="I10" s="96"/>
      <c r="J10" s="111"/>
      <c r="K10" s="96"/>
      <c r="L10" s="96"/>
      <c r="M10" s="96"/>
      <c r="N10" s="96"/>
    </row>
    <row r="11" spans="2:14" x14ac:dyDescent="0.25">
      <c r="C11" t="s">
        <v>126</v>
      </c>
      <c r="E11" s="96">
        <v>5470</v>
      </c>
      <c r="F11" s="27" t="s">
        <v>127</v>
      </c>
      <c r="G11" s="27">
        <v>4</v>
      </c>
      <c r="H11" s="110">
        <f>+G11*E11</f>
        <v>21880</v>
      </c>
      <c r="I11" s="96"/>
      <c r="J11" s="111"/>
      <c r="K11" s="96"/>
      <c r="L11" s="96"/>
      <c r="M11" s="96"/>
      <c r="N11" s="96"/>
    </row>
    <row r="12" spans="2:14" x14ac:dyDescent="0.25">
      <c r="E12" s="96"/>
      <c r="F12" s="27"/>
      <c r="G12" s="27"/>
      <c r="H12" s="112">
        <f>+H10+H11</f>
        <v>56206.12</v>
      </c>
      <c r="I12" s="99">
        <v>59057</v>
      </c>
      <c r="J12" s="113">
        <f>+I12-H12</f>
        <v>2850.8799999999974</v>
      </c>
      <c r="K12" s="96"/>
      <c r="L12" s="96"/>
      <c r="M12" s="96"/>
      <c r="N12" s="96"/>
    </row>
    <row r="13" spans="2:14" x14ac:dyDescent="0.25">
      <c r="E13" s="96"/>
      <c r="F13" s="27"/>
      <c r="G13" s="27"/>
      <c r="H13" s="110"/>
      <c r="I13" s="99"/>
      <c r="J13" s="113"/>
      <c r="K13" s="96"/>
      <c r="L13" s="96"/>
      <c r="M13" s="96"/>
      <c r="N13" s="96"/>
    </row>
    <row r="14" spans="2:14" x14ac:dyDescent="0.25">
      <c r="B14" s="1" t="s">
        <v>128</v>
      </c>
      <c r="C14" t="s">
        <v>124</v>
      </c>
      <c r="E14" s="96">
        <v>435</v>
      </c>
      <c r="F14" s="27" t="s">
        <v>125</v>
      </c>
      <c r="G14" s="27">
        <v>12</v>
      </c>
      <c r="H14" s="110">
        <f>+E14*G14</f>
        <v>5220</v>
      </c>
      <c r="I14" s="99"/>
      <c r="J14" s="113"/>
      <c r="K14" s="96"/>
      <c r="L14" s="96"/>
      <c r="M14" s="96"/>
      <c r="N14" s="96"/>
    </row>
    <row r="15" spans="2:14" x14ac:dyDescent="0.25">
      <c r="C15" t="s">
        <v>126</v>
      </c>
      <c r="E15" s="96">
        <v>732.5</v>
      </c>
      <c r="F15" s="27" t="s">
        <v>127</v>
      </c>
      <c r="G15" s="27">
        <v>4</v>
      </c>
      <c r="H15" s="110">
        <f>+G15*E15</f>
        <v>2930</v>
      </c>
      <c r="I15" s="99"/>
      <c r="J15" s="113"/>
      <c r="K15" s="96"/>
      <c r="L15" s="96"/>
      <c r="M15" s="96"/>
      <c r="N15" s="96"/>
    </row>
    <row r="16" spans="2:14" x14ac:dyDescent="0.25">
      <c r="E16" s="96"/>
      <c r="F16" s="27"/>
      <c r="G16" s="27"/>
      <c r="H16" s="112">
        <f>+H14+H15</f>
        <v>8150</v>
      </c>
      <c r="I16" s="99">
        <v>8883</v>
      </c>
      <c r="J16" s="113">
        <f t="shared" ref="J16:J20" si="0">+I16-H16</f>
        <v>733</v>
      </c>
      <c r="K16" s="96"/>
      <c r="L16" s="96"/>
      <c r="M16" s="96"/>
      <c r="N16" s="96"/>
    </row>
    <row r="17" spans="2:14" x14ac:dyDescent="0.25">
      <c r="E17" s="96"/>
      <c r="F17" s="27"/>
      <c r="G17" s="27"/>
      <c r="H17" s="110"/>
      <c r="I17" s="99"/>
      <c r="J17" s="113" t="s">
        <v>101</v>
      </c>
      <c r="K17" s="96"/>
      <c r="L17" s="96"/>
      <c r="M17" s="96"/>
      <c r="N17" s="96"/>
    </row>
    <row r="18" spans="2:14" x14ac:dyDescent="0.25">
      <c r="B18" s="1" t="s">
        <v>129</v>
      </c>
      <c r="C18" t="s">
        <v>124</v>
      </c>
      <c r="E18" s="96">
        <v>445</v>
      </c>
      <c r="F18" s="27" t="s">
        <v>125</v>
      </c>
      <c r="G18" s="27">
        <v>12</v>
      </c>
      <c r="H18" s="110">
        <f>+E18*G18</f>
        <v>5340</v>
      </c>
      <c r="I18" s="99"/>
      <c r="J18" s="113" t="s">
        <v>101</v>
      </c>
      <c r="K18" s="96"/>
      <c r="L18" s="96"/>
      <c r="M18" s="96"/>
      <c r="N18" s="96"/>
    </row>
    <row r="19" spans="2:14" x14ac:dyDescent="0.25">
      <c r="C19" t="s">
        <v>126</v>
      </c>
      <c r="E19" s="96">
        <v>767.5</v>
      </c>
      <c r="F19" s="27" t="s">
        <v>127</v>
      </c>
      <c r="G19" s="27">
        <v>4</v>
      </c>
      <c r="H19" s="110">
        <f>+G19*E19</f>
        <v>3070</v>
      </c>
      <c r="I19" s="99"/>
      <c r="J19" s="113" t="s">
        <v>101</v>
      </c>
      <c r="K19" s="96"/>
      <c r="L19" s="96"/>
      <c r="M19" s="96"/>
      <c r="N19" s="96"/>
    </row>
    <row r="20" spans="2:14" x14ac:dyDescent="0.25">
      <c r="E20" s="96"/>
      <c r="F20" s="27"/>
      <c r="G20" s="27"/>
      <c r="H20" s="112">
        <f>+H18+H19</f>
        <v>8410</v>
      </c>
      <c r="I20" s="99">
        <v>14226</v>
      </c>
      <c r="J20" s="113">
        <f t="shared" si="0"/>
        <v>5816</v>
      </c>
      <c r="K20" s="96"/>
      <c r="L20" s="96"/>
      <c r="M20" s="96"/>
      <c r="N20" s="96"/>
    </row>
    <row r="21" spans="2:14" x14ac:dyDescent="0.25">
      <c r="E21" s="96"/>
      <c r="F21" s="27"/>
      <c r="G21" s="27"/>
      <c r="H21" s="110"/>
      <c r="I21" s="96"/>
      <c r="J21" s="111"/>
      <c r="K21" s="96"/>
      <c r="L21" s="96"/>
      <c r="M21" s="96"/>
      <c r="N21" s="96"/>
    </row>
    <row r="22" spans="2:14" x14ac:dyDescent="0.25">
      <c r="E22" s="96"/>
      <c r="F22" s="27"/>
      <c r="G22" s="27"/>
      <c r="H22" s="110"/>
      <c r="I22" s="99">
        <f>SUM(I12:I21)</f>
        <v>82166</v>
      </c>
      <c r="J22" s="113">
        <f>SUM(J12:J21)</f>
        <v>9399.8799999999974</v>
      </c>
      <c r="K22" s="96" t="s">
        <v>130</v>
      </c>
      <c r="L22" s="96"/>
      <c r="M22" s="96"/>
      <c r="N22" s="96"/>
    </row>
    <row r="23" spans="2:14" x14ac:dyDescent="0.25">
      <c r="E23" s="96"/>
      <c r="F23" s="27"/>
      <c r="G23" s="27"/>
      <c r="H23" s="110"/>
      <c r="I23" s="96"/>
      <c r="J23" s="111"/>
      <c r="K23" s="96"/>
      <c r="L23" s="96"/>
      <c r="M23" s="96"/>
      <c r="N23" s="96"/>
    </row>
    <row r="24" spans="2:14" x14ac:dyDescent="0.25">
      <c r="B24" s="1" t="s">
        <v>131</v>
      </c>
      <c r="E24" s="96"/>
      <c r="F24" s="27"/>
      <c r="G24" s="27"/>
      <c r="H24" s="110"/>
      <c r="I24" s="96"/>
      <c r="J24" s="111"/>
      <c r="K24" s="96"/>
      <c r="L24" s="96"/>
      <c r="M24" s="96"/>
      <c r="N24" s="96"/>
    </row>
    <row r="25" spans="2:14" x14ac:dyDescent="0.25">
      <c r="E25" s="96"/>
      <c r="F25" s="27"/>
      <c r="G25" s="27"/>
      <c r="H25" s="110"/>
      <c r="I25" s="96"/>
      <c r="J25" s="111"/>
      <c r="K25" s="96"/>
      <c r="L25" s="96"/>
      <c r="M25" s="96"/>
      <c r="N25" s="96"/>
    </row>
    <row r="26" spans="2:14" x14ac:dyDescent="0.25">
      <c r="B26" s="1" t="s">
        <v>123</v>
      </c>
      <c r="C26" t="s">
        <v>124</v>
      </c>
      <c r="E26" s="96">
        <v>2860.51</v>
      </c>
      <c r="F26" s="27" t="s">
        <v>125</v>
      </c>
      <c r="G26" s="27">
        <v>10</v>
      </c>
      <c r="H26" s="110">
        <f>+E26*G26</f>
        <v>28605.100000000002</v>
      </c>
      <c r="I26" s="96"/>
      <c r="J26" s="111"/>
      <c r="K26" s="96"/>
      <c r="L26" s="96"/>
      <c r="M26" s="96"/>
      <c r="N26" s="96"/>
    </row>
    <row r="27" spans="2:14" x14ac:dyDescent="0.25">
      <c r="C27" t="s">
        <v>126</v>
      </c>
      <c r="E27" s="96">
        <v>5470</v>
      </c>
      <c r="F27" s="27" t="s">
        <v>127</v>
      </c>
      <c r="G27" s="114">
        <v>3.3333333000000001</v>
      </c>
      <c r="H27" s="110">
        <f>+G27*E27</f>
        <v>18233.333150999999</v>
      </c>
      <c r="I27" s="96"/>
      <c r="J27" s="111"/>
      <c r="K27" s="96"/>
      <c r="L27" s="96"/>
      <c r="M27" s="96"/>
      <c r="N27" s="96"/>
    </row>
    <row r="28" spans="2:14" x14ac:dyDescent="0.25">
      <c r="E28" s="96"/>
      <c r="F28" s="27"/>
      <c r="G28" s="27"/>
      <c r="H28" s="112">
        <f>+H26+H27</f>
        <v>46838.433151000005</v>
      </c>
      <c r="I28" s="99">
        <v>42147</v>
      </c>
      <c r="J28" s="113">
        <f>+I28-H28</f>
        <v>-4691.4331510000047</v>
      </c>
      <c r="K28" s="96"/>
      <c r="L28" s="96"/>
      <c r="M28" s="96"/>
      <c r="N28" s="96"/>
    </row>
    <row r="29" spans="2:14" x14ac:dyDescent="0.25">
      <c r="E29" s="96"/>
      <c r="F29" s="27"/>
      <c r="G29" s="27"/>
      <c r="H29" s="110"/>
      <c r="I29" s="99"/>
      <c r="J29" s="113"/>
      <c r="K29" s="96"/>
      <c r="L29" s="96"/>
      <c r="M29" s="96"/>
      <c r="N29" s="96"/>
    </row>
    <row r="30" spans="2:14" x14ac:dyDescent="0.25">
      <c r="B30" s="1" t="s">
        <v>128</v>
      </c>
      <c r="C30" t="s">
        <v>124</v>
      </c>
      <c r="E30" s="96">
        <v>435</v>
      </c>
      <c r="F30" s="27" t="s">
        <v>125</v>
      </c>
      <c r="G30" s="27">
        <v>10</v>
      </c>
      <c r="H30" s="110">
        <f>+E30*G30</f>
        <v>4350</v>
      </c>
      <c r="I30" s="99"/>
      <c r="J30" s="113"/>
      <c r="K30" s="96"/>
      <c r="L30" s="96"/>
      <c r="M30" s="96"/>
      <c r="N30" s="96"/>
    </row>
    <row r="31" spans="2:14" x14ac:dyDescent="0.25">
      <c r="C31" t="s">
        <v>126</v>
      </c>
      <c r="E31" s="96">
        <v>732.5</v>
      </c>
      <c r="F31" s="27" t="s">
        <v>127</v>
      </c>
      <c r="G31" s="114">
        <v>3.3333333000000001</v>
      </c>
      <c r="H31" s="110">
        <f>+G31*E31</f>
        <v>2441.6666422500002</v>
      </c>
      <c r="I31" s="99"/>
      <c r="J31" s="113"/>
      <c r="K31" s="96"/>
      <c r="L31" s="96"/>
      <c r="M31" s="96"/>
      <c r="N31" s="96"/>
    </row>
    <row r="32" spans="2:14" x14ac:dyDescent="0.25">
      <c r="E32" s="96"/>
      <c r="F32" s="27"/>
      <c r="G32" s="27"/>
      <c r="H32" s="112">
        <f>+H30+H31</f>
        <v>6791.6666422500002</v>
      </c>
      <c r="I32" s="99">
        <v>6547</v>
      </c>
      <c r="J32" s="113">
        <f t="shared" ref="J32" si="1">+I32-H32</f>
        <v>-244.66664225000022</v>
      </c>
      <c r="K32" s="96"/>
      <c r="L32" s="96"/>
      <c r="M32" s="96"/>
      <c r="N32" s="96"/>
    </row>
    <row r="33" spans="2:20" x14ac:dyDescent="0.25">
      <c r="E33" s="96"/>
      <c r="F33" s="27"/>
      <c r="G33" s="27"/>
      <c r="H33" s="110"/>
      <c r="I33" s="99"/>
      <c r="J33" s="113" t="s">
        <v>101</v>
      </c>
      <c r="K33" s="96"/>
      <c r="L33" s="96"/>
      <c r="M33" s="96"/>
      <c r="N33" s="96"/>
    </row>
    <row r="34" spans="2:20" x14ac:dyDescent="0.25">
      <c r="B34" s="1" t="s">
        <v>129</v>
      </c>
      <c r="C34" t="s">
        <v>124</v>
      </c>
      <c r="E34" s="96">
        <v>445</v>
      </c>
      <c r="F34" s="27" t="s">
        <v>125</v>
      </c>
      <c r="G34" s="27">
        <v>10</v>
      </c>
      <c r="H34" s="110">
        <f>+E34*G34</f>
        <v>4450</v>
      </c>
      <c r="I34" s="99"/>
      <c r="J34" s="113" t="s">
        <v>101</v>
      </c>
      <c r="K34" s="96"/>
      <c r="L34" s="96"/>
      <c r="M34" s="96"/>
      <c r="N34" s="96"/>
    </row>
    <row r="35" spans="2:20" x14ac:dyDescent="0.25">
      <c r="C35" t="s">
        <v>126</v>
      </c>
      <c r="E35" s="96">
        <v>767.5</v>
      </c>
      <c r="F35" s="27" t="s">
        <v>127</v>
      </c>
      <c r="G35" s="114">
        <v>3.3333333000000001</v>
      </c>
      <c r="H35" s="110">
        <f>+G35*E35</f>
        <v>2558.3333077500001</v>
      </c>
      <c r="I35" s="99" t="s">
        <v>101</v>
      </c>
      <c r="J35" s="113" t="s">
        <v>101</v>
      </c>
      <c r="K35" s="96"/>
      <c r="L35" s="96"/>
      <c r="M35" s="96"/>
      <c r="N35" s="96"/>
    </row>
    <row r="36" spans="2:20" x14ac:dyDescent="0.25">
      <c r="E36" s="96"/>
      <c r="F36" s="27"/>
      <c r="G36" s="27"/>
      <c r="H36" s="112">
        <f>+H34+H35</f>
        <v>7008.3333077500001</v>
      </c>
      <c r="I36" s="99">
        <v>3886</v>
      </c>
      <c r="J36" s="113">
        <f t="shared" ref="J36" si="2">+I36-H36</f>
        <v>-3122.3333077500001</v>
      </c>
      <c r="K36" s="96"/>
      <c r="L36" s="96"/>
      <c r="M36" s="96"/>
      <c r="N36" s="96"/>
    </row>
    <row r="37" spans="2:20" ht="15.75" thickBot="1" x14ac:dyDescent="0.3">
      <c r="E37" s="96"/>
      <c r="H37" s="110"/>
      <c r="I37" s="96"/>
      <c r="J37" s="111"/>
      <c r="K37" s="96"/>
      <c r="L37" s="96"/>
      <c r="M37" s="96"/>
      <c r="N37" s="96"/>
    </row>
    <row r="38" spans="2:20" ht="15.75" thickBot="1" x14ac:dyDescent="0.3">
      <c r="E38" s="96"/>
      <c r="H38" s="115"/>
      <c r="I38" s="116">
        <f>SUM(I28:I37)</f>
        <v>52580</v>
      </c>
      <c r="J38" s="117">
        <f>SUM(J28:J37)</f>
        <v>-8058.4331010000051</v>
      </c>
      <c r="K38" s="98" t="s">
        <v>132</v>
      </c>
      <c r="L38" s="98"/>
      <c r="M38" s="98"/>
      <c r="N38" s="98"/>
      <c r="O38" s="4"/>
      <c r="P38" s="4"/>
      <c r="Q38" s="4"/>
      <c r="R38" s="4"/>
      <c r="S38" s="4"/>
      <c r="T38" s="4"/>
    </row>
    <row r="39" spans="2:20" x14ac:dyDescent="0.25">
      <c r="E39" s="96"/>
      <c r="H39" s="96"/>
      <c r="I39" s="96"/>
      <c r="J39" s="96"/>
      <c r="K39" s="96"/>
      <c r="L39" s="96"/>
      <c r="M39" s="96"/>
      <c r="N39" s="96"/>
    </row>
    <row r="40" spans="2:20" ht="15.75" thickBot="1" x14ac:dyDescent="0.3">
      <c r="E40" s="96"/>
      <c r="H40" s="96"/>
      <c r="I40" s="96"/>
      <c r="J40" s="96"/>
      <c r="K40" s="96"/>
      <c r="L40" s="96"/>
      <c r="M40" s="96"/>
      <c r="N40" s="96"/>
    </row>
    <row r="41" spans="2:20" ht="15.75" thickBot="1" x14ac:dyDescent="0.3">
      <c r="E41" s="96"/>
      <c r="H41" s="96"/>
      <c r="I41" s="237" t="s">
        <v>133</v>
      </c>
      <c r="J41" s="238"/>
      <c r="K41" s="238"/>
      <c r="L41" s="239"/>
      <c r="M41" s="96"/>
      <c r="N41" s="96"/>
    </row>
    <row r="42" spans="2:20" ht="30" x14ac:dyDescent="0.25">
      <c r="E42" s="96"/>
      <c r="H42" s="96"/>
      <c r="I42" s="118" t="s">
        <v>56</v>
      </c>
      <c r="J42" s="119" t="s">
        <v>134</v>
      </c>
      <c r="K42" s="119" t="s">
        <v>57</v>
      </c>
      <c r="L42" s="120" t="s">
        <v>135</v>
      </c>
      <c r="M42" s="96"/>
      <c r="N42" s="96"/>
    </row>
    <row r="43" spans="2:20" x14ac:dyDescent="0.25">
      <c r="B43" s="1" t="s">
        <v>136</v>
      </c>
      <c r="E43" s="96"/>
      <c r="H43" s="96"/>
      <c r="I43" s="121" t="s">
        <v>137</v>
      </c>
      <c r="J43" s="122" t="s">
        <v>137</v>
      </c>
      <c r="K43" s="122" t="s">
        <v>138</v>
      </c>
      <c r="L43" s="111"/>
      <c r="M43" s="96"/>
      <c r="N43" s="96"/>
    </row>
    <row r="44" spans="2:20" x14ac:dyDescent="0.25">
      <c r="E44" s="96"/>
      <c r="H44" s="96"/>
      <c r="I44" s="110"/>
      <c r="J44" s="96"/>
      <c r="K44" s="96"/>
      <c r="L44" s="111"/>
      <c r="M44" s="96"/>
      <c r="N44" s="96"/>
    </row>
    <row r="45" spans="2:20" x14ac:dyDescent="0.25">
      <c r="B45" s="1" t="s">
        <v>123</v>
      </c>
      <c r="C45" t="s">
        <v>124</v>
      </c>
      <c r="E45" s="96">
        <v>2860.51</v>
      </c>
      <c r="F45" t="s">
        <v>125</v>
      </c>
      <c r="G45">
        <v>12</v>
      </c>
      <c r="H45" s="96">
        <f>+E45*G45</f>
        <v>34326.120000000003</v>
      </c>
      <c r="I45" s="123"/>
      <c r="J45" s="124"/>
      <c r="K45" s="124"/>
      <c r="L45" s="125"/>
      <c r="M45" s="96"/>
      <c r="N45" s="96"/>
    </row>
    <row r="46" spans="2:20" x14ac:dyDescent="0.25">
      <c r="C46" t="s">
        <v>126</v>
      </c>
      <c r="E46" s="96">
        <v>5470</v>
      </c>
      <c r="F46" t="s">
        <v>127</v>
      </c>
      <c r="G46" s="126">
        <v>4</v>
      </c>
      <c r="H46" s="96">
        <f>+G46*E46</f>
        <v>21880</v>
      </c>
      <c r="I46" s="123"/>
      <c r="J46" s="124"/>
      <c r="K46" s="124"/>
      <c r="L46" s="125"/>
      <c r="M46" s="96"/>
      <c r="N46" s="96"/>
    </row>
    <row r="47" spans="2:20" x14ac:dyDescent="0.25">
      <c r="E47" s="96"/>
      <c r="H47" s="99">
        <f>+H45+H46</f>
        <v>56206.12</v>
      </c>
      <c r="I47" s="123" t="s">
        <v>101</v>
      </c>
      <c r="J47" s="124" t="s">
        <v>101</v>
      </c>
      <c r="K47" s="124"/>
      <c r="L47" s="125"/>
      <c r="M47" s="96"/>
      <c r="N47" s="96"/>
    </row>
    <row r="48" spans="2:20" x14ac:dyDescent="0.25">
      <c r="E48" s="96"/>
      <c r="H48" s="96"/>
      <c r="I48" s="123"/>
      <c r="J48" s="124"/>
      <c r="K48" s="124"/>
      <c r="L48" s="125"/>
      <c r="M48" s="96"/>
      <c r="N48" s="96"/>
    </row>
    <row r="49" spans="2:25" x14ac:dyDescent="0.25">
      <c r="B49" s="1" t="s">
        <v>128</v>
      </c>
      <c r="C49" t="s">
        <v>124</v>
      </c>
      <c r="E49" s="96">
        <v>435</v>
      </c>
      <c r="F49" t="s">
        <v>125</v>
      </c>
      <c r="G49">
        <v>12</v>
      </c>
      <c r="H49" s="96">
        <f>+E49*G49</f>
        <v>5220</v>
      </c>
      <c r="I49" s="123"/>
      <c r="J49" s="124"/>
      <c r="K49" s="124"/>
      <c r="L49" s="125"/>
      <c r="M49" s="96"/>
      <c r="N49" s="96"/>
    </row>
    <row r="50" spans="2:25" x14ac:dyDescent="0.25">
      <c r="C50" t="s">
        <v>126</v>
      </c>
      <c r="E50" s="96">
        <v>732.5</v>
      </c>
      <c r="F50" t="s">
        <v>127</v>
      </c>
      <c r="G50" s="126">
        <v>4</v>
      </c>
      <c r="H50" s="96">
        <f>+G50*E50</f>
        <v>2930</v>
      </c>
      <c r="I50" s="123"/>
      <c r="J50" s="124"/>
      <c r="K50" s="124"/>
      <c r="L50" s="125"/>
      <c r="M50" s="96"/>
      <c r="N50" s="96"/>
    </row>
    <row r="51" spans="2:25" x14ac:dyDescent="0.25">
      <c r="E51" s="96"/>
      <c r="H51" s="99">
        <f>+H49+H50</f>
        <v>8150</v>
      </c>
      <c r="I51" s="123"/>
      <c r="J51" s="124"/>
      <c r="K51" s="124"/>
      <c r="L51" s="125"/>
      <c r="M51" s="96"/>
      <c r="N51" s="96"/>
    </row>
    <row r="52" spans="2:25" x14ac:dyDescent="0.25">
      <c r="E52" s="96"/>
      <c r="H52" s="96"/>
      <c r="I52" s="123"/>
      <c r="J52" s="124"/>
      <c r="K52" s="124"/>
      <c r="L52" s="125"/>
      <c r="M52" s="96"/>
      <c r="N52" s="96"/>
    </row>
    <row r="53" spans="2:25" x14ac:dyDescent="0.25">
      <c r="B53" s="1" t="s">
        <v>129</v>
      </c>
      <c r="C53" t="s">
        <v>124</v>
      </c>
      <c r="E53" s="96">
        <v>445</v>
      </c>
      <c r="F53" t="s">
        <v>125</v>
      </c>
      <c r="G53">
        <v>12</v>
      </c>
      <c r="H53" s="96">
        <f>+E53*G53</f>
        <v>5340</v>
      </c>
      <c r="I53" s="123"/>
      <c r="J53" s="124"/>
      <c r="K53" s="124"/>
      <c r="L53" s="125"/>
      <c r="M53" s="96"/>
      <c r="N53" s="96"/>
    </row>
    <row r="54" spans="2:25" x14ac:dyDescent="0.25">
      <c r="C54" t="s">
        <v>126</v>
      </c>
      <c r="E54" s="96">
        <v>767.5</v>
      </c>
      <c r="F54" t="s">
        <v>127</v>
      </c>
      <c r="G54" s="126">
        <v>4</v>
      </c>
      <c r="H54" s="96">
        <f>+G54*E54</f>
        <v>3070</v>
      </c>
      <c r="I54" s="123"/>
      <c r="J54" s="124"/>
      <c r="K54" s="124"/>
      <c r="L54" s="125"/>
      <c r="M54" s="96"/>
      <c r="N54" s="96"/>
    </row>
    <row r="55" spans="2:25" x14ac:dyDescent="0.25">
      <c r="E55" s="96"/>
      <c r="H55" s="99">
        <f>+H53+H54</f>
        <v>8410</v>
      </c>
      <c r="I55" s="123"/>
      <c r="J55" s="124"/>
      <c r="K55" s="124"/>
      <c r="L55" s="125"/>
      <c r="M55" s="96"/>
      <c r="N55" s="96"/>
    </row>
    <row r="56" spans="2:25" ht="15.75" thickBot="1" x14ac:dyDescent="0.3">
      <c r="C56" s="127"/>
      <c r="E56" s="96"/>
      <c r="H56" s="96"/>
      <c r="I56" s="123"/>
      <c r="J56" s="124"/>
      <c r="K56" s="124"/>
      <c r="L56" s="125"/>
      <c r="M56" s="96"/>
      <c r="N56" s="96"/>
    </row>
    <row r="57" spans="2:25" x14ac:dyDescent="0.25">
      <c r="B57" s="128" t="s">
        <v>139</v>
      </c>
      <c r="C57" t="s">
        <v>124</v>
      </c>
      <c r="D57" s="129"/>
      <c r="E57" s="108">
        <f>+E45+E49+E53</f>
        <v>3740.51</v>
      </c>
      <c r="F57" s="129" t="s">
        <v>125</v>
      </c>
      <c r="G57" s="129">
        <v>12</v>
      </c>
      <c r="H57" s="108">
        <f>+E57*G57</f>
        <v>44886.12</v>
      </c>
      <c r="I57" s="107"/>
      <c r="J57" s="108"/>
      <c r="K57" s="108">
        <f>H57*K60</f>
        <v>44886.12</v>
      </c>
      <c r="L57" s="109"/>
      <c r="M57" s="96"/>
      <c r="N57" s="96"/>
    </row>
    <row r="58" spans="2:25" ht="15.75" thickBot="1" x14ac:dyDescent="0.3">
      <c r="B58" s="67"/>
      <c r="C58" t="s">
        <v>126</v>
      </c>
      <c r="E58" s="96">
        <f>+E46+E50+E54</f>
        <v>6970</v>
      </c>
      <c r="F58" t="s">
        <v>127</v>
      </c>
      <c r="G58" s="126">
        <v>4</v>
      </c>
      <c r="H58" s="96">
        <f>+G58*E58</f>
        <v>27880</v>
      </c>
      <c r="I58" s="110">
        <f>H58*I60</f>
        <v>11152</v>
      </c>
      <c r="J58" s="96">
        <f>H58*J60</f>
        <v>16728</v>
      </c>
      <c r="K58" s="96"/>
      <c r="L58" s="111"/>
      <c r="M58" s="96"/>
      <c r="N58" s="96"/>
    </row>
    <row r="59" spans="2:25" ht="15.75" thickBot="1" x14ac:dyDescent="0.3">
      <c r="B59" s="74"/>
      <c r="C59" s="127"/>
      <c r="D59" s="127"/>
      <c r="E59" s="130"/>
      <c r="F59" s="127"/>
      <c r="G59" s="127"/>
      <c r="H59" s="131">
        <f>+H57+H58</f>
        <v>72766.12</v>
      </c>
      <c r="I59" s="132">
        <f>SUM(I57:I58)</f>
        <v>11152</v>
      </c>
      <c r="J59" s="132">
        <f t="shared" ref="J59:K59" si="3">SUM(J57:J58)</f>
        <v>16728</v>
      </c>
      <c r="K59" s="133">
        <f t="shared" si="3"/>
        <v>44886.12</v>
      </c>
      <c r="L59" s="134">
        <f>SUM(I59:K59)</f>
        <v>72766.12</v>
      </c>
      <c r="M59" s="96"/>
      <c r="N59" s="96"/>
    </row>
    <row r="60" spans="2:25" ht="15.75" thickBot="1" x14ac:dyDescent="0.3">
      <c r="E60" s="96"/>
      <c r="H60" s="99" t="s">
        <v>101</v>
      </c>
      <c r="I60" s="135">
        <v>0.4</v>
      </c>
      <c r="J60" s="135">
        <v>0.6</v>
      </c>
      <c r="K60" s="135">
        <v>1</v>
      </c>
      <c r="L60" s="136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</row>
    <row r="61" spans="2:25" x14ac:dyDescent="0.25">
      <c r="E61" s="96"/>
      <c r="H61" s="96"/>
      <c r="I61" s="96" t="s">
        <v>101</v>
      </c>
      <c r="J61" s="96" t="s">
        <v>101</v>
      </c>
      <c r="K61" s="96"/>
      <c r="L61" s="96"/>
      <c r="M61" s="96"/>
      <c r="N61" s="96"/>
    </row>
    <row r="62" spans="2:25" x14ac:dyDescent="0.25">
      <c r="E62" s="96"/>
      <c r="H62" s="96"/>
      <c r="I62" s="96"/>
      <c r="J62" s="96"/>
      <c r="K62" s="96"/>
      <c r="L62" s="96"/>
      <c r="M62" s="96"/>
      <c r="N62" s="96"/>
    </row>
    <row r="63" spans="2:25" x14ac:dyDescent="0.25">
      <c r="E63" s="96"/>
    </row>
    <row r="64" spans="2:25" x14ac:dyDescent="0.25">
      <c r="E64" s="96"/>
    </row>
    <row r="65" spans="5:5" x14ac:dyDescent="0.25">
      <c r="E65" s="96"/>
    </row>
    <row r="66" spans="5:5" x14ac:dyDescent="0.25">
      <c r="E66" s="96"/>
    </row>
  </sheetData>
  <mergeCells count="1">
    <mergeCell ref="I41:L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1"/>
  <sheetViews>
    <sheetView tabSelected="1" topLeftCell="B1" workbookViewId="0">
      <selection activeCell="D25" sqref="D25"/>
    </sheetView>
  </sheetViews>
  <sheetFormatPr baseColWidth="10" defaultRowHeight="15" x14ac:dyDescent="0.25"/>
  <cols>
    <col min="1" max="1" width="4.28515625" customWidth="1"/>
    <col min="3" max="3" width="25.28515625" customWidth="1"/>
    <col min="4" max="4" width="22.42578125" customWidth="1"/>
    <col min="5" max="5" width="13.28515625" customWidth="1"/>
    <col min="6" max="7" width="13" bestFit="1" customWidth="1"/>
    <col min="8" max="9" width="11.7109375" bestFit="1" customWidth="1"/>
    <col min="12" max="12" width="3.28515625" customWidth="1"/>
    <col min="13" max="13" width="12" bestFit="1" customWidth="1"/>
    <col min="14" max="14" width="13.7109375" customWidth="1"/>
    <col min="16" max="16" width="3.7109375" customWidth="1"/>
  </cols>
  <sheetData>
    <row r="2" spans="2:21" ht="18.75" x14ac:dyDescent="0.3">
      <c r="F2" s="92" t="s">
        <v>56</v>
      </c>
    </row>
    <row r="4" spans="2:21" ht="18.75" x14ac:dyDescent="0.3">
      <c r="F4" s="138" t="s">
        <v>140</v>
      </c>
    </row>
    <row r="5" spans="2:21" x14ac:dyDescent="0.25">
      <c r="Q5" t="s">
        <v>175</v>
      </c>
      <c r="R5" t="s">
        <v>176</v>
      </c>
      <c r="S5" t="s">
        <v>176</v>
      </c>
      <c r="T5" t="s">
        <v>176</v>
      </c>
      <c r="U5" t="s">
        <v>176</v>
      </c>
    </row>
    <row r="6" spans="2:21" x14ac:dyDescent="0.25">
      <c r="O6" s="139" t="s">
        <v>141</v>
      </c>
      <c r="Q6" s="140" t="s">
        <v>142</v>
      </c>
      <c r="R6" s="140" t="s">
        <v>142</v>
      </c>
      <c r="S6" s="140" t="s">
        <v>142</v>
      </c>
      <c r="T6" s="140" t="s">
        <v>142</v>
      </c>
      <c r="U6" s="140" t="s">
        <v>142</v>
      </c>
    </row>
    <row r="7" spans="2:21" x14ac:dyDescent="0.25">
      <c r="B7" s="27"/>
      <c r="C7" s="1" t="s">
        <v>168</v>
      </c>
      <c r="E7" s="141" t="s">
        <v>169</v>
      </c>
      <c r="F7" s="141" t="s">
        <v>143</v>
      </c>
      <c r="G7" s="141" t="s">
        <v>144</v>
      </c>
      <c r="H7" s="141" t="s">
        <v>145</v>
      </c>
      <c r="I7" s="142" t="s">
        <v>146</v>
      </c>
      <c r="J7" s="142" t="s">
        <v>147</v>
      </c>
      <c r="K7" s="142" t="s">
        <v>148</v>
      </c>
      <c r="M7" s="143" t="s">
        <v>149</v>
      </c>
      <c r="O7" s="144" t="s">
        <v>101</v>
      </c>
      <c r="Q7" s="140" t="s">
        <v>150</v>
      </c>
      <c r="R7" s="140" t="s">
        <v>150</v>
      </c>
      <c r="S7" s="140" t="s">
        <v>150</v>
      </c>
      <c r="T7" s="140" t="s">
        <v>150</v>
      </c>
      <c r="U7" s="140" t="s">
        <v>150</v>
      </c>
    </row>
    <row r="8" spans="2:21" x14ac:dyDescent="0.25">
      <c r="B8" s="27"/>
      <c r="Q8" s="140">
        <v>2021</v>
      </c>
      <c r="R8" s="140">
        <v>2022</v>
      </c>
      <c r="S8" s="140">
        <v>2023</v>
      </c>
      <c r="T8" s="140">
        <v>2024</v>
      </c>
      <c r="U8" s="140">
        <v>2025</v>
      </c>
    </row>
    <row r="9" spans="2:21" x14ac:dyDescent="0.25">
      <c r="B9" s="27">
        <v>1</v>
      </c>
      <c r="C9" t="s">
        <v>151</v>
      </c>
      <c r="E9" s="5">
        <v>15235</v>
      </c>
      <c r="F9" s="5">
        <v>8496</v>
      </c>
      <c r="G9" s="5">
        <v>4274</v>
      </c>
      <c r="H9" s="5">
        <v>0</v>
      </c>
      <c r="I9" s="5">
        <v>0</v>
      </c>
      <c r="J9" s="5">
        <v>0</v>
      </c>
      <c r="K9" s="5">
        <v>0</v>
      </c>
      <c r="M9" s="143">
        <v>44732</v>
      </c>
      <c r="O9">
        <v>734</v>
      </c>
      <c r="Q9">
        <v>518</v>
      </c>
      <c r="R9">
        <v>30</v>
      </c>
      <c r="S9" s="5">
        <v>0</v>
      </c>
      <c r="T9" s="5">
        <v>0</v>
      </c>
      <c r="U9" s="5">
        <v>0</v>
      </c>
    </row>
    <row r="10" spans="2:21" ht="36.6" customHeight="1" x14ac:dyDescent="0.25">
      <c r="B10" s="27">
        <v>2</v>
      </c>
      <c r="C10" s="173" t="s">
        <v>173</v>
      </c>
      <c r="D10" s="178" t="s">
        <v>152</v>
      </c>
      <c r="E10" s="174">
        <v>43890</v>
      </c>
      <c r="F10" s="174">
        <v>43890</v>
      </c>
      <c r="G10" s="179">
        <v>43890</v>
      </c>
      <c r="H10" s="180">
        <v>39599</v>
      </c>
      <c r="I10" s="179">
        <v>30952</v>
      </c>
      <c r="J10" s="179">
        <v>22219</v>
      </c>
      <c r="K10" s="179">
        <v>13398</v>
      </c>
      <c r="M10" s="143">
        <v>45291</v>
      </c>
      <c r="N10" s="177" t="s">
        <v>153</v>
      </c>
      <c r="O10">
        <v>750</v>
      </c>
      <c r="Q10">
        <v>540</v>
      </c>
      <c r="R10">
        <f>243+(45*5)</f>
        <v>468</v>
      </c>
      <c r="S10">
        <v>349</v>
      </c>
      <c r="T10">
        <v>262</v>
      </c>
      <c r="U10">
        <v>174</v>
      </c>
    </row>
    <row r="11" spans="2:21" x14ac:dyDescent="0.25">
      <c r="B11" s="27">
        <v>3</v>
      </c>
      <c r="C11" t="s">
        <v>154</v>
      </c>
      <c r="E11" s="5">
        <v>9902</v>
      </c>
      <c r="F11" s="5">
        <v>6230</v>
      </c>
      <c r="G11" s="5">
        <v>3917</v>
      </c>
      <c r="H11" s="5">
        <v>0</v>
      </c>
      <c r="I11" s="5">
        <v>0</v>
      </c>
      <c r="J11" s="5">
        <v>0</v>
      </c>
      <c r="K11" s="5">
        <v>0</v>
      </c>
      <c r="M11" s="143">
        <v>44854</v>
      </c>
      <c r="O11">
        <v>405</v>
      </c>
      <c r="Q11">
        <v>507</v>
      </c>
      <c r="R11">
        <v>141</v>
      </c>
      <c r="S11" s="5">
        <v>0</v>
      </c>
      <c r="T11" s="5">
        <v>0</v>
      </c>
      <c r="U11" s="5">
        <v>0</v>
      </c>
    </row>
    <row r="12" spans="2:21" x14ac:dyDescent="0.25">
      <c r="B12" s="27">
        <v>4</v>
      </c>
      <c r="C12" t="s">
        <v>155</v>
      </c>
      <c r="E12" s="5">
        <v>16597</v>
      </c>
      <c r="F12" s="5">
        <v>16597</v>
      </c>
      <c r="G12" s="5">
        <v>14198</v>
      </c>
      <c r="H12" s="5">
        <v>9125</v>
      </c>
      <c r="I12" s="5">
        <v>3949</v>
      </c>
      <c r="J12" s="5">
        <v>0</v>
      </c>
      <c r="K12" s="5">
        <v>0</v>
      </c>
      <c r="M12" s="143">
        <v>45545</v>
      </c>
      <c r="O12">
        <v>456</v>
      </c>
      <c r="Q12">
        <v>679</v>
      </c>
      <c r="R12">
        <v>237</v>
      </c>
      <c r="S12">
        <v>135</v>
      </c>
      <c r="T12">
        <v>32</v>
      </c>
      <c r="U12" s="5">
        <v>0</v>
      </c>
    </row>
    <row r="13" spans="2:21" x14ac:dyDescent="0.25">
      <c r="B13" s="27">
        <v>5</v>
      </c>
      <c r="C13" t="s">
        <v>155</v>
      </c>
      <c r="E13" s="5">
        <v>16597</v>
      </c>
      <c r="F13" s="5">
        <v>16597</v>
      </c>
      <c r="G13" s="5">
        <v>14198</v>
      </c>
      <c r="H13" s="5">
        <v>9125</v>
      </c>
      <c r="I13" s="5">
        <v>3949</v>
      </c>
      <c r="J13" s="5">
        <v>0</v>
      </c>
      <c r="K13" s="5">
        <v>0</v>
      </c>
      <c r="M13" s="143">
        <v>45545</v>
      </c>
      <c r="O13">
        <v>456</v>
      </c>
      <c r="Q13">
        <v>894</v>
      </c>
      <c r="R13">
        <v>399</v>
      </c>
      <c r="S13">
        <v>296</v>
      </c>
      <c r="T13">
        <v>153</v>
      </c>
      <c r="U13" s="5">
        <v>0</v>
      </c>
    </row>
    <row r="14" spans="2:21" x14ac:dyDescent="0.25">
      <c r="B14" s="27">
        <v>6</v>
      </c>
      <c r="C14" t="s">
        <v>156</v>
      </c>
      <c r="E14" s="5">
        <v>11284</v>
      </c>
      <c r="F14" s="5">
        <v>11284</v>
      </c>
      <c r="G14" s="5">
        <v>9840</v>
      </c>
      <c r="H14" s="5">
        <v>6897</v>
      </c>
      <c r="I14" s="5">
        <v>3879</v>
      </c>
      <c r="J14" s="5">
        <v>785</v>
      </c>
      <c r="K14" s="5">
        <v>0</v>
      </c>
      <c r="M14" s="143">
        <v>45748</v>
      </c>
      <c r="O14">
        <v>268</v>
      </c>
      <c r="Q14">
        <v>491</v>
      </c>
      <c r="R14">
        <v>272</v>
      </c>
      <c r="S14">
        <v>199</v>
      </c>
      <c r="T14">
        <v>122</v>
      </c>
      <c r="U14">
        <v>23</v>
      </c>
    </row>
    <row r="15" spans="2:21" ht="15.75" thickBot="1" x14ac:dyDescent="0.3">
      <c r="F15" s="5"/>
      <c r="G15" s="5"/>
    </row>
    <row r="16" spans="2:21" ht="15.75" thickBot="1" x14ac:dyDescent="0.3">
      <c r="D16" s="145" t="s">
        <v>157</v>
      </c>
      <c r="E16" s="175">
        <f>SUM(E9:E14)</f>
        <v>113505</v>
      </c>
      <c r="F16" s="146">
        <f t="shared" ref="F16:K16" si="0">SUM(F9:F15)</f>
        <v>103094</v>
      </c>
      <c r="G16" s="146">
        <f t="shared" si="0"/>
        <v>90317</v>
      </c>
      <c r="H16" s="146">
        <f t="shared" si="0"/>
        <v>64746</v>
      </c>
      <c r="I16" s="146">
        <f t="shared" si="0"/>
        <v>42729</v>
      </c>
      <c r="J16" s="146">
        <f t="shared" si="0"/>
        <v>23004</v>
      </c>
      <c r="K16" s="147">
        <f t="shared" si="0"/>
        <v>13398</v>
      </c>
      <c r="O16" s="148">
        <f>SUM(O9:O15)</f>
        <v>3069</v>
      </c>
      <c r="Q16" s="149">
        <f>SUM(Q9:Q14)</f>
        <v>3629</v>
      </c>
      <c r="R16" s="150">
        <f t="shared" ref="R16:U16" si="1">SUM(R9:R14)</f>
        <v>1547</v>
      </c>
      <c r="S16" s="150">
        <f t="shared" si="1"/>
        <v>979</v>
      </c>
      <c r="T16" s="150">
        <f t="shared" si="1"/>
        <v>569</v>
      </c>
      <c r="U16" s="151">
        <f t="shared" si="1"/>
        <v>197</v>
      </c>
    </row>
    <row r="17" spans="3:11" x14ac:dyDescent="0.25">
      <c r="C17" s="1" t="s">
        <v>170</v>
      </c>
      <c r="F17" s="5">
        <f>E16-F16</f>
        <v>10411</v>
      </c>
      <c r="G17" s="5">
        <f t="shared" ref="G17:K17" si="2">F16-G16</f>
        <v>12777</v>
      </c>
      <c r="H17" s="5">
        <f t="shared" si="2"/>
        <v>25571</v>
      </c>
      <c r="I17" s="5">
        <f t="shared" si="2"/>
        <v>22017</v>
      </c>
      <c r="J17" s="5">
        <f t="shared" si="2"/>
        <v>19725</v>
      </c>
      <c r="K17" s="5">
        <f t="shared" si="2"/>
        <v>9606</v>
      </c>
    </row>
    <row r="18" spans="3:11" x14ac:dyDescent="0.25">
      <c r="F18" s="5"/>
      <c r="G18" s="5"/>
    </row>
    <row r="20" spans="3:11" x14ac:dyDescent="0.25">
      <c r="C20" s="152" t="s">
        <v>158</v>
      </c>
    </row>
    <row r="21" spans="3:11" x14ac:dyDescent="0.25">
      <c r="D21" t="s">
        <v>159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4" sqref="D14"/>
    </sheetView>
  </sheetViews>
  <sheetFormatPr baseColWidth="10" defaultRowHeight="15" x14ac:dyDescent="0.25"/>
  <cols>
    <col min="1" max="1" width="22.7109375" customWidth="1"/>
  </cols>
  <sheetData>
    <row r="1" spans="1:4" ht="16.5" x14ac:dyDescent="0.25">
      <c r="A1" s="185" t="s">
        <v>181</v>
      </c>
      <c r="B1" s="186" t="s">
        <v>101</v>
      </c>
      <c r="C1" s="187"/>
      <c r="D1" s="187"/>
    </row>
    <row r="2" spans="1:4" ht="16.5" x14ac:dyDescent="0.25">
      <c r="A2" s="188" t="s">
        <v>182</v>
      </c>
      <c r="B2" s="183" t="s">
        <v>183</v>
      </c>
      <c r="C2" s="184"/>
      <c r="D2" s="184"/>
    </row>
    <row r="3" spans="1:4" ht="16.5" x14ac:dyDescent="0.25">
      <c r="A3" s="188"/>
      <c r="B3" s="183"/>
      <c r="C3" s="184"/>
      <c r="D3" s="184"/>
    </row>
    <row r="4" spans="1:4" ht="16.5" x14ac:dyDescent="0.25">
      <c r="A4" s="188" t="s">
        <v>184</v>
      </c>
      <c r="B4" s="183" t="s">
        <v>185</v>
      </c>
      <c r="C4" s="184"/>
      <c r="D4" s="184"/>
    </row>
    <row r="5" spans="1:4" ht="16.5" x14ac:dyDescent="0.25">
      <c r="A5" s="188" t="s">
        <v>186</v>
      </c>
      <c r="B5" s="183" t="s">
        <v>187</v>
      </c>
      <c r="C5" s="184"/>
      <c r="D5" s="184"/>
    </row>
    <row r="6" spans="1:4" ht="16.5" x14ac:dyDescent="0.25">
      <c r="A6" s="188" t="s">
        <v>191</v>
      </c>
      <c r="B6" s="240" t="s">
        <v>192</v>
      </c>
      <c r="C6" s="240"/>
      <c r="D6" s="241"/>
    </row>
    <row r="7" spans="1:4" ht="16.5" x14ac:dyDescent="0.25">
      <c r="A7" s="188" t="s">
        <v>184</v>
      </c>
      <c r="B7" s="183" t="s">
        <v>185</v>
      </c>
      <c r="C7" s="184"/>
      <c r="D7" s="184"/>
    </row>
    <row r="9" spans="1:4" ht="16.5" x14ac:dyDescent="0.25">
      <c r="A9" s="188"/>
      <c r="B9" s="183" t="s">
        <v>188</v>
      </c>
      <c r="C9" s="184"/>
      <c r="D9" s="184"/>
    </row>
    <row r="10" spans="1:4" ht="16.5" x14ac:dyDescent="0.25">
      <c r="A10" s="188"/>
      <c r="B10" s="183" t="s">
        <v>189</v>
      </c>
      <c r="C10" s="184"/>
      <c r="D10" s="184"/>
    </row>
    <row r="11" spans="1:4" ht="16.5" x14ac:dyDescent="0.25">
      <c r="A11" s="188"/>
      <c r="B11" s="183" t="s">
        <v>190</v>
      </c>
      <c r="C11" s="184"/>
      <c r="D11" s="184"/>
    </row>
  </sheetData>
  <mergeCells count="1">
    <mergeCell ref="B6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20" workbookViewId="0">
      <selection activeCell="A25" sqref="A25:H28"/>
    </sheetView>
  </sheetViews>
  <sheetFormatPr baseColWidth="10" defaultRowHeight="15" x14ac:dyDescent="0.25"/>
  <cols>
    <col min="1" max="1" width="17.7109375" customWidth="1"/>
    <col min="2" max="2" width="11.5703125" bestFit="1" customWidth="1"/>
    <col min="3" max="4" width="13" bestFit="1" customWidth="1"/>
    <col min="5" max="7" width="11.85546875" bestFit="1" customWidth="1"/>
    <col min="13" max="13" width="7.140625" customWidth="1"/>
  </cols>
  <sheetData>
    <row r="1" spans="1:15" ht="18" x14ac:dyDescent="0.25">
      <c r="A1" s="189" t="s">
        <v>196</v>
      </c>
      <c r="B1" s="189"/>
      <c r="C1" s="189"/>
      <c r="D1" s="189"/>
      <c r="E1" s="195" t="s">
        <v>196</v>
      </c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1:15" ht="15.75" x14ac:dyDescent="0.25">
      <c r="A3" s="190"/>
      <c r="B3" s="190"/>
      <c r="C3" s="190"/>
      <c r="D3" s="190"/>
      <c r="E3" s="190"/>
      <c r="F3" s="270" t="s">
        <v>193</v>
      </c>
      <c r="G3" s="271"/>
      <c r="H3" s="191"/>
      <c r="I3" s="191"/>
      <c r="J3" s="272"/>
      <c r="K3" s="272"/>
      <c r="L3" s="272"/>
      <c r="M3" s="272"/>
      <c r="N3" s="272"/>
      <c r="O3" s="272"/>
    </row>
    <row r="4" spans="1:15" x14ac:dyDescent="0.25">
      <c r="A4" s="258" t="s">
        <v>194</v>
      </c>
      <c r="B4" s="251"/>
      <c r="C4" s="251"/>
      <c r="D4" s="251"/>
      <c r="E4" s="251"/>
      <c r="F4" s="273">
        <v>0</v>
      </c>
      <c r="G4" s="274"/>
      <c r="H4" s="192"/>
      <c r="I4" s="193"/>
      <c r="J4" s="277"/>
      <c r="K4" s="277"/>
      <c r="L4" s="277"/>
      <c r="M4" s="277"/>
      <c r="N4" s="277"/>
      <c r="O4" s="277"/>
    </row>
    <row r="5" spans="1:15" x14ac:dyDescent="0.25">
      <c r="A5" s="251"/>
      <c r="B5" s="251"/>
      <c r="C5" s="251"/>
      <c r="D5" s="251"/>
      <c r="E5" s="251"/>
      <c r="F5" s="275"/>
      <c r="G5" s="276"/>
      <c r="H5" s="192"/>
      <c r="I5" s="193"/>
      <c r="J5" s="193"/>
      <c r="K5" s="193"/>
      <c r="L5" s="193"/>
      <c r="M5" s="193"/>
      <c r="N5" s="193"/>
      <c r="O5" s="193"/>
    </row>
    <row r="6" spans="1:15" ht="15.75" x14ac:dyDescent="0.25">
      <c r="A6" s="258"/>
      <c r="B6" s="267"/>
      <c r="C6" s="267"/>
      <c r="D6" s="267"/>
      <c r="E6" s="267"/>
      <c r="F6" s="265"/>
      <c r="G6" s="248"/>
      <c r="H6" s="192"/>
      <c r="I6" s="268"/>
      <c r="J6" s="268"/>
      <c r="K6" s="268"/>
      <c r="L6" s="193"/>
      <c r="M6" s="193"/>
      <c r="N6" s="193"/>
    </row>
    <row r="7" spans="1:15" ht="15.75" x14ac:dyDescent="0.25">
      <c r="A7" s="258"/>
      <c r="B7" s="251"/>
      <c r="C7" s="251"/>
      <c r="D7" s="251"/>
      <c r="E7" s="251"/>
      <c r="F7" s="265"/>
      <c r="G7" s="248"/>
      <c r="H7" s="192"/>
      <c r="I7" s="253" t="s">
        <v>199</v>
      </c>
      <c r="J7" s="254"/>
      <c r="K7" s="254"/>
      <c r="L7" s="255"/>
      <c r="M7" s="256"/>
      <c r="N7" s="257"/>
      <c r="O7" s="257"/>
    </row>
    <row r="8" spans="1:15" ht="15.75" x14ac:dyDescent="0.25">
      <c r="A8" s="262"/>
      <c r="B8" s="263"/>
      <c r="C8" s="263"/>
      <c r="D8" s="263"/>
      <c r="E8" s="264"/>
      <c r="F8" s="265"/>
      <c r="G8" s="248"/>
      <c r="H8" s="192"/>
      <c r="I8" s="266" t="s">
        <v>198</v>
      </c>
      <c r="J8" s="253"/>
      <c r="K8" s="253"/>
      <c r="L8" s="255"/>
      <c r="M8" s="256">
        <v>80000</v>
      </c>
      <c r="N8" s="257"/>
      <c r="O8" s="257"/>
    </row>
    <row r="9" spans="1:15" ht="15.75" x14ac:dyDescent="0.25">
      <c r="A9" s="258" t="s">
        <v>195</v>
      </c>
      <c r="B9" s="251"/>
      <c r="C9" s="251"/>
      <c r="D9" s="251"/>
      <c r="E9" s="251"/>
      <c r="F9" s="259">
        <v>25000</v>
      </c>
      <c r="G9" s="260"/>
      <c r="H9" s="192"/>
      <c r="I9" s="253"/>
      <c r="J9" s="253"/>
      <c r="K9" s="253"/>
      <c r="L9" s="255"/>
      <c r="M9" s="257"/>
      <c r="N9" s="257"/>
      <c r="O9" s="257"/>
    </row>
    <row r="10" spans="1:15" ht="15.75" x14ac:dyDescent="0.25">
      <c r="A10" s="258" t="s">
        <v>197</v>
      </c>
      <c r="B10" s="251"/>
      <c r="C10" s="251"/>
      <c r="D10" s="251"/>
      <c r="E10" s="251"/>
      <c r="F10" s="259">
        <v>6500</v>
      </c>
      <c r="G10" s="260"/>
      <c r="H10" s="192"/>
      <c r="I10" s="253" t="s">
        <v>200</v>
      </c>
      <c r="J10" s="253"/>
      <c r="K10" s="253"/>
      <c r="L10" s="255"/>
      <c r="M10" s="256">
        <v>130000</v>
      </c>
      <c r="N10" s="257"/>
      <c r="O10" s="257"/>
    </row>
    <row r="11" spans="1:15" ht="15.75" x14ac:dyDescent="0.25">
      <c r="A11" s="250"/>
      <c r="B11" s="251"/>
      <c r="C11" s="251"/>
      <c r="D11" s="251"/>
      <c r="E11" s="251"/>
      <c r="F11" s="261"/>
      <c r="G11" s="248"/>
      <c r="H11" s="192"/>
      <c r="I11" s="253"/>
      <c r="J11" s="253"/>
      <c r="K11" s="253"/>
      <c r="L11" s="255"/>
      <c r="M11" s="257"/>
      <c r="N11" s="257"/>
      <c r="O11" s="257"/>
    </row>
    <row r="12" spans="1:15" ht="15.75" x14ac:dyDescent="0.25">
      <c r="A12" s="250"/>
      <c r="B12" s="251"/>
      <c r="C12" s="251"/>
      <c r="D12" s="251"/>
      <c r="E12" s="251"/>
      <c r="F12" s="252"/>
      <c r="G12" s="248"/>
      <c r="H12" s="192"/>
      <c r="I12" s="253" t="s">
        <v>201</v>
      </c>
      <c r="J12" s="254"/>
      <c r="K12" s="254"/>
      <c r="L12" s="255"/>
      <c r="M12" s="256">
        <v>160000</v>
      </c>
      <c r="N12" s="257"/>
      <c r="O12" s="257"/>
    </row>
    <row r="13" spans="1:15" ht="15.75" x14ac:dyDescent="0.25">
      <c r="A13" s="250"/>
      <c r="B13" s="251"/>
      <c r="C13" s="251"/>
      <c r="D13" s="251"/>
      <c r="E13" s="251"/>
      <c r="F13" s="252"/>
      <c r="G13" s="248"/>
      <c r="H13" s="192"/>
      <c r="I13" s="254"/>
      <c r="J13" s="254"/>
      <c r="K13" s="254"/>
      <c r="L13" s="255"/>
      <c r="M13" s="257"/>
      <c r="N13" s="257"/>
      <c r="O13" s="257"/>
    </row>
    <row r="14" spans="1:15" x14ac:dyDescent="0.25">
      <c r="A14" s="245"/>
      <c r="B14" s="246"/>
      <c r="C14" s="246"/>
      <c r="D14" s="246"/>
      <c r="E14" s="246"/>
      <c r="F14" s="247"/>
      <c r="G14" s="248"/>
      <c r="H14" s="194"/>
    </row>
    <row r="15" spans="1:15" x14ac:dyDescent="0.25">
      <c r="A15" s="246"/>
      <c r="B15" s="246"/>
      <c r="C15" s="246"/>
      <c r="D15" s="246"/>
      <c r="E15" s="246"/>
      <c r="F15" s="248"/>
      <c r="G15" s="248"/>
      <c r="H15" s="194"/>
      <c r="I15" s="249"/>
      <c r="J15" s="249"/>
      <c r="K15" s="249"/>
      <c r="L15" s="249"/>
      <c r="M15" s="249"/>
      <c r="N15" s="249"/>
      <c r="O15" s="249"/>
    </row>
    <row r="16" spans="1:15" ht="15.75" x14ac:dyDescent="0.25">
      <c r="A16" s="197"/>
      <c r="B16" s="197"/>
      <c r="C16" s="197"/>
      <c r="D16" s="197"/>
      <c r="E16" s="197"/>
      <c r="F16" s="198"/>
      <c r="G16" s="198"/>
      <c r="H16" s="194"/>
      <c r="I16" s="196"/>
      <c r="J16" s="196"/>
      <c r="K16" s="196"/>
      <c r="L16" s="196"/>
      <c r="M16" s="196"/>
      <c r="N16" s="196"/>
      <c r="O16" s="196"/>
    </row>
    <row r="17" spans="1:15" ht="15.75" x14ac:dyDescent="0.25">
      <c r="A17" s="197"/>
      <c r="B17" s="197"/>
      <c r="C17" s="197"/>
      <c r="D17" s="197"/>
      <c r="E17" s="197"/>
      <c r="F17" s="198"/>
      <c r="G17" s="198"/>
      <c r="H17" s="194"/>
      <c r="I17" s="196"/>
      <c r="J17" s="196"/>
      <c r="K17" s="196"/>
      <c r="L17" s="196"/>
      <c r="M17" s="196"/>
      <c r="N17" s="196"/>
      <c r="O17" s="196"/>
    </row>
    <row r="18" spans="1:15" ht="15.75" x14ac:dyDescent="0.25">
      <c r="A18" s="197"/>
      <c r="B18" s="197"/>
      <c r="C18" s="197"/>
      <c r="D18" s="197"/>
      <c r="E18" s="197"/>
      <c r="F18" s="198"/>
      <c r="G18" s="198"/>
      <c r="H18" s="194"/>
      <c r="I18" s="196"/>
      <c r="J18" s="196"/>
      <c r="K18" s="196"/>
      <c r="L18" s="196"/>
      <c r="M18" s="196"/>
      <c r="N18" s="196"/>
      <c r="O18" s="196"/>
    </row>
    <row r="19" spans="1:15" ht="15.75" x14ac:dyDescent="0.25">
      <c r="A19" s="197"/>
      <c r="B19" s="197"/>
      <c r="C19" s="197"/>
      <c r="D19" s="197"/>
      <c r="E19" s="197"/>
      <c r="F19" s="198"/>
      <c r="G19" s="198"/>
      <c r="H19" s="194"/>
      <c r="I19" s="196"/>
      <c r="J19" s="196"/>
      <c r="K19" s="196"/>
      <c r="L19" s="196"/>
      <c r="M19" s="196"/>
      <c r="N19" s="196"/>
      <c r="O19" s="196"/>
    </row>
    <row r="20" spans="1:15" ht="15.75" x14ac:dyDescent="0.25">
      <c r="A20" s="242" t="s">
        <v>202</v>
      </c>
      <c r="B20" s="243"/>
      <c r="C20" s="243"/>
      <c r="D20" s="244"/>
      <c r="E20" s="197"/>
      <c r="F20" s="198"/>
      <c r="G20" s="198"/>
      <c r="H20" s="194"/>
      <c r="I20" s="196"/>
      <c r="J20" s="196"/>
      <c r="K20" s="196"/>
      <c r="L20" s="196"/>
      <c r="M20" s="196"/>
      <c r="N20" s="196"/>
      <c r="O20" s="196"/>
    </row>
    <row r="21" spans="1:15" ht="16.5" x14ac:dyDescent="0.25">
      <c r="A21" s="201"/>
      <c r="B21" s="222" t="s">
        <v>188</v>
      </c>
      <c r="C21" s="223"/>
      <c r="D21" s="224"/>
      <c r="F21" s="198"/>
      <c r="G21" s="198"/>
      <c r="H21" s="194"/>
      <c r="I21" s="196"/>
      <c r="J21" s="196"/>
      <c r="K21" s="196"/>
      <c r="L21" s="196"/>
      <c r="M21" s="196"/>
      <c r="N21" s="196"/>
      <c r="O21" s="196"/>
    </row>
    <row r="22" spans="1:15" ht="15" customHeight="1" x14ac:dyDescent="0.25">
      <c r="A22" s="201"/>
      <c r="B22" s="225" t="s">
        <v>189</v>
      </c>
      <c r="C22" s="226"/>
      <c r="D22" s="227"/>
      <c r="F22" s="198"/>
      <c r="G22" s="198"/>
      <c r="H22" s="194"/>
      <c r="I22" s="196"/>
      <c r="J22" s="196"/>
      <c r="K22" s="196"/>
      <c r="L22" s="196"/>
      <c r="M22" s="196"/>
      <c r="N22" s="196"/>
      <c r="O22" s="196"/>
    </row>
    <row r="23" spans="1:15" ht="16.5" x14ac:dyDescent="0.25">
      <c r="A23" s="201"/>
      <c r="B23" s="228" t="s">
        <v>190</v>
      </c>
      <c r="C23" s="229"/>
      <c r="D23" s="230"/>
      <c r="F23" s="198"/>
      <c r="G23" s="198"/>
      <c r="H23" s="194"/>
      <c r="I23" s="196"/>
      <c r="J23" s="196"/>
      <c r="K23" s="196"/>
      <c r="L23" s="196"/>
      <c r="M23" s="196"/>
      <c r="N23" s="196"/>
      <c r="O23" s="196"/>
    </row>
    <row r="24" spans="1:15" ht="16.5" x14ac:dyDescent="0.25">
      <c r="A24" s="201"/>
      <c r="B24" s="199"/>
      <c r="C24" s="202"/>
      <c r="D24" s="202"/>
      <c r="F24" s="198"/>
      <c r="G24" s="198"/>
      <c r="H24" s="194"/>
      <c r="I24" s="196"/>
      <c r="J24" s="196"/>
      <c r="K24" s="196"/>
      <c r="L24" s="196"/>
      <c r="M24" s="196"/>
      <c r="N24" s="196"/>
      <c r="O24" s="196"/>
    </row>
    <row r="25" spans="1:15" x14ac:dyDescent="0.25">
      <c r="B25" s="206" t="s">
        <v>203</v>
      </c>
    </row>
    <row r="26" spans="1:15" x14ac:dyDescent="0.25">
      <c r="A26" s="1" t="s">
        <v>209</v>
      </c>
      <c r="B26" s="203">
        <v>80000</v>
      </c>
      <c r="C26" s="203">
        <v>130000</v>
      </c>
      <c r="D26" s="203">
        <v>160000</v>
      </c>
      <c r="E26" s="203">
        <v>160000</v>
      </c>
      <c r="F26" s="203">
        <v>160000</v>
      </c>
    </row>
    <row r="27" spans="1:15" x14ac:dyDescent="0.25">
      <c r="B27" s="204" t="s">
        <v>204</v>
      </c>
      <c r="C27" s="204" t="s">
        <v>207</v>
      </c>
      <c r="D27" s="204" t="s">
        <v>206</v>
      </c>
      <c r="E27" s="204" t="s">
        <v>205</v>
      </c>
      <c r="F27" s="204" t="s">
        <v>208</v>
      </c>
    </row>
    <row r="28" spans="1:15" x14ac:dyDescent="0.25">
      <c r="B28" s="204"/>
      <c r="C28" s="204"/>
      <c r="D28" s="204"/>
      <c r="E28" s="204"/>
      <c r="F28" s="204"/>
    </row>
    <row r="29" spans="1:15" x14ac:dyDescent="0.25">
      <c r="B29" s="200"/>
    </row>
    <row r="31" spans="1:15" x14ac:dyDescent="0.25">
      <c r="B31" s="206" t="s">
        <v>210</v>
      </c>
    </row>
    <row r="33" spans="1:7" ht="24.75" x14ac:dyDescent="0.25">
      <c r="A33" s="205" t="s">
        <v>211</v>
      </c>
      <c r="B33" s="6">
        <f>B26*10%</f>
        <v>8000</v>
      </c>
      <c r="C33" s="6">
        <f t="shared" ref="C33:F33" si="0">C26*10%</f>
        <v>13000</v>
      </c>
      <c r="D33" s="6">
        <f t="shared" si="0"/>
        <v>16000</v>
      </c>
      <c r="E33" s="6">
        <f t="shared" si="0"/>
        <v>16000</v>
      </c>
      <c r="F33" s="6">
        <f t="shared" si="0"/>
        <v>16000</v>
      </c>
    </row>
    <row r="37" spans="1:7" x14ac:dyDescent="0.25">
      <c r="B37" s="206" t="s">
        <v>210</v>
      </c>
    </row>
    <row r="39" spans="1:7" ht="24.75" x14ac:dyDescent="0.25">
      <c r="A39" s="207" t="s">
        <v>213</v>
      </c>
      <c r="B39" s="205" t="s">
        <v>212</v>
      </c>
      <c r="C39" s="219">
        <v>2022</v>
      </c>
      <c r="D39" s="220">
        <v>2023</v>
      </c>
      <c r="E39" s="220">
        <v>2024</v>
      </c>
      <c r="F39" s="220">
        <v>2025</v>
      </c>
      <c r="G39" s="221">
        <v>2026</v>
      </c>
    </row>
    <row r="40" spans="1:7" x14ac:dyDescent="0.25">
      <c r="A40" s="207"/>
      <c r="B40" s="205"/>
      <c r="C40" s="27" t="s">
        <v>204</v>
      </c>
      <c r="D40" s="27" t="s">
        <v>207</v>
      </c>
      <c r="E40" s="27" t="s">
        <v>215</v>
      </c>
      <c r="F40" s="27" t="s">
        <v>216</v>
      </c>
      <c r="G40" s="27" t="s">
        <v>217</v>
      </c>
    </row>
    <row r="41" spans="1:7" ht="24.75" x14ac:dyDescent="0.25">
      <c r="A41" s="210" t="s">
        <v>214</v>
      </c>
      <c r="B41" s="209">
        <v>1</v>
      </c>
      <c r="C41" s="5">
        <v>8000</v>
      </c>
      <c r="D41" s="5">
        <v>13000</v>
      </c>
      <c r="E41" s="5">
        <v>16000</v>
      </c>
      <c r="F41" s="5">
        <v>16000</v>
      </c>
      <c r="G41" s="5">
        <v>16000</v>
      </c>
    </row>
    <row r="42" spans="1:7" x14ac:dyDescent="0.25">
      <c r="A42" s="207"/>
      <c r="B42" s="205"/>
    </row>
    <row r="43" spans="1:7" x14ac:dyDescent="0.25">
      <c r="A43" s="208">
        <v>2021</v>
      </c>
      <c r="B43" s="209">
        <v>0</v>
      </c>
      <c r="C43" s="27">
        <f>B43</f>
        <v>0</v>
      </c>
      <c r="D43" s="27">
        <f t="shared" ref="D43:G43" si="1">C43</f>
        <v>0</v>
      </c>
      <c r="E43" s="27">
        <f t="shared" si="1"/>
        <v>0</v>
      </c>
      <c r="F43" s="27">
        <f t="shared" si="1"/>
        <v>0</v>
      </c>
      <c r="G43" s="27">
        <f t="shared" si="1"/>
        <v>0</v>
      </c>
    </row>
    <row r="44" spans="1:7" x14ac:dyDescent="0.25">
      <c r="A44" s="1">
        <v>2022</v>
      </c>
      <c r="B44" s="27">
        <v>2</v>
      </c>
      <c r="C44" s="211">
        <f>C41*B44</f>
        <v>16000</v>
      </c>
      <c r="D44" s="211">
        <f>D41*B44</f>
        <v>26000</v>
      </c>
      <c r="E44" s="211">
        <f>E41*B44</f>
        <v>32000</v>
      </c>
      <c r="F44" s="211">
        <f>F41*B44</f>
        <v>32000</v>
      </c>
      <c r="G44" s="211">
        <f>G41*B44</f>
        <v>32000</v>
      </c>
    </row>
    <row r="45" spans="1:7" x14ac:dyDescent="0.25">
      <c r="A45" s="1">
        <v>2023</v>
      </c>
      <c r="B45" s="27">
        <v>4</v>
      </c>
      <c r="C45" s="212"/>
      <c r="D45" s="211">
        <f>C41*B45</f>
        <v>32000</v>
      </c>
      <c r="E45" s="211">
        <f>D41*B45</f>
        <v>52000</v>
      </c>
      <c r="F45" s="211">
        <f>E41*B45</f>
        <v>64000</v>
      </c>
      <c r="G45" s="211">
        <f>F41*B45</f>
        <v>64000</v>
      </c>
    </row>
    <row r="46" spans="1:7" x14ac:dyDescent="0.25">
      <c r="A46" s="1">
        <v>2024</v>
      </c>
      <c r="B46" s="27">
        <v>4</v>
      </c>
      <c r="C46" s="212"/>
      <c r="D46" s="212"/>
      <c r="E46" s="211">
        <f>C41*B46</f>
        <v>32000</v>
      </c>
      <c r="F46" s="211">
        <f>D41*B46</f>
        <v>52000</v>
      </c>
      <c r="G46" s="211">
        <f>E41*B46</f>
        <v>64000</v>
      </c>
    </row>
    <row r="47" spans="1:7" x14ac:dyDescent="0.25">
      <c r="A47" s="1">
        <v>2025</v>
      </c>
      <c r="B47" s="27">
        <v>4</v>
      </c>
      <c r="C47" s="212"/>
      <c r="D47" s="212"/>
      <c r="E47" s="213"/>
      <c r="F47" s="211">
        <f>C41*B47</f>
        <v>32000</v>
      </c>
      <c r="G47" s="211">
        <f>D41*B47</f>
        <v>52000</v>
      </c>
    </row>
    <row r="49" spans="1:7" x14ac:dyDescent="0.25">
      <c r="A49" s="214"/>
      <c r="B49" s="215"/>
      <c r="C49" s="215"/>
      <c r="D49" s="215"/>
      <c r="E49" s="215"/>
      <c r="F49" s="215"/>
      <c r="G49" s="216"/>
    </row>
    <row r="50" spans="1:7" x14ac:dyDescent="0.25">
      <c r="A50" s="217" t="s">
        <v>218</v>
      </c>
      <c r="B50" s="29"/>
      <c r="C50" s="34">
        <f>SUM(C43:C47)</f>
        <v>16000</v>
      </c>
      <c r="D50" s="34">
        <f t="shared" ref="D50:G50" si="2">SUM(D43:D47)</f>
        <v>58000</v>
      </c>
      <c r="E50" s="34">
        <f t="shared" si="2"/>
        <v>116000</v>
      </c>
      <c r="F50" s="34">
        <f t="shared" si="2"/>
        <v>180000</v>
      </c>
      <c r="G50" s="35">
        <f t="shared" si="2"/>
        <v>212000</v>
      </c>
    </row>
    <row r="51" spans="1:7" x14ac:dyDescent="0.25">
      <c r="A51" s="218"/>
      <c r="B51" s="44"/>
      <c r="C51" s="44"/>
      <c r="D51" s="44"/>
      <c r="E51" s="44"/>
      <c r="F51" s="44"/>
      <c r="G51" s="45"/>
    </row>
  </sheetData>
  <mergeCells count="38">
    <mergeCell ref="A2:O2"/>
    <mergeCell ref="F3:G3"/>
    <mergeCell ref="J3:L3"/>
    <mergeCell ref="M3:O3"/>
    <mergeCell ref="A4:E5"/>
    <mergeCell ref="F4:G5"/>
    <mergeCell ref="J4:L4"/>
    <mergeCell ref="M4:O4"/>
    <mergeCell ref="A6:E6"/>
    <mergeCell ref="F6:G6"/>
    <mergeCell ref="I6:K6"/>
    <mergeCell ref="A7:E7"/>
    <mergeCell ref="F7:G7"/>
    <mergeCell ref="I7:L7"/>
    <mergeCell ref="M7:O7"/>
    <mergeCell ref="A8:E8"/>
    <mergeCell ref="F8:G8"/>
    <mergeCell ref="I8:L9"/>
    <mergeCell ref="M8:O9"/>
    <mergeCell ref="A9:E9"/>
    <mergeCell ref="F9:G9"/>
    <mergeCell ref="A10:E10"/>
    <mergeCell ref="F10:G10"/>
    <mergeCell ref="I10:L11"/>
    <mergeCell ref="M10:O11"/>
    <mergeCell ref="A11:E11"/>
    <mergeCell ref="F11:G11"/>
    <mergeCell ref="A12:E12"/>
    <mergeCell ref="F12:G12"/>
    <mergeCell ref="I12:L13"/>
    <mergeCell ref="M12:O13"/>
    <mergeCell ref="A13:E13"/>
    <mergeCell ref="F13:G13"/>
    <mergeCell ref="A20:D20"/>
    <mergeCell ref="A14:E15"/>
    <mergeCell ref="F14:G15"/>
    <mergeCell ref="I15:L15"/>
    <mergeCell ref="M15:O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modele</vt:lpstr>
      <vt:lpstr>TOTAL Résultat</vt:lpstr>
      <vt:lpstr>Résultat par entité</vt:lpstr>
      <vt:lpstr>Tableau de financement</vt:lpstr>
      <vt:lpstr>Cptes Intercos</vt:lpstr>
      <vt:lpstr>Loyers et TF</vt:lpstr>
      <vt:lpstr>Emprunts</vt:lpstr>
      <vt:lpstr>Pilote franchise</vt:lpstr>
      <vt:lpstr>Redevance Franchise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camesnic</dc:creator>
  <cp:lastModifiedBy>Utilisateur Windows</cp:lastModifiedBy>
  <cp:lastPrinted>2014-09-19T10:49:31Z</cp:lastPrinted>
  <dcterms:created xsi:type="dcterms:W3CDTF">2014-09-12T15:08:03Z</dcterms:created>
  <dcterms:modified xsi:type="dcterms:W3CDTF">2021-08-23T09:23:09Z</dcterms:modified>
</cp:coreProperties>
</file>