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13-Khépri Santé\Contrat Franchise\Trocadéro\"/>
    </mc:Choice>
  </mc:AlternateContent>
  <bookViews>
    <workbookView xWindow="0" yWindow="0" windowWidth="20490" windowHeight="7440"/>
  </bookViews>
  <sheets>
    <sheet name="BP" sheetId="1" r:id="rId1"/>
    <sheet name="Fiche technique activité" sheetId="2" r:id="rId2"/>
    <sheet name="fiche BP franchises" sheetId="3" r:id="rId3"/>
    <sheet name="tableau d emprunt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H26" i="1"/>
  <c r="H25" i="1" s="1"/>
  <c r="M25" i="1"/>
  <c r="K25" i="1"/>
  <c r="M22" i="1"/>
  <c r="K22" i="1"/>
  <c r="H22" i="1"/>
  <c r="M58" i="1"/>
  <c r="K58" i="1"/>
  <c r="H58" i="1"/>
  <c r="M47" i="1"/>
  <c r="K47" i="1"/>
  <c r="H47" i="1"/>
  <c r="M51" i="1"/>
  <c r="K51" i="1"/>
  <c r="H51" i="1"/>
  <c r="M50" i="1"/>
  <c r="K50" i="1"/>
  <c r="H50" i="1"/>
  <c r="M48" i="1"/>
  <c r="K48" i="1"/>
  <c r="H48" i="1"/>
  <c r="M46" i="1"/>
  <c r="K46" i="1"/>
  <c r="H46" i="1"/>
  <c r="M45" i="1"/>
  <c r="K45" i="1"/>
  <c r="H45" i="1"/>
  <c r="Q76" i="1"/>
  <c r="Q75" i="1"/>
  <c r="H7" i="1"/>
  <c r="C7" i="4"/>
  <c r="B7" i="4"/>
  <c r="B8" i="4" s="1"/>
  <c r="B9" i="4" s="1"/>
  <c r="D7" i="4" l="1"/>
  <c r="F9" i="4"/>
  <c r="B10" i="4"/>
  <c r="F8" i="4"/>
  <c r="F7" i="4"/>
  <c r="E7" i="4" l="1"/>
  <c r="C8" i="4" s="1"/>
  <c r="F10" i="4"/>
  <c r="B11" i="4"/>
  <c r="B12" i="4" l="1"/>
  <c r="F11" i="4"/>
  <c r="D8" i="4"/>
  <c r="F12" i="4" l="1"/>
  <c r="B13" i="4"/>
  <c r="E8" i="4"/>
  <c r="C9" i="4" l="1"/>
  <c r="F13" i="4"/>
  <c r="B14" i="4"/>
  <c r="D9" i="4" l="1"/>
  <c r="F14" i="4"/>
  <c r="B15" i="4"/>
  <c r="B16" i="4" l="1"/>
  <c r="F15" i="4"/>
  <c r="E9" i="4"/>
  <c r="C10" i="4" l="1"/>
  <c r="B17" i="4"/>
  <c r="F16" i="4"/>
  <c r="D10" i="4" l="1"/>
  <c r="F17" i="4"/>
  <c r="B18" i="4"/>
  <c r="F18" i="4" l="1"/>
  <c r="B19" i="4"/>
  <c r="E10" i="4"/>
  <c r="F19" i="4" l="1"/>
  <c r="B20" i="4"/>
  <c r="C11" i="4"/>
  <c r="F20" i="4" l="1"/>
  <c r="B21" i="4"/>
  <c r="D11" i="4"/>
  <c r="E11" i="4" s="1"/>
  <c r="C12" i="4" s="1"/>
  <c r="D12" i="4" l="1"/>
  <c r="E12" i="4" s="1"/>
  <c r="C13" i="4" s="1"/>
  <c r="F21" i="4"/>
  <c r="B22" i="4"/>
  <c r="D13" i="4" l="1"/>
  <c r="E13" i="4" s="1"/>
  <c r="C14" i="4" s="1"/>
  <c r="F22" i="4"/>
  <c r="B23" i="4"/>
  <c r="B24" i="4" l="1"/>
  <c r="F23" i="4"/>
  <c r="D14" i="4"/>
  <c r="E14" i="4" s="1"/>
  <c r="C15" i="4" s="1"/>
  <c r="D15" i="4" l="1"/>
  <c r="E15" i="4" s="1"/>
  <c r="C16" i="4" s="1"/>
  <c r="B25" i="4"/>
  <c r="F24" i="4"/>
  <c r="D16" i="4" l="1"/>
  <c r="F25" i="4"/>
  <c r="B26" i="4"/>
  <c r="E16" i="4" l="1"/>
  <c r="J16" i="4"/>
  <c r="H72" i="1" s="1"/>
  <c r="F26" i="4"/>
  <c r="B27" i="4"/>
  <c r="H16" i="4" l="1"/>
  <c r="K16" i="1" s="1"/>
  <c r="C17" i="4"/>
  <c r="D17" i="4" s="1"/>
  <c r="B28" i="4"/>
  <c r="F27" i="4"/>
  <c r="E17" i="4" l="1"/>
  <c r="B29" i="4"/>
  <c r="F28" i="4"/>
  <c r="C18" i="4" l="1"/>
  <c r="F29" i="4"/>
  <c r="B30" i="4"/>
  <c r="D18" i="4" l="1"/>
  <c r="F30" i="4"/>
  <c r="B31" i="4"/>
  <c r="E18" i="4" l="1"/>
  <c r="B32" i="4"/>
  <c r="F31" i="4"/>
  <c r="C19" i="4" l="1"/>
  <c r="D19" i="4" s="1"/>
  <c r="B33" i="4"/>
  <c r="F32" i="4"/>
  <c r="E19" i="4" l="1"/>
  <c r="F33" i="4"/>
  <c r="B34" i="4"/>
  <c r="B9" i="2"/>
  <c r="J9" i="2" s="1"/>
  <c r="E2" i="2"/>
  <c r="D2" i="2"/>
  <c r="H2" i="2" l="1"/>
  <c r="G2" i="2"/>
  <c r="L10" i="2" s="1"/>
  <c r="D38" i="3" s="1"/>
  <c r="F2" i="2"/>
  <c r="K10" i="2" s="1"/>
  <c r="C38" i="3" s="1"/>
  <c r="H43" i="1" s="1"/>
  <c r="J11" i="2"/>
  <c r="N9" i="2"/>
  <c r="I9" i="2"/>
  <c r="K43" i="1"/>
  <c r="C20" i="4"/>
  <c r="F34" i="4"/>
  <c r="B35" i="4"/>
  <c r="H8" i="1"/>
  <c r="M73" i="1"/>
  <c r="K73" i="1"/>
  <c r="H71" i="1"/>
  <c r="M67" i="1"/>
  <c r="K67" i="1"/>
  <c r="H67" i="1"/>
  <c r="M62" i="1"/>
  <c r="K62" i="1"/>
  <c r="H62" i="1"/>
  <c r="M29" i="1"/>
  <c r="K29" i="1"/>
  <c r="H29" i="1"/>
  <c r="H13" i="1"/>
  <c r="M9" i="1"/>
  <c r="K9" i="1"/>
  <c r="H9" i="1"/>
  <c r="M6" i="1"/>
  <c r="K6" i="1"/>
  <c r="I11" i="2" l="1"/>
  <c r="K9" i="2"/>
  <c r="N10" i="2"/>
  <c r="N11" i="2" s="1"/>
  <c r="M10" i="2"/>
  <c r="E38" i="3" s="1"/>
  <c r="M43" i="1" s="1"/>
  <c r="M9" i="2"/>
  <c r="E37" i="3" s="1"/>
  <c r="L9" i="2"/>
  <c r="D37" i="3" s="1"/>
  <c r="C37" i="3"/>
  <c r="D20" i="4"/>
  <c r="F35" i="4"/>
  <c r="B36" i="4"/>
  <c r="H6" i="1"/>
  <c r="H19" i="1" s="1"/>
  <c r="H35" i="1"/>
  <c r="K11" i="2" l="1"/>
  <c r="K42" i="1"/>
  <c r="K44" i="1" s="1"/>
  <c r="K49" i="1" s="1"/>
  <c r="K54" i="1" s="1"/>
  <c r="D43" i="3"/>
  <c r="M11" i="2"/>
  <c r="H42" i="1"/>
  <c r="H44" i="1" s="1"/>
  <c r="H49" i="1" s="1"/>
  <c r="H54" i="1" s="1"/>
  <c r="C43" i="3"/>
  <c r="L11" i="2"/>
  <c r="M42" i="1"/>
  <c r="M44" i="1" s="1"/>
  <c r="M49" i="1" s="1"/>
  <c r="M54" i="1" s="1"/>
  <c r="E43" i="3"/>
  <c r="E20" i="4"/>
  <c r="B37" i="4"/>
  <c r="F36" i="4"/>
  <c r="C47" i="3" l="1"/>
  <c r="C20" i="3"/>
  <c r="D28" i="3" s="1"/>
  <c r="D20" i="3"/>
  <c r="E28" i="3" s="1"/>
  <c r="D47" i="3"/>
  <c r="E47" i="3"/>
  <c r="E20" i="3"/>
  <c r="F28" i="3" s="1"/>
  <c r="C21" i="4"/>
  <c r="D21" i="4" s="1"/>
  <c r="F37" i="4"/>
  <c r="B38" i="4"/>
  <c r="F29" i="3" l="1"/>
  <c r="M57" i="1"/>
  <c r="M56" i="1" s="1"/>
  <c r="D29" i="3"/>
  <c r="H57" i="1"/>
  <c r="H56" i="1" s="1"/>
  <c r="H78" i="1" s="1"/>
  <c r="H81" i="1" s="1"/>
  <c r="H84" i="1" s="1"/>
  <c r="K34" i="1" s="1"/>
  <c r="K35" i="1" s="1"/>
  <c r="K57" i="1"/>
  <c r="K56" i="1" s="1"/>
  <c r="E29" i="3"/>
  <c r="E21" i="4"/>
  <c r="F38" i="4"/>
  <c r="B39" i="4"/>
  <c r="C22" i="4" l="1"/>
  <c r="F39" i="4"/>
  <c r="B40" i="4"/>
  <c r="D22" i="4" l="1"/>
  <c r="E22" i="4" s="1"/>
  <c r="C23" i="4" s="1"/>
  <c r="F40" i="4"/>
  <c r="B41" i="4"/>
  <c r="D23" i="4" l="1"/>
  <c r="E23" i="4" s="1"/>
  <c r="C24" i="4" s="1"/>
  <c r="F41" i="4"/>
  <c r="B42" i="4"/>
  <c r="D24" i="4" l="1"/>
  <c r="E24" i="4" s="1"/>
  <c r="C25" i="4" s="1"/>
  <c r="D25" i="4" s="1"/>
  <c r="E25" i="4" s="1"/>
  <c r="C26" i="4" s="1"/>
  <c r="D26" i="4" s="1"/>
  <c r="E26" i="4" s="1"/>
  <c r="C27" i="4" s="1"/>
  <c r="F42" i="4"/>
  <c r="B43" i="4"/>
  <c r="D27" i="4" l="1"/>
  <c r="E27" i="4" s="1"/>
  <c r="C28" i="4" s="1"/>
  <c r="D28" i="4" s="1"/>
  <c r="F43" i="4"/>
  <c r="B44" i="4"/>
  <c r="E28" i="4" l="1"/>
  <c r="J28" i="4"/>
  <c r="K72" i="1" s="1"/>
  <c r="K71" i="1" s="1"/>
  <c r="K78" i="1" s="1"/>
  <c r="K81" i="1" s="1"/>
  <c r="K84" i="1" s="1"/>
  <c r="B45" i="4"/>
  <c r="F44" i="4"/>
  <c r="C29" i="4" l="1"/>
  <c r="D29" i="4" s="1"/>
  <c r="H28" i="4"/>
  <c r="M16" i="1" s="1"/>
  <c r="M34" i="1"/>
  <c r="M35" i="1" s="1"/>
  <c r="F45" i="4"/>
  <c r="B46" i="4"/>
  <c r="E29" i="4" l="1"/>
  <c r="H87" i="1"/>
  <c r="H90" i="1" s="1"/>
  <c r="K13" i="1"/>
  <c r="K19" i="1" s="1"/>
  <c r="F46" i="4"/>
  <c r="B47" i="4"/>
  <c r="C30" i="4" l="1"/>
  <c r="D30" i="4" s="1"/>
  <c r="B48" i="4"/>
  <c r="F47" i="4"/>
  <c r="E30" i="4" l="1"/>
  <c r="B49" i="4"/>
  <c r="F48" i="4"/>
  <c r="C31" i="4" l="1"/>
  <c r="D31" i="4" s="1"/>
  <c r="F49" i="4"/>
  <c r="B50" i="4"/>
  <c r="E31" i="4" l="1"/>
  <c r="F50" i="4"/>
  <c r="B51" i="4"/>
  <c r="C32" i="4" l="1"/>
  <c r="D32" i="4" s="1"/>
  <c r="F51" i="4"/>
  <c r="B52" i="4"/>
  <c r="E32" i="4" l="1"/>
  <c r="B53" i="4"/>
  <c r="F52" i="4"/>
  <c r="C33" i="4" l="1"/>
  <c r="D33" i="4" s="1"/>
  <c r="F53" i="4"/>
  <c r="B54" i="4"/>
  <c r="E33" i="4" l="1"/>
  <c r="F54" i="4"/>
  <c r="B55" i="4"/>
  <c r="C34" i="4" l="1"/>
  <c r="B56" i="4"/>
  <c r="F55" i="4"/>
  <c r="D34" i="4" l="1"/>
  <c r="E34" i="4" s="1"/>
  <c r="C35" i="4" s="1"/>
  <c r="D35" i="4" s="1"/>
  <c r="E35" i="4" s="1"/>
  <c r="C36" i="4" s="1"/>
  <c r="B57" i="4"/>
  <c r="F56" i="4"/>
  <c r="D36" i="4" l="1"/>
  <c r="E36" i="4" s="1"/>
  <c r="C37" i="4" s="1"/>
  <c r="D37" i="4" s="1"/>
  <c r="E37" i="4" s="1"/>
  <c r="C38" i="4" s="1"/>
  <c r="F57" i="4"/>
  <c r="B58" i="4"/>
  <c r="D38" i="4" l="1"/>
  <c r="E38" i="4" s="1"/>
  <c r="C39" i="4" s="1"/>
  <c r="D39" i="4" s="1"/>
  <c r="E39" i="4" s="1"/>
  <c r="C40" i="4" s="1"/>
  <c r="F58" i="4"/>
  <c r="B59" i="4"/>
  <c r="D40" i="4" l="1"/>
  <c r="B60" i="4"/>
  <c r="F59" i="4"/>
  <c r="E40" i="4" l="1"/>
  <c r="J40" i="4"/>
  <c r="M72" i="1" s="1"/>
  <c r="M71" i="1" s="1"/>
  <c r="M78" i="1" s="1"/>
  <c r="M81" i="1" s="1"/>
  <c r="M84" i="1" s="1"/>
  <c r="B61" i="4"/>
  <c r="F60" i="4"/>
  <c r="H40" i="4" l="1"/>
  <c r="C41" i="4"/>
  <c r="D41" i="4" s="1"/>
  <c r="E41" i="4" s="1"/>
  <c r="F61" i="4"/>
  <c r="B62" i="4"/>
  <c r="K87" i="1" l="1"/>
  <c r="K90" i="1" s="1"/>
  <c r="M13" i="1"/>
  <c r="M19" i="1" s="1"/>
  <c r="C42" i="4"/>
  <c r="F62" i="4"/>
  <c r="B63" i="4"/>
  <c r="D42" i="4" l="1"/>
  <c r="E42" i="4" s="1"/>
  <c r="C43" i="4" s="1"/>
  <c r="D43" i="4" s="1"/>
  <c r="E43" i="4" s="1"/>
  <c r="C44" i="4" s="1"/>
  <c r="B64" i="4"/>
  <c r="F63" i="4"/>
  <c r="D44" i="4" l="1"/>
  <c r="E44" i="4" s="1"/>
  <c r="B65" i="4"/>
  <c r="F64" i="4"/>
  <c r="C45" i="4" l="1"/>
  <c r="D45" i="4" s="1"/>
  <c r="E45" i="4" s="1"/>
  <c r="C46" i="4" s="1"/>
  <c r="D46" i="4" s="1"/>
  <c r="E46" i="4" s="1"/>
  <c r="C47" i="4" s="1"/>
  <c r="D47" i="4" s="1"/>
  <c r="E47" i="4" s="1"/>
  <c r="C48" i="4" s="1"/>
  <c r="F65" i="4"/>
  <c r="B66" i="4"/>
  <c r="D48" i="4" l="1"/>
  <c r="E48" i="4" s="1"/>
  <c r="C49" i="4" s="1"/>
  <c r="D49" i="4" s="1"/>
  <c r="E49" i="4" s="1"/>
  <c r="C50" i="4" s="1"/>
  <c r="D50" i="4" s="1"/>
  <c r="E50" i="4" s="1"/>
  <c r="C51" i="4" s="1"/>
  <c r="F66" i="4"/>
  <c r="B67" i="4"/>
  <c r="D51" i="4" l="1"/>
  <c r="E51" i="4" s="1"/>
  <c r="C52" i="4" s="1"/>
  <c r="B68" i="4"/>
  <c r="F67" i="4"/>
  <c r="D52" i="4" l="1"/>
  <c r="E52" i="4" s="1"/>
  <c r="H52" i="4" s="1"/>
  <c r="M87" i="1" s="1"/>
  <c r="M90" i="1" s="1"/>
  <c r="F68" i="4"/>
  <c r="C53" i="4" l="1"/>
  <c r="D53" i="4" s="1"/>
  <c r="E53" i="4" s="1"/>
  <c r="C54" i="4" s="1"/>
  <c r="D54" i="4" s="1"/>
  <c r="E54" i="4" s="1"/>
  <c r="C55" i="4" s="1"/>
  <c r="D55" i="4"/>
  <c r="E55" i="4" s="1"/>
  <c r="C56" i="4" s="1"/>
  <c r="D56" i="4" s="1"/>
  <c r="E56" i="4" s="1"/>
  <c r="C57" i="4" s="1"/>
  <c r="D57" i="4" s="1"/>
  <c r="E57" i="4" s="1"/>
  <c r="C58" i="4" s="1"/>
  <c r="D58" i="4" l="1"/>
  <c r="E58" i="4" s="1"/>
  <c r="C59" i="4" s="1"/>
  <c r="D59" i="4" s="1"/>
  <c r="E59" i="4" s="1"/>
  <c r="C60" i="4" s="1"/>
  <c r="D60" i="4" s="1"/>
  <c r="E60" i="4" s="1"/>
  <c r="C61" i="4" s="1"/>
  <c r="D61" i="4" l="1"/>
  <c r="E61" i="4" s="1"/>
  <c r="C62" i="4" s="1"/>
  <c r="D62" i="4" l="1"/>
  <c r="E62" i="4" s="1"/>
  <c r="C63" i="4" s="1"/>
  <c r="D63" i="4" l="1"/>
  <c r="E63" i="4" s="1"/>
  <c r="C64" i="4" s="1"/>
  <c r="D64" i="4" l="1"/>
  <c r="E64" i="4" s="1"/>
  <c r="C65" i="4" s="1"/>
  <c r="D65" i="4" s="1"/>
  <c r="E65" i="4" s="1"/>
  <c r="C66" i="4" s="1"/>
  <c r="D66" i="4" l="1"/>
  <c r="E66" i="4" s="1"/>
  <c r="C67" i="4" s="1"/>
  <c r="D67" i="4" l="1"/>
  <c r="E67" i="4" s="1"/>
  <c r="C68" i="4" s="1"/>
  <c r="D68" i="4" s="1"/>
  <c r="D69" i="4" l="1"/>
  <c r="E68" i="4"/>
  <c r="E69" i="4" s="1"/>
</calcChain>
</file>

<file path=xl/sharedStrings.xml><?xml version="1.0" encoding="utf-8"?>
<sst xmlns="http://schemas.openxmlformats.org/spreadsheetml/2006/main" count="236" uniqueCount="182">
  <si>
    <t xml:space="preserve">Le BP "Type" d'un franchisé                            </t>
  </si>
  <si>
    <t>Plan de financement prévisionnel (HT)</t>
  </si>
  <si>
    <t>BESOINS</t>
  </si>
  <si>
    <t>Démarrage</t>
  </si>
  <si>
    <t>Fin Ex.1</t>
  </si>
  <si>
    <t>Fin Ex.2</t>
  </si>
  <si>
    <t>Immobilisations incorporelles</t>
  </si>
  <si>
    <t>Droit de franchise</t>
  </si>
  <si>
    <t>Immobilisations corporelles</t>
  </si>
  <si>
    <t>Constructions - travaux</t>
  </si>
  <si>
    <t>Matériel &amp; mobilier</t>
  </si>
  <si>
    <t>Immobilisations financières</t>
  </si>
  <si>
    <t>Titres, participations</t>
  </si>
  <si>
    <t>Remboursement du capital de l'emprunt</t>
  </si>
  <si>
    <t>Besoin en fonds de roulement au démarrage</t>
  </si>
  <si>
    <t xml:space="preserve"> </t>
  </si>
  <si>
    <t>Variation du besoin en fonds de roulement</t>
  </si>
  <si>
    <t>TOTAL DES BESOINS</t>
  </si>
  <si>
    <t>RESSOURCES</t>
  </si>
  <si>
    <t>Capitaux propres</t>
  </si>
  <si>
    <t>Apport des associés</t>
  </si>
  <si>
    <t>NACRE</t>
  </si>
  <si>
    <t>Emprunts</t>
  </si>
  <si>
    <t>Emprunt bancaire</t>
  </si>
  <si>
    <t>PCE</t>
  </si>
  <si>
    <t>Autres prêts</t>
  </si>
  <si>
    <t>Aides diverses</t>
  </si>
  <si>
    <t>ARA</t>
  </si>
  <si>
    <t>AGEFIPH</t>
  </si>
  <si>
    <t xml:space="preserve">Autres ressources </t>
  </si>
  <si>
    <t>Capacité d'autofinancement</t>
  </si>
  <si>
    <t>TOTAL DES RESSOURCES</t>
  </si>
  <si>
    <t>Compte de résultat prévisionnel (HT)</t>
  </si>
  <si>
    <t>PRODUITS</t>
  </si>
  <si>
    <t>Ex.1</t>
  </si>
  <si>
    <t>Ex.2</t>
  </si>
  <si>
    <t>Ex.3</t>
  </si>
  <si>
    <t>Chiffre d'affaires</t>
  </si>
  <si>
    <t>Co-working/remplissage de salles</t>
  </si>
  <si>
    <t>Logiciel  de réservation de salles (cf. présentation Khépri santé)</t>
  </si>
  <si>
    <t>QVT - Accompagnement collaborateurs</t>
  </si>
  <si>
    <t>PPRS - Programme personnalisé de remise en santé ( cures)</t>
  </si>
  <si>
    <t>Logiciel de remise en santé (cf. présentation Khépri santé)</t>
  </si>
  <si>
    <t>Abonnement soins clients</t>
  </si>
  <si>
    <t>Sous total CA - Activités obligatoires</t>
  </si>
  <si>
    <t>CA estimé pris en compte dans le business plan</t>
  </si>
  <si>
    <t>Formation et conseil aux entreprises  - Santé au travail</t>
  </si>
  <si>
    <t>Ateliers collectifs</t>
  </si>
  <si>
    <t>TOTAL DES PRODUITS (a)</t>
  </si>
  <si>
    <t>CHARGES</t>
  </si>
  <si>
    <t>Achats</t>
  </si>
  <si>
    <t>Redevance versée au Franchiseur (10% CA)</t>
  </si>
  <si>
    <t>Formation par KHEPRI Formation</t>
  </si>
  <si>
    <t>Marchandises</t>
  </si>
  <si>
    <t>Fournitures diverses / administratives</t>
  </si>
  <si>
    <t>Charges externes</t>
  </si>
  <si>
    <t>Loyer</t>
  </si>
  <si>
    <t>Charges de personnel</t>
  </si>
  <si>
    <t>Charges sociales liées</t>
  </si>
  <si>
    <t>Charges financières</t>
  </si>
  <si>
    <r>
      <t>Intérêts des emprunts</t>
    </r>
    <r>
      <rPr>
        <strike/>
        <sz val="11"/>
        <rFont val="Times New Roman"/>
        <family val="1"/>
      </rPr>
      <t/>
    </r>
  </si>
  <si>
    <t>Autres charges</t>
  </si>
  <si>
    <t>Charges exceptionnelles</t>
  </si>
  <si>
    <t>Impôts sur les bénéfices (cas des sociétés)</t>
  </si>
  <si>
    <t>TOTAL DES CHARGES (b)</t>
  </si>
  <si>
    <t>RESULTAT</t>
  </si>
  <si>
    <t>(a - b)</t>
  </si>
  <si>
    <t>CAPACITE D'AUTOFINANCEMENT</t>
  </si>
  <si>
    <t>Dotations aux amortissements et aux provisions + résultat</t>
  </si>
  <si>
    <t>REMBT D'EMPRUNT</t>
  </si>
  <si>
    <t>AUTOFINANCEMENT NET</t>
  </si>
  <si>
    <t>Honoraires Agence (Frais établissement) et F. Actes</t>
  </si>
  <si>
    <t>Dépôts, cautions (3 mois de loyer)</t>
  </si>
  <si>
    <t>Autre (mat. Bureau, sécurité, alarme, badges...)</t>
  </si>
  <si>
    <t>ACRE</t>
  </si>
  <si>
    <t>Impôts et taxes (CFE)</t>
  </si>
  <si>
    <t>Dotation aux amortissements Incorporels</t>
  </si>
  <si>
    <t>Dotation aux amortissements corporels</t>
  </si>
  <si>
    <t>Logiciel de calcul QVT (cf. présentation Khépri santé)</t>
  </si>
  <si>
    <t>EDF</t>
  </si>
  <si>
    <t>Abonnements mensuels (110€/mois/praticien)</t>
  </si>
  <si>
    <t>Abonnement/praticien</t>
  </si>
  <si>
    <t>Paramètre du CA</t>
  </si>
  <si>
    <t>Prix / horaire</t>
  </si>
  <si>
    <t>8h/jours</t>
  </si>
  <si>
    <t>6 jours/semaines</t>
  </si>
  <si>
    <t>Prix Abo Mois</t>
  </si>
  <si>
    <t>Prix / h/salle (coworking)</t>
  </si>
  <si>
    <t>Nombre heures/mois à 100%</t>
  </si>
  <si>
    <t>Nbre heures / an</t>
  </si>
  <si>
    <t>CA coworking/an à 25 €/H 100%</t>
  </si>
  <si>
    <t>CA coworking/an 20€/H à 100%</t>
  </si>
  <si>
    <t>Total CA annuel coworking + Abo</t>
  </si>
  <si>
    <t>Abo annuel/praticien à 110€</t>
  </si>
  <si>
    <t>Abo annuel/praticien à 120€</t>
  </si>
  <si>
    <t xml:space="preserve">Nombre praticiens </t>
  </si>
  <si>
    <t>Abonnement</t>
  </si>
  <si>
    <t>Total Coworking</t>
  </si>
  <si>
    <t>ANNEES</t>
  </si>
  <si>
    <t>NBRE MOIS</t>
  </si>
  <si>
    <t>9 MOIS</t>
  </si>
  <si>
    <t>12 MOIS</t>
  </si>
  <si>
    <t>NBRE DE PRATICIENS</t>
  </si>
  <si>
    <t>% REMPLISSAGE</t>
  </si>
  <si>
    <t>total 1778 h/mois</t>
  </si>
  <si>
    <t>établissement ouvert 12 mois</t>
  </si>
  <si>
    <t>BUSINESS MODEL REDEVANCE FRANCHISE</t>
  </si>
  <si>
    <t>PRODUITS :</t>
  </si>
  <si>
    <t>Redevance</t>
  </si>
  <si>
    <t>Trésorerie de départ du Franchisé</t>
  </si>
  <si>
    <t>Droit d'entrée du Franchisé</t>
  </si>
  <si>
    <t>Redevance globale sur CA = 10%</t>
  </si>
  <si>
    <t>4% du CA pour redevance de fonctionnement</t>
  </si>
  <si>
    <t>4% du CA global du franchisé</t>
  </si>
  <si>
    <t>2% du CA pour redevance enseigne et publicité</t>
  </si>
  <si>
    <t>Estimation de CA (en euros) / Activités obligatoires</t>
  </si>
  <si>
    <t>An 1</t>
  </si>
  <si>
    <t>An 2</t>
  </si>
  <si>
    <t>An 3 et suiv.</t>
  </si>
  <si>
    <t xml:space="preserve">Evolution du CA </t>
  </si>
  <si>
    <t>Redevance payée au franchiseur</t>
  </si>
  <si>
    <t>MODELE :</t>
  </si>
  <si>
    <t>Droits d'entrée</t>
  </si>
  <si>
    <t>Redevance du franchisé : 10% du CAHT</t>
  </si>
  <si>
    <t>TOTAL :</t>
  </si>
  <si>
    <t>FOCUS SUR LA COMPOSITION DU CA DES FRANCHISES :</t>
  </si>
  <si>
    <t>Estimation de CA du Franchisé</t>
  </si>
  <si>
    <t xml:space="preserve">Activité </t>
  </si>
  <si>
    <t>obligatoire</t>
  </si>
  <si>
    <t>Logiciel de calcul visiapy (cf. présentation Khépri santé)</t>
  </si>
  <si>
    <t>Ventes de Produits Tarae</t>
  </si>
  <si>
    <t>facultative</t>
  </si>
  <si>
    <t xml:space="preserve">Total  CA du franchisé /an </t>
  </si>
  <si>
    <t>Tableau de remboursement d'emprunt</t>
  </si>
  <si>
    <t>Montant de l'emprunt :</t>
  </si>
  <si>
    <t>Taux :</t>
  </si>
  <si>
    <t>Durée en mois :</t>
  </si>
  <si>
    <t>Date de l'emprunt</t>
  </si>
  <si>
    <t>Échéances</t>
  </si>
  <si>
    <t>Capital restant dû</t>
  </si>
  <si>
    <t>Intérêts</t>
  </si>
  <si>
    <t>Amortissement du capital</t>
  </si>
  <si>
    <t>Mensualité</t>
  </si>
  <si>
    <t>ok compris dans l'apport des associés</t>
  </si>
  <si>
    <t>ok : Besoins/immob. Incorporelles</t>
  </si>
  <si>
    <t>Abonnemens mensuels(110€/mois/praticien)</t>
  </si>
  <si>
    <t>intérèts emprunt</t>
  </si>
  <si>
    <t>remboursement capital</t>
  </si>
  <si>
    <t xml:space="preserve">Commentaires </t>
  </si>
  <si>
    <t>Amortissements / 3 ans (1ere année ==&gt; 10 mois)</t>
  </si>
  <si>
    <t>loyer 254 m2 ==&gt; joindre la fiche technique de l agent immobilier</t>
  </si>
  <si>
    <t>tableau d'emprunt ci-joint</t>
  </si>
  <si>
    <t>ok comprend le besoin obligatoire de financement ==&gt; 25 000 €</t>
  </si>
  <si>
    <t>voir avec la présidente de la SAS /elle doit s'incrire à pole emploi</t>
  </si>
  <si>
    <t xml:space="preserve">    ==&gt; reste à vérifier avec les impôts</t>
  </si>
  <si>
    <t xml:space="preserve"> Frais bancaires</t>
  </si>
  <si>
    <t>Honoraires comptables</t>
  </si>
  <si>
    <t>estimation ==&gt; chauffage centrale compris dans le loyer mmais il faudra chauffer en plus des salles des thérapeutres après travaux</t>
  </si>
  <si>
    <t xml:space="preserve">Commission sur ventes de Produits Tarae </t>
  </si>
  <si>
    <t xml:space="preserve">Reste à voir avec EONA / TARAE </t>
  </si>
  <si>
    <t>FOCUS CA Formation dispensée aux franchisés :</t>
  </si>
  <si>
    <t>Montant des formations facturées</t>
  </si>
  <si>
    <t>Modèle</t>
  </si>
  <si>
    <t>An 2 et suiv.</t>
  </si>
  <si>
    <t xml:space="preserve"> ==&gt; 1ere année frais de dossier en plus</t>
  </si>
  <si>
    <t>1ere année ==&gt; 1 salarié  / 2ème année ==&gt; 2 salariés</t>
  </si>
  <si>
    <t>Amortissements / 10 ans (1ere année ==&gt; 10 mois)</t>
  </si>
  <si>
    <t xml:space="preserve">Rémunérations </t>
  </si>
  <si>
    <t>hypothèse ( en tenant compte des permanents qui font monter le % de remplissage)</t>
  </si>
  <si>
    <t>Taux remplissage à 50%  à 20€/H et 30 Prat.</t>
  </si>
  <si>
    <t>Taux remplissage à 60% à 20€/H et 45 prat.</t>
  </si>
  <si>
    <t>Taux remplissage à 65% à 20€/H et 70 prat.</t>
  </si>
  <si>
    <t>Taux remplissage à 75% à 20€/H et 70 prat.</t>
  </si>
  <si>
    <t>Abo annuel/30 prat à 110€/mois</t>
  </si>
  <si>
    <t>Abo annuel/45 prat à 110€/mois</t>
  </si>
  <si>
    <t>Abo annuel/70 prat à 110€/mois</t>
  </si>
  <si>
    <t xml:space="preserve">11 salles </t>
  </si>
  <si>
    <t>heures moyennes  dans 1 année / 12 mois : 21 336h</t>
  </si>
  <si>
    <t>joindre les devis</t>
  </si>
  <si>
    <t>Commission sur vente de Produits Tarae - HYPOTHESE - A DETERMINER AVEC LES SYNERGIES</t>
  </si>
  <si>
    <t>heures/mois</t>
  </si>
  <si>
    <t>heures sur une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</si>
</sst>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43" formatCode="_-* #,##0.00\ _€_-;\-* #,##0.00\ _€_-;_-* &quot;-&quot;??\ _€_-;_-@_-"/>
    <numFmt numFmtId="164" formatCode="#,##0\ _€"/>
    <numFmt numFmtId="165" formatCode="#,##0.00\ [$€-1]"/>
    <numFmt numFmtId="166" formatCode="_-* #,##0\ _€_-;\-* #,##0\ _€_-;_-* &quot;-&quot;??\ _€_-;_-@_-"/>
    <numFmt numFmtId="167" formatCode="_-* #,##0.00\ _F_-;\-* #,##0.00\ _F_-;_-* &quot;-&quot;??\ _F_-;_-@_-"/>
    <numFmt numFmtId="168" formatCode="d\ mmmm\ yyyy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indexed="9"/>
      <name val="Arial"/>
      <family val="2"/>
    </font>
    <font>
      <strike/>
      <sz val="11"/>
      <name val="Times New Roman"/>
      <family val="1"/>
    </font>
    <font>
      <sz val="10"/>
      <color indexed="9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u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u/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Border="1" applyAlignment="1">
      <alignment wrapText="1"/>
    </xf>
    <xf numFmtId="0" fontId="0" fillId="0" borderId="0" xfId="0" applyBorder="1"/>
    <xf numFmtId="164" fontId="3" fillId="5" borderId="0" xfId="0" applyNumberFormat="1" applyFont="1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8" borderId="0" xfId="0" applyFill="1"/>
    <xf numFmtId="0" fontId="0" fillId="7" borderId="0" xfId="0" applyFill="1"/>
    <xf numFmtId="0" fontId="0" fillId="8" borderId="0" xfId="0" applyFill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9" fontId="0" fillId="8" borderId="0" xfId="0" applyNumberFormat="1" applyFill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24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27" fillId="6" borderId="0" xfId="0" applyFont="1" applyFill="1" applyBorder="1" applyAlignment="1">
      <alignment horizontal="left" vertical="center"/>
    </xf>
    <xf numFmtId="0" fontId="28" fillId="9" borderId="7" xfId="0" applyFont="1" applyFill="1" applyBorder="1" applyAlignment="1">
      <alignment vertical="center"/>
    </xf>
    <xf numFmtId="0" fontId="29" fillId="9" borderId="3" xfId="0" applyFont="1" applyFill="1" applyBorder="1" applyAlignment="1">
      <alignment vertical="center"/>
    </xf>
    <xf numFmtId="0" fontId="29" fillId="9" borderId="8" xfId="0" applyFont="1" applyFill="1" applyBorder="1" applyAlignment="1">
      <alignment vertical="center"/>
    </xf>
    <xf numFmtId="0" fontId="28" fillId="9" borderId="9" xfId="0" applyFont="1" applyFill="1" applyBorder="1" applyAlignment="1">
      <alignment vertical="center"/>
    </xf>
    <xf numFmtId="0" fontId="29" fillId="9" borderId="0" xfId="0" applyFont="1" applyFill="1" applyBorder="1" applyAlignment="1">
      <alignment vertical="center"/>
    </xf>
    <xf numFmtId="0" fontId="29" fillId="9" borderId="10" xfId="0" applyFont="1" applyFill="1" applyBorder="1" applyAlignment="1">
      <alignment vertical="center"/>
    </xf>
    <xf numFmtId="0" fontId="28" fillId="9" borderId="11" xfId="0" applyFont="1" applyFill="1" applyBorder="1" applyAlignment="1">
      <alignment vertical="center"/>
    </xf>
    <xf numFmtId="0" fontId="29" fillId="9" borderId="1" xfId="0" applyFont="1" applyFill="1" applyBorder="1" applyAlignment="1">
      <alignment vertical="center"/>
    </xf>
    <xf numFmtId="0" fontId="29" fillId="9" borderId="12" xfId="0" applyFont="1" applyFill="1" applyBorder="1" applyAlignment="1">
      <alignment vertical="center"/>
    </xf>
    <xf numFmtId="0" fontId="30" fillId="10" borderId="2" xfId="0" applyFont="1" applyFill="1" applyBorder="1" applyAlignment="1">
      <alignment vertical="center" wrapText="1"/>
    </xf>
    <xf numFmtId="0" fontId="28" fillId="10" borderId="2" xfId="0" applyFont="1" applyFill="1" applyBorder="1" applyAlignment="1">
      <alignment horizontal="center" vertical="center"/>
    </xf>
    <xf numFmtId="0" fontId="12" fillId="0" borderId="2" xfId="0" applyFont="1" applyBorder="1"/>
    <xf numFmtId="166" fontId="31" fillId="10" borderId="2" xfId="1" applyNumberFormat="1" applyFont="1" applyFill="1" applyBorder="1" applyAlignment="1">
      <alignment vertical="center"/>
    </xf>
    <xf numFmtId="0" fontId="30" fillId="10" borderId="0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32" fillId="0" borderId="2" xfId="0" applyFont="1" applyBorder="1" applyAlignment="1">
      <alignment vertical="top" wrapText="1"/>
    </xf>
    <xf numFmtId="0" fontId="32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3" fillId="0" borderId="2" xfId="0" applyFont="1" applyBorder="1" applyAlignment="1">
      <alignment vertical="top" wrapText="1"/>
    </xf>
    <xf numFmtId="166" fontId="0" fillId="0" borderId="2" xfId="1" applyNumberFormat="1" applyFont="1" applyBorder="1" applyAlignment="1">
      <alignment horizontal="center" vertical="center"/>
    </xf>
    <xf numFmtId="0" fontId="0" fillId="0" borderId="2" xfId="0" applyBorder="1"/>
    <xf numFmtId="166" fontId="0" fillId="0" borderId="0" xfId="1" applyNumberFormat="1" applyFont="1" applyAlignment="1">
      <alignment horizontal="center" vertical="center"/>
    </xf>
    <xf numFmtId="0" fontId="19" fillId="0" borderId="2" xfId="0" applyFont="1" applyBorder="1"/>
    <xf numFmtId="166" fontId="19" fillId="0" borderId="2" xfId="1" applyNumberFormat="1" applyFont="1" applyBorder="1" applyAlignment="1">
      <alignment horizontal="center" vertical="center"/>
    </xf>
    <xf numFmtId="0" fontId="33" fillId="0" borderId="0" xfId="0" applyFont="1" applyAlignment="1">
      <alignment vertical="top" wrapText="1"/>
    </xf>
    <xf numFmtId="0" fontId="32" fillId="0" borderId="0" xfId="0" applyFont="1" applyAlignment="1">
      <alignment horizontal="center" vertical="center" wrapText="1"/>
    </xf>
    <xf numFmtId="0" fontId="19" fillId="0" borderId="0" xfId="0" applyFont="1"/>
    <xf numFmtId="0" fontId="12" fillId="0" borderId="0" xfId="0" applyFont="1" applyBorder="1"/>
    <xf numFmtId="166" fontId="0" fillId="0" borderId="0" xfId="0" applyNumberFormat="1" applyBorder="1"/>
    <xf numFmtId="0" fontId="0" fillId="0" borderId="2" xfId="0" applyBorder="1" applyAlignment="1">
      <alignment horizontal="center" vertical="center"/>
    </xf>
    <xf numFmtId="0" fontId="11" fillId="0" borderId="2" xfId="0" applyFont="1" applyBorder="1"/>
    <xf numFmtId="0" fontId="34" fillId="4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13" fillId="4" borderId="2" xfId="0" applyFont="1" applyFill="1" applyBorder="1" applyAlignment="1">
      <alignment wrapText="1"/>
    </xf>
    <xf numFmtId="166" fontId="31" fillId="9" borderId="2" xfId="1" applyNumberFormat="1" applyFont="1" applyFill="1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6" fillId="0" borderId="14" xfId="0" applyFont="1" applyBorder="1"/>
    <xf numFmtId="0" fontId="0" fillId="0" borderId="15" xfId="0" applyBorder="1"/>
    <xf numFmtId="167" fontId="37" fillId="0" borderId="15" xfId="1" applyNumberFormat="1" applyFont="1" applyBorder="1"/>
    <xf numFmtId="0" fontId="37" fillId="0" borderId="15" xfId="0" applyFont="1" applyBorder="1"/>
    <xf numFmtId="0" fontId="37" fillId="0" borderId="16" xfId="0" applyFont="1" applyBorder="1"/>
    <xf numFmtId="0" fontId="36" fillId="0" borderId="17" xfId="0" applyFont="1" applyBorder="1"/>
    <xf numFmtId="10" fontId="37" fillId="0" borderId="0" xfId="2" applyNumberFormat="1" applyFont="1" applyBorder="1" applyAlignment="1">
      <alignment horizontal="center"/>
    </xf>
    <xf numFmtId="0" fontId="37" fillId="0" borderId="0" xfId="0" applyFont="1" applyBorder="1"/>
    <xf numFmtId="2" fontId="37" fillId="0" borderId="0" xfId="0" applyNumberFormat="1" applyFont="1" applyBorder="1"/>
    <xf numFmtId="0" fontId="37" fillId="0" borderId="18" xfId="0" applyFont="1" applyBorder="1"/>
    <xf numFmtId="0" fontId="36" fillId="0" borderId="19" xfId="0" applyFont="1" applyBorder="1"/>
    <xf numFmtId="14" fontId="37" fillId="0" borderId="13" xfId="0" applyNumberFormat="1" applyFont="1" applyBorder="1" applyAlignment="1">
      <alignment horizontal="center"/>
    </xf>
    <xf numFmtId="168" fontId="37" fillId="0" borderId="13" xfId="0" applyNumberFormat="1" applyFont="1" applyBorder="1"/>
    <xf numFmtId="0" fontId="37" fillId="0" borderId="13" xfId="0" applyFont="1" applyBorder="1"/>
    <xf numFmtId="0" fontId="37" fillId="0" borderId="20" xfId="0" applyFont="1" applyBorder="1"/>
    <xf numFmtId="0" fontId="37" fillId="0" borderId="21" xfId="0" applyFont="1" applyBorder="1" applyAlignment="1">
      <alignment horizontal="center" vertical="center" wrapText="1"/>
    </xf>
    <xf numFmtId="0" fontId="37" fillId="0" borderId="14" xfId="0" applyNumberFormat="1" applyFont="1" applyBorder="1" applyAlignment="1">
      <alignment horizontal="center"/>
    </xf>
    <xf numFmtId="167" fontId="37" fillId="0" borderId="22" xfId="1" applyNumberFormat="1" applyFont="1" applyBorder="1"/>
    <xf numFmtId="167" fontId="37" fillId="0" borderId="14" xfId="1" applyNumberFormat="1" applyFont="1" applyBorder="1"/>
    <xf numFmtId="167" fontId="37" fillId="0" borderId="22" xfId="1" applyNumberFormat="1" applyFont="1" applyBorder="1" applyAlignment="1">
      <alignment horizontal="right"/>
    </xf>
    <xf numFmtId="1" fontId="37" fillId="0" borderId="17" xfId="0" applyNumberFormat="1" applyFont="1" applyBorder="1" applyAlignment="1">
      <alignment horizontal="center"/>
    </xf>
    <xf numFmtId="167" fontId="37" fillId="0" borderId="23" xfId="1" applyNumberFormat="1" applyFont="1" applyBorder="1"/>
    <xf numFmtId="167" fontId="37" fillId="0" borderId="17" xfId="1" applyNumberFormat="1" applyFont="1" applyBorder="1"/>
    <xf numFmtId="167" fontId="37" fillId="0" borderId="23" xfId="1" applyNumberFormat="1" applyFont="1" applyBorder="1" applyAlignment="1">
      <alignment horizontal="right"/>
    </xf>
    <xf numFmtId="167" fontId="37" fillId="0" borderId="24" xfId="0" applyNumberFormat="1" applyFont="1" applyBorder="1"/>
    <xf numFmtId="167" fontId="0" fillId="0" borderId="0" xfId="0" applyNumberFormat="1"/>
    <xf numFmtId="0" fontId="20" fillId="0" borderId="0" xfId="0" applyFont="1" applyAlignment="1">
      <alignment wrapText="1"/>
    </xf>
    <xf numFmtId="0" fontId="38" fillId="0" borderId="25" xfId="0" applyFont="1" applyBorder="1" applyAlignment="1">
      <alignment wrapText="1"/>
    </xf>
    <xf numFmtId="0" fontId="38" fillId="0" borderId="26" xfId="0" applyFont="1" applyBorder="1"/>
    <xf numFmtId="0" fontId="38" fillId="0" borderId="27" xfId="0" applyFont="1" applyBorder="1" applyAlignment="1">
      <alignment wrapText="1"/>
    </xf>
    <xf numFmtId="0" fontId="5" fillId="0" borderId="21" xfId="0" applyFont="1" applyBorder="1"/>
    <xf numFmtId="0" fontId="0" fillId="0" borderId="0" xfId="0" applyFill="1"/>
    <xf numFmtId="0" fontId="24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wrapText="1"/>
    </xf>
    <xf numFmtId="166" fontId="31" fillId="0" borderId="2" xfId="1" applyNumberFormat="1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13" fillId="0" borderId="2" xfId="0" applyFont="1" applyFill="1" applyBorder="1"/>
    <xf numFmtId="0" fontId="35" fillId="0" borderId="2" xfId="0" applyFont="1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1" fillId="10" borderId="0" xfId="0" applyFont="1" applyFill="1" applyBorder="1" applyAlignment="1">
      <alignment vertical="center"/>
    </xf>
    <xf numFmtId="0" fontId="33" fillId="4" borderId="2" xfId="0" applyFont="1" applyFill="1" applyBorder="1" applyAlignment="1">
      <alignment vertical="top" wrapText="1"/>
    </xf>
    <xf numFmtId="0" fontId="19" fillId="0" borderId="0" xfId="0" applyFont="1" applyBorder="1" applyAlignment="1">
      <alignment horizontal="center"/>
    </xf>
    <xf numFmtId="166" fontId="0" fillId="0" borderId="0" xfId="1" applyNumberFormat="1" applyFont="1" applyBorder="1" applyAlignment="1">
      <alignment horizontal="center" vertical="center"/>
    </xf>
    <xf numFmtId="0" fontId="33" fillId="0" borderId="0" xfId="0" applyFont="1" applyBorder="1" applyAlignment="1">
      <alignment vertical="top" wrapText="1"/>
    </xf>
    <xf numFmtId="0" fontId="0" fillId="8" borderId="0" xfId="0" applyFill="1" applyAlignment="1">
      <alignment wrapText="1"/>
    </xf>
    <xf numFmtId="9" fontId="0" fillId="0" borderId="0" xfId="0" applyNumberFormat="1" applyFill="1" applyAlignment="1">
      <alignment horizontal="center"/>
    </xf>
    <xf numFmtId="164" fontId="8" fillId="0" borderId="2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4" fontId="7" fillId="3" borderId="2" xfId="0" applyNumberFormat="1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right"/>
    </xf>
    <xf numFmtId="164" fontId="8" fillId="6" borderId="3" xfId="0" applyNumberFormat="1" applyFont="1" applyFill="1" applyBorder="1" applyAlignment="1">
      <alignment horizontal="center"/>
    </xf>
    <xf numFmtId="164" fontId="18" fillId="5" borderId="4" xfId="0" applyNumberFormat="1" applyFont="1" applyFill="1" applyBorder="1" applyAlignment="1">
      <alignment horizontal="left"/>
    </xf>
    <xf numFmtId="164" fontId="18" fillId="5" borderId="5" xfId="0" applyNumberFormat="1" applyFont="1" applyFill="1" applyBorder="1" applyAlignment="1">
      <alignment horizontal="left"/>
    </xf>
    <xf numFmtId="164" fontId="18" fillId="5" borderId="6" xfId="0" applyNumberFormat="1" applyFont="1" applyFill="1" applyBorder="1" applyAlignment="1">
      <alignment horizontal="left"/>
    </xf>
    <xf numFmtId="164" fontId="8" fillId="6" borderId="4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164" fontId="7" fillId="6" borderId="5" xfId="0" applyNumberFormat="1" applyFont="1" applyFill="1" applyBorder="1" applyAlignment="1">
      <alignment horizontal="right"/>
    </xf>
    <xf numFmtId="164" fontId="7" fillId="6" borderId="4" xfId="0" applyNumberFormat="1" applyFont="1" applyFill="1" applyBorder="1" applyAlignment="1">
      <alignment horizontal="right"/>
    </xf>
    <xf numFmtId="164" fontId="7" fillId="6" borderId="6" xfId="0" applyNumberFormat="1" applyFont="1" applyFill="1" applyBorder="1" applyAlignment="1">
      <alignment horizontal="right"/>
    </xf>
    <xf numFmtId="164" fontId="17" fillId="0" borderId="5" xfId="0" applyNumberFormat="1" applyFont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164" fontId="6" fillId="2" borderId="5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2" xfId="0" applyNumberFormat="1" applyFont="1" applyFill="1" applyBorder="1" applyAlignment="1">
      <alignment horizontal="center"/>
    </xf>
    <xf numFmtId="164" fontId="17" fillId="0" borderId="4" xfId="0" applyNumberFormat="1" applyFont="1" applyBorder="1" applyAlignment="1">
      <alignment horizontal="left"/>
    </xf>
    <xf numFmtId="164" fontId="17" fillId="0" borderId="5" xfId="0" applyNumberFormat="1" applyFont="1" applyBorder="1" applyAlignment="1">
      <alignment horizontal="left"/>
    </xf>
    <xf numFmtId="164" fontId="17" fillId="0" borderId="6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6" fillId="2" borderId="2" xfId="0" applyNumberFormat="1" applyFont="1" applyFill="1" applyBorder="1" applyAlignment="1">
      <alignment horizontal="left"/>
    </xf>
    <xf numFmtId="164" fontId="16" fillId="2" borderId="2" xfId="0" applyNumberFormat="1" applyFont="1" applyFill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left"/>
    </xf>
    <xf numFmtId="164" fontId="7" fillId="0" borderId="6" xfId="0" applyNumberFormat="1" applyFont="1" applyBorder="1" applyAlignment="1">
      <alignment horizontal="left"/>
    </xf>
    <xf numFmtId="164" fontId="8" fillId="0" borderId="2" xfId="0" applyNumberFormat="1" applyFont="1" applyFill="1" applyBorder="1" applyAlignment="1">
      <alignment horizontal="left"/>
    </xf>
    <xf numFmtId="164" fontId="8" fillId="0" borderId="4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164" fontId="8" fillId="7" borderId="2" xfId="0" applyNumberFormat="1" applyFont="1" applyFill="1" applyBorder="1" applyAlignment="1">
      <alignment horizontal="left"/>
    </xf>
    <xf numFmtId="164" fontId="8" fillId="6" borderId="2" xfId="0" applyNumberFormat="1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64" fontId="8" fillId="0" borderId="2" xfId="1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41" fontId="8" fillId="0" borderId="2" xfId="0" applyNumberFormat="1" applyFont="1" applyBorder="1" applyAlignment="1">
      <alignment horizontal="right"/>
    </xf>
    <xf numFmtId="41" fontId="7" fillId="3" borderId="2" xfId="0" applyNumberFormat="1" applyFont="1" applyFill="1" applyBorder="1" applyAlignment="1">
      <alignment horizontal="right"/>
    </xf>
    <xf numFmtId="0" fontId="40" fillId="4" borderId="4" xfId="0" applyFont="1" applyFill="1" applyBorder="1" applyAlignment="1">
      <alignment horizontal="left" wrapText="1"/>
    </xf>
    <xf numFmtId="0" fontId="40" fillId="4" borderId="5" xfId="0" applyFont="1" applyFill="1" applyBorder="1" applyAlignment="1">
      <alignment horizontal="left" wrapText="1"/>
    </xf>
    <xf numFmtId="0" fontId="40" fillId="4" borderId="6" xfId="0" applyFont="1" applyFill="1" applyBorder="1" applyAlignment="1">
      <alignment horizontal="left" wrapText="1"/>
    </xf>
    <xf numFmtId="41" fontId="7" fillId="4" borderId="4" xfId="0" applyNumberFormat="1" applyFont="1" applyFill="1" applyBorder="1" applyAlignment="1">
      <alignment horizontal="center"/>
    </xf>
    <xf numFmtId="41" fontId="7" fillId="4" borderId="5" xfId="0" applyNumberFormat="1" applyFont="1" applyFill="1" applyBorder="1" applyAlignment="1">
      <alignment horizontal="center"/>
    </xf>
    <xf numFmtId="41" fontId="7" fillId="4" borderId="6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41" fontId="8" fillId="0" borderId="4" xfId="0" applyNumberFormat="1" applyFont="1" applyBorder="1" applyAlignment="1">
      <alignment horizontal="center"/>
    </xf>
    <xf numFmtId="41" fontId="8" fillId="0" borderId="5" xfId="0" applyNumberFormat="1" applyFont="1" applyBorder="1" applyAlignment="1">
      <alignment horizontal="center"/>
    </xf>
    <xf numFmtId="41" fontId="8" fillId="0" borderId="6" xfId="0" applyNumberFormat="1" applyFont="1" applyBorder="1" applyAlignment="1">
      <alignment horizontal="center"/>
    </xf>
    <xf numFmtId="165" fontId="8" fillId="3" borderId="2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39" fillId="0" borderId="4" xfId="0" applyFont="1" applyBorder="1" applyAlignment="1">
      <alignment horizontal="left"/>
    </xf>
    <xf numFmtId="0" fontId="39" fillId="0" borderId="5" xfId="0" applyFont="1" applyBorder="1" applyAlignment="1">
      <alignment horizontal="left"/>
    </xf>
    <xf numFmtId="0" fontId="39" fillId="0" borderId="6" xfId="0" applyFont="1" applyBorder="1" applyAlignment="1">
      <alignment horizontal="left"/>
    </xf>
    <xf numFmtId="41" fontId="7" fillId="0" borderId="2" xfId="0" applyNumberFormat="1" applyFont="1" applyBorder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3" fillId="0" borderId="4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164" fontId="8" fillId="0" borderId="5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left"/>
    </xf>
    <xf numFmtId="164" fontId="8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0" fillId="8" borderId="2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26" fillId="3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165" fontId="25" fillId="0" borderId="2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165" fontId="7" fillId="4" borderId="4" xfId="0" applyNumberFormat="1" applyFont="1" applyFill="1" applyBorder="1" applyAlignment="1">
      <alignment horizontal="center"/>
    </xf>
    <xf numFmtId="165" fontId="7" fillId="4" borderId="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3" fillId="0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 wrapText="1"/>
    </xf>
    <xf numFmtId="43" fontId="23" fillId="0" borderId="2" xfId="1" applyFont="1" applyFill="1" applyBorder="1" applyAlignment="1">
      <alignment horizontal="center"/>
    </xf>
    <xf numFmtId="43" fontId="25" fillId="0" borderId="2" xfId="1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tabSelected="1" workbookViewId="0">
      <selection activeCell="H18" sqref="H18:J18"/>
    </sheetView>
  </sheetViews>
  <sheetFormatPr baseColWidth="10" defaultRowHeight="15" x14ac:dyDescent="0.25"/>
  <cols>
    <col min="1" max="5" width="5.42578125" customWidth="1"/>
    <col min="6" max="6" width="9.7109375" customWidth="1"/>
    <col min="7" max="7" width="13.5703125" customWidth="1"/>
    <col min="8" max="8" width="5.42578125" customWidth="1"/>
    <col min="9" max="9" width="4.85546875" customWidth="1"/>
    <col min="10" max="10" width="1" customWidth="1"/>
    <col min="11" max="11" width="6.42578125" customWidth="1"/>
    <col min="12" max="12" width="5.28515625" customWidth="1"/>
    <col min="13" max="13" width="0.28515625" customWidth="1"/>
    <col min="14" max="14" width="5.42578125" customWidth="1"/>
    <col min="15" max="15" width="8" customWidth="1"/>
    <col min="17" max="17" width="49" customWidth="1"/>
    <col min="257" max="262" width="5.42578125" customWidth="1"/>
    <col min="263" max="263" width="9" customWidth="1"/>
    <col min="264" max="264" width="5.42578125" customWidth="1"/>
    <col min="265" max="265" width="4.85546875" customWidth="1"/>
    <col min="266" max="266" width="5.42578125" customWidth="1"/>
    <col min="267" max="267" width="7.140625" customWidth="1"/>
    <col min="268" max="268" width="7" customWidth="1"/>
    <col min="269" max="270" width="5.42578125" customWidth="1"/>
    <col min="271" max="271" width="6.140625" customWidth="1"/>
    <col min="513" max="518" width="5.42578125" customWidth="1"/>
    <col min="519" max="519" width="9" customWidth="1"/>
    <col min="520" max="520" width="5.42578125" customWidth="1"/>
    <col min="521" max="521" width="4.85546875" customWidth="1"/>
    <col min="522" max="522" width="5.42578125" customWidth="1"/>
    <col min="523" max="523" width="7.140625" customWidth="1"/>
    <col min="524" max="524" width="7" customWidth="1"/>
    <col min="525" max="526" width="5.42578125" customWidth="1"/>
    <col min="527" max="527" width="6.140625" customWidth="1"/>
    <col min="769" max="774" width="5.42578125" customWidth="1"/>
    <col min="775" max="775" width="9" customWidth="1"/>
    <col min="776" max="776" width="5.42578125" customWidth="1"/>
    <col min="777" max="777" width="4.85546875" customWidth="1"/>
    <col min="778" max="778" width="5.42578125" customWidth="1"/>
    <col min="779" max="779" width="7.140625" customWidth="1"/>
    <col min="780" max="780" width="7" customWidth="1"/>
    <col min="781" max="782" width="5.42578125" customWidth="1"/>
    <col min="783" max="783" width="6.140625" customWidth="1"/>
    <col min="1025" max="1030" width="5.42578125" customWidth="1"/>
    <col min="1031" max="1031" width="9" customWidth="1"/>
    <col min="1032" max="1032" width="5.42578125" customWidth="1"/>
    <col min="1033" max="1033" width="4.85546875" customWidth="1"/>
    <col min="1034" max="1034" width="5.42578125" customWidth="1"/>
    <col min="1035" max="1035" width="7.140625" customWidth="1"/>
    <col min="1036" max="1036" width="7" customWidth="1"/>
    <col min="1037" max="1038" width="5.42578125" customWidth="1"/>
    <col min="1039" max="1039" width="6.140625" customWidth="1"/>
    <col min="1281" max="1286" width="5.42578125" customWidth="1"/>
    <col min="1287" max="1287" width="9" customWidth="1"/>
    <col min="1288" max="1288" width="5.42578125" customWidth="1"/>
    <col min="1289" max="1289" width="4.85546875" customWidth="1"/>
    <col min="1290" max="1290" width="5.42578125" customWidth="1"/>
    <col min="1291" max="1291" width="7.140625" customWidth="1"/>
    <col min="1292" max="1292" width="7" customWidth="1"/>
    <col min="1293" max="1294" width="5.42578125" customWidth="1"/>
    <col min="1295" max="1295" width="6.140625" customWidth="1"/>
    <col min="1537" max="1542" width="5.42578125" customWidth="1"/>
    <col min="1543" max="1543" width="9" customWidth="1"/>
    <col min="1544" max="1544" width="5.42578125" customWidth="1"/>
    <col min="1545" max="1545" width="4.85546875" customWidth="1"/>
    <col min="1546" max="1546" width="5.42578125" customWidth="1"/>
    <col min="1547" max="1547" width="7.140625" customWidth="1"/>
    <col min="1548" max="1548" width="7" customWidth="1"/>
    <col min="1549" max="1550" width="5.42578125" customWidth="1"/>
    <col min="1551" max="1551" width="6.140625" customWidth="1"/>
    <col min="1793" max="1798" width="5.42578125" customWidth="1"/>
    <col min="1799" max="1799" width="9" customWidth="1"/>
    <col min="1800" max="1800" width="5.42578125" customWidth="1"/>
    <col min="1801" max="1801" width="4.85546875" customWidth="1"/>
    <col min="1802" max="1802" width="5.42578125" customWidth="1"/>
    <col min="1803" max="1803" width="7.140625" customWidth="1"/>
    <col min="1804" max="1804" width="7" customWidth="1"/>
    <col min="1805" max="1806" width="5.42578125" customWidth="1"/>
    <col min="1807" max="1807" width="6.140625" customWidth="1"/>
    <col min="2049" max="2054" width="5.42578125" customWidth="1"/>
    <col min="2055" max="2055" width="9" customWidth="1"/>
    <col min="2056" max="2056" width="5.42578125" customWidth="1"/>
    <col min="2057" max="2057" width="4.85546875" customWidth="1"/>
    <col min="2058" max="2058" width="5.42578125" customWidth="1"/>
    <col min="2059" max="2059" width="7.140625" customWidth="1"/>
    <col min="2060" max="2060" width="7" customWidth="1"/>
    <col min="2061" max="2062" width="5.42578125" customWidth="1"/>
    <col min="2063" max="2063" width="6.140625" customWidth="1"/>
    <col min="2305" max="2310" width="5.42578125" customWidth="1"/>
    <col min="2311" max="2311" width="9" customWidth="1"/>
    <col min="2312" max="2312" width="5.42578125" customWidth="1"/>
    <col min="2313" max="2313" width="4.85546875" customWidth="1"/>
    <col min="2314" max="2314" width="5.42578125" customWidth="1"/>
    <col min="2315" max="2315" width="7.140625" customWidth="1"/>
    <col min="2316" max="2316" width="7" customWidth="1"/>
    <col min="2317" max="2318" width="5.42578125" customWidth="1"/>
    <col min="2319" max="2319" width="6.140625" customWidth="1"/>
    <col min="2561" max="2566" width="5.42578125" customWidth="1"/>
    <col min="2567" max="2567" width="9" customWidth="1"/>
    <col min="2568" max="2568" width="5.42578125" customWidth="1"/>
    <col min="2569" max="2569" width="4.85546875" customWidth="1"/>
    <col min="2570" max="2570" width="5.42578125" customWidth="1"/>
    <col min="2571" max="2571" width="7.140625" customWidth="1"/>
    <col min="2572" max="2572" width="7" customWidth="1"/>
    <col min="2573" max="2574" width="5.42578125" customWidth="1"/>
    <col min="2575" max="2575" width="6.140625" customWidth="1"/>
    <col min="2817" max="2822" width="5.42578125" customWidth="1"/>
    <col min="2823" max="2823" width="9" customWidth="1"/>
    <col min="2824" max="2824" width="5.42578125" customWidth="1"/>
    <col min="2825" max="2825" width="4.85546875" customWidth="1"/>
    <col min="2826" max="2826" width="5.42578125" customWidth="1"/>
    <col min="2827" max="2827" width="7.140625" customWidth="1"/>
    <col min="2828" max="2828" width="7" customWidth="1"/>
    <col min="2829" max="2830" width="5.42578125" customWidth="1"/>
    <col min="2831" max="2831" width="6.140625" customWidth="1"/>
    <col min="3073" max="3078" width="5.42578125" customWidth="1"/>
    <col min="3079" max="3079" width="9" customWidth="1"/>
    <col min="3080" max="3080" width="5.42578125" customWidth="1"/>
    <col min="3081" max="3081" width="4.85546875" customWidth="1"/>
    <col min="3082" max="3082" width="5.42578125" customWidth="1"/>
    <col min="3083" max="3083" width="7.140625" customWidth="1"/>
    <col min="3084" max="3084" width="7" customWidth="1"/>
    <col min="3085" max="3086" width="5.42578125" customWidth="1"/>
    <col min="3087" max="3087" width="6.140625" customWidth="1"/>
    <col min="3329" max="3334" width="5.42578125" customWidth="1"/>
    <col min="3335" max="3335" width="9" customWidth="1"/>
    <col min="3336" max="3336" width="5.42578125" customWidth="1"/>
    <col min="3337" max="3337" width="4.85546875" customWidth="1"/>
    <col min="3338" max="3338" width="5.42578125" customWidth="1"/>
    <col min="3339" max="3339" width="7.140625" customWidth="1"/>
    <col min="3340" max="3340" width="7" customWidth="1"/>
    <col min="3341" max="3342" width="5.42578125" customWidth="1"/>
    <col min="3343" max="3343" width="6.140625" customWidth="1"/>
    <col min="3585" max="3590" width="5.42578125" customWidth="1"/>
    <col min="3591" max="3591" width="9" customWidth="1"/>
    <col min="3592" max="3592" width="5.42578125" customWidth="1"/>
    <col min="3593" max="3593" width="4.85546875" customWidth="1"/>
    <col min="3594" max="3594" width="5.42578125" customWidth="1"/>
    <col min="3595" max="3595" width="7.140625" customWidth="1"/>
    <col min="3596" max="3596" width="7" customWidth="1"/>
    <col min="3597" max="3598" width="5.42578125" customWidth="1"/>
    <col min="3599" max="3599" width="6.140625" customWidth="1"/>
    <col min="3841" max="3846" width="5.42578125" customWidth="1"/>
    <col min="3847" max="3847" width="9" customWidth="1"/>
    <col min="3848" max="3848" width="5.42578125" customWidth="1"/>
    <col min="3849" max="3849" width="4.85546875" customWidth="1"/>
    <col min="3850" max="3850" width="5.42578125" customWidth="1"/>
    <col min="3851" max="3851" width="7.140625" customWidth="1"/>
    <col min="3852" max="3852" width="7" customWidth="1"/>
    <col min="3853" max="3854" width="5.42578125" customWidth="1"/>
    <col min="3855" max="3855" width="6.140625" customWidth="1"/>
    <col min="4097" max="4102" width="5.42578125" customWidth="1"/>
    <col min="4103" max="4103" width="9" customWidth="1"/>
    <col min="4104" max="4104" width="5.42578125" customWidth="1"/>
    <col min="4105" max="4105" width="4.85546875" customWidth="1"/>
    <col min="4106" max="4106" width="5.42578125" customWidth="1"/>
    <col min="4107" max="4107" width="7.140625" customWidth="1"/>
    <col min="4108" max="4108" width="7" customWidth="1"/>
    <col min="4109" max="4110" width="5.42578125" customWidth="1"/>
    <col min="4111" max="4111" width="6.140625" customWidth="1"/>
    <col min="4353" max="4358" width="5.42578125" customWidth="1"/>
    <col min="4359" max="4359" width="9" customWidth="1"/>
    <col min="4360" max="4360" width="5.42578125" customWidth="1"/>
    <col min="4361" max="4361" width="4.85546875" customWidth="1"/>
    <col min="4362" max="4362" width="5.42578125" customWidth="1"/>
    <col min="4363" max="4363" width="7.140625" customWidth="1"/>
    <col min="4364" max="4364" width="7" customWidth="1"/>
    <col min="4365" max="4366" width="5.42578125" customWidth="1"/>
    <col min="4367" max="4367" width="6.140625" customWidth="1"/>
    <col min="4609" max="4614" width="5.42578125" customWidth="1"/>
    <col min="4615" max="4615" width="9" customWidth="1"/>
    <col min="4616" max="4616" width="5.42578125" customWidth="1"/>
    <col min="4617" max="4617" width="4.85546875" customWidth="1"/>
    <col min="4618" max="4618" width="5.42578125" customWidth="1"/>
    <col min="4619" max="4619" width="7.140625" customWidth="1"/>
    <col min="4620" max="4620" width="7" customWidth="1"/>
    <col min="4621" max="4622" width="5.42578125" customWidth="1"/>
    <col min="4623" max="4623" width="6.140625" customWidth="1"/>
    <col min="4865" max="4870" width="5.42578125" customWidth="1"/>
    <col min="4871" max="4871" width="9" customWidth="1"/>
    <col min="4872" max="4872" width="5.42578125" customWidth="1"/>
    <col min="4873" max="4873" width="4.85546875" customWidth="1"/>
    <col min="4874" max="4874" width="5.42578125" customWidth="1"/>
    <col min="4875" max="4875" width="7.140625" customWidth="1"/>
    <col min="4876" max="4876" width="7" customWidth="1"/>
    <col min="4877" max="4878" width="5.42578125" customWidth="1"/>
    <col min="4879" max="4879" width="6.140625" customWidth="1"/>
    <col min="5121" max="5126" width="5.42578125" customWidth="1"/>
    <col min="5127" max="5127" width="9" customWidth="1"/>
    <col min="5128" max="5128" width="5.42578125" customWidth="1"/>
    <col min="5129" max="5129" width="4.85546875" customWidth="1"/>
    <col min="5130" max="5130" width="5.42578125" customWidth="1"/>
    <col min="5131" max="5131" width="7.140625" customWidth="1"/>
    <col min="5132" max="5132" width="7" customWidth="1"/>
    <col min="5133" max="5134" width="5.42578125" customWidth="1"/>
    <col min="5135" max="5135" width="6.140625" customWidth="1"/>
    <col min="5377" max="5382" width="5.42578125" customWidth="1"/>
    <col min="5383" max="5383" width="9" customWidth="1"/>
    <col min="5384" max="5384" width="5.42578125" customWidth="1"/>
    <col min="5385" max="5385" width="4.85546875" customWidth="1"/>
    <col min="5386" max="5386" width="5.42578125" customWidth="1"/>
    <col min="5387" max="5387" width="7.140625" customWidth="1"/>
    <col min="5388" max="5388" width="7" customWidth="1"/>
    <col min="5389" max="5390" width="5.42578125" customWidth="1"/>
    <col min="5391" max="5391" width="6.140625" customWidth="1"/>
    <col min="5633" max="5638" width="5.42578125" customWidth="1"/>
    <col min="5639" max="5639" width="9" customWidth="1"/>
    <col min="5640" max="5640" width="5.42578125" customWidth="1"/>
    <col min="5641" max="5641" width="4.85546875" customWidth="1"/>
    <col min="5642" max="5642" width="5.42578125" customWidth="1"/>
    <col min="5643" max="5643" width="7.140625" customWidth="1"/>
    <col min="5644" max="5644" width="7" customWidth="1"/>
    <col min="5645" max="5646" width="5.42578125" customWidth="1"/>
    <col min="5647" max="5647" width="6.140625" customWidth="1"/>
    <col min="5889" max="5894" width="5.42578125" customWidth="1"/>
    <col min="5895" max="5895" width="9" customWidth="1"/>
    <col min="5896" max="5896" width="5.42578125" customWidth="1"/>
    <col min="5897" max="5897" width="4.85546875" customWidth="1"/>
    <col min="5898" max="5898" width="5.42578125" customWidth="1"/>
    <col min="5899" max="5899" width="7.140625" customWidth="1"/>
    <col min="5900" max="5900" width="7" customWidth="1"/>
    <col min="5901" max="5902" width="5.42578125" customWidth="1"/>
    <col min="5903" max="5903" width="6.140625" customWidth="1"/>
    <col min="6145" max="6150" width="5.42578125" customWidth="1"/>
    <col min="6151" max="6151" width="9" customWidth="1"/>
    <col min="6152" max="6152" width="5.42578125" customWidth="1"/>
    <col min="6153" max="6153" width="4.85546875" customWidth="1"/>
    <col min="6154" max="6154" width="5.42578125" customWidth="1"/>
    <col min="6155" max="6155" width="7.140625" customWidth="1"/>
    <col min="6156" max="6156" width="7" customWidth="1"/>
    <col min="6157" max="6158" width="5.42578125" customWidth="1"/>
    <col min="6159" max="6159" width="6.140625" customWidth="1"/>
    <col min="6401" max="6406" width="5.42578125" customWidth="1"/>
    <col min="6407" max="6407" width="9" customWidth="1"/>
    <col min="6408" max="6408" width="5.42578125" customWidth="1"/>
    <col min="6409" max="6409" width="4.85546875" customWidth="1"/>
    <col min="6410" max="6410" width="5.42578125" customWidth="1"/>
    <col min="6411" max="6411" width="7.140625" customWidth="1"/>
    <col min="6412" max="6412" width="7" customWidth="1"/>
    <col min="6413" max="6414" width="5.42578125" customWidth="1"/>
    <col min="6415" max="6415" width="6.140625" customWidth="1"/>
    <col min="6657" max="6662" width="5.42578125" customWidth="1"/>
    <col min="6663" max="6663" width="9" customWidth="1"/>
    <col min="6664" max="6664" width="5.42578125" customWidth="1"/>
    <col min="6665" max="6665" width="4.85546875" customWidth="1"/>
    <col min="6666" max="6666" width="5.42578125" customWidth="1"/>
    <col min="6667" max="6667" width="7.140625" customWidth="1"/>
    <col min="6668" max="6668" width="7" customWidth="1"/>
    <col min="6669" max="6670" width="5.42578125" customWidth="1"/>
    <col min="6671" max="6671" width="6.140625" customWidth="1"/>
    <col min="6913" max="6918" width="5.42578125" customWidth="1"/>
    <col min="6919" max="6919" width="9" customWidth="1"/>
    <col min="6920" max="6920" width="5.42578125" customWidth="1"/>
    <col min="6921" max="6921" width="4.85546875" customWidth="1"/>
    <col min="6922" max="6922" width="5.42578125" customWidth="1"/>
    <col min="6923" max="6923" width="7.140625" customWidth="1"/>
    <col min="6924" max="6924" width="7" customWidth="1"/>
    <col min="6925" max="6926" width="5.42578125" customWidth="1"/>
    <col min="6927" max="6927" width="6.140625" customWidth="1"/>
    <col min="7169" max="7174" width="5.42578125" customWidth="1"/>
    <col min="7175" max="7175" width="9" customWidth="1"/>
    <col min="7176" max="7176" width="5.42578125" customWidth="1"/>
    <col min="7177" max="7177" width="4.85546875" customWidth="1"/>
    <col min="7178" max="7178" width="5.42578125" customWidth="1"/>
    <col min="7179" max="7179" width="7.140625" customWidth="1"/>
    <col min="7180" max="7180" width="7" customWidth="1"/>
    <col min="7181" max="7182" width="5.42578125" customWidth="1"/>
    <col min="7183" max="7183" width="6.140625" customWidth="1"/>
    <col min="7425" max="7430" width="5.42578125" customWidth="1"/>
    <col min="7431" max="7431" width="9" customWidth="1"/>
    <col min="7432" max="7432" width="5.42578125" customWidth="1"/>
    <col min="7433" max="7433" width="4.85546875" customWidth="1"/>
    <col min="7434" max="7434" width="5.42578125" customWidth="1"/>
    <col min="7435" max="7435" width="7.140625" customWidth="1"/>
    <col min="7436" max="7436" width="7" customWidth="1"/>
    <col min="7437" max="7438" width="5.42578125" customWidth="1"/>
    <col min="7439" max="7439" width="6.140625" customWidth="1"/>
    <col min="7681" max="7686" width="5.42578125" customWidth="1"/>
    <col min="7687" max="7687" width="9" customWidth="1"/>
    <col min="7688" max="7688" width="5.42578125" customWidth="1"/>
    <col min="7689" max="7689" width="4.85546875" customWidth="1"/>
    <col min="7690" max="7690" width="5.42578125" customWidth="1"/>
    <col min="7691" max="7691" width="7.140625" customWidth="1"/>
    <col min="7692" max="7692" width="7" customWidth="1"/>
    <col min="7693" max="7694" width="5.42578125" customWidth="1"/>
    <col min="7695" max="7695" width="6.140625" customWidth="1"/>
    <col min="7937" max="7942" width="5.42578125" customWidth="1"/>
    <col min="7943" max="7943" width="9" customWidth="1"/>
    <col min="7944" max="7944" width="5.42578125" customWidth="1"/>
    <col min="7945" max="7945" width="4.85546875" customWidth="1"/>
    <col min="7946" max="7946" width="5.42578125" customWidth="1"/>
    <col min="7947" max="7947" width="7.140625" customWidth="1"/>
    <col min="7948" max="7948" width="7" customWidth="1"/>
    <col min="7949" max="7950" width="5.42578125" customWidth="1"/>
    <col min="7951" max="7951" width="6.140625" customWidth="1"/>
    <col min="8193" max="8198" width="5.42578125" customWidth="1"/>
    <col min="8199" max="8199" width="9" customWidth="1"/>
    <col min="8200" max="8200" width="5.42578125" customWidth="1"/>
    <col min="8201" max="8201" width="4.85546875" customWidth="1"/>
    <col min="8202" max="8202" width="5.42578125" customWidth="1"/>
    <col min="8203" max="8203" width="7.140625" customWidth="1"/>
    <col min="8204" max="8204" width="7" customWidth="1"/>
    <col min="8205" max="8206" width="5.42578125" customWidth="1"/>
    <col min="8207" max="8207" width="6.140625" customWidth="1"/>
    <col min="8449" max="8454" width="5.42578125" customWidth="1"/>
    <col min="8455" max="8455" width="9" customWidth="1"/>
    <col min="8456" max="8456" width="5.42578125" customWidth="1"/>
    <col min="8457" max="8457" width="4.85546875" customWidth="1"/>
    <col min="8458" max="8458" width="5.42578125" customWidth="1"/>
    <col min="8459" max="8459" width="7.140625" customWidth="1"/>
    <col min="8460" max="8460" width="7" customWidth="1"/>
    <col min="8461" max="8462" width="5.42578125" customWidth="1"/>
    <col min="8463" max="8463" width="6.140625" customWidth="1"/>
    <col min="8705" max="8710" width="5.42578125" customWidth="1"/>
    <col min="8711" max="8711" width="9" customWidth="1"/>
    <col min="8712" max="8712" width="5.42578125" customWidth="1"/>
    <col min="8713" max="8713" width="4.85546875" customWidth="1"/>
    <col min="8714" max="8714" width="5.42578125" customWidth="1"/>
    <col min="8715" max="8715" width="7.140625" customWidth="1"/>
    <col min="8716" max="8716" width="7" customWidth="1"/>
    <col min="8717" max="8718" width="5.42578125" customWidth="1"/>
    <col min="8719" max="8719" width="6.140625" customWidth="1"/>
    <col min="8961" max="8966" width="5.42578125" customWidth="1"/>
    <col min="8967" max="8967" width="9" customWidth="1"/>
    <col min="8968" max="8968" width="5.42578125" customWidth="1"/>
    <col min="8969" max="8969" width="4.85546875" customWidth="1"/>
    <col min="8970" max="8970" width="5.42578125" customWidth="1"/>
    <col min="8971" max="8971" width="7.140625" customWidth="1"/>
    <col min="8972" max="8972" width="7" customWidth="1"/>
    <col min="8973" max="8974" width="5.42578125" customWidth="1"/>
    <col min="8975" max="8975" width="6.140625" customWidth="1"/>
    <col min="9217" max="9222" width="5.42578125" customWidth="1"/>
    <col min="9223" max="9223" width="9" customWidth="1"/>
    <col min="9224" max="9224" width="5.42578125" customWidth="1"/>
    <col min="9225" max="9225" width="4.85546875" customWidth="1"/>
    <col min="9226" max="9226" width="5.42578125" customWidth="1"/>
    <col min="9227" max="9227" width="7.140625" customWidth="1"/>
    <col min="9228" max="9228" width="7" customWidth="1"/>
    <col min="9229" max="9230" width="5.42578125" customWidth="1"/>
    <col min="9231" max="9231" width="6.140625" customWidth="1"/>
    <col min="9473" max="9478" width="5.42578125" customWidth="1"/>
    <col min="9479" max="9479" width="9" customWidth="1"/>
    <col min="9480" max="9480" width="5.42578125" customWidth="1"/>
    <col min="9481" max="9481" width="4.85546875" customWidth="1"/>
    <col min="9482" max="9482" width="5.42578125" customWidth="1"/>
    <col min="9483" max="9483" width="7.140625" customWidth="1"/>
    <col min="9484" max="9484" width="7" customWidth="1"/>
    <col min="9485" max="9486" width="5.42578125" customWidth="1"/>
    <col min="9487" max="9487" width="6.140625" customWidth="1"/>
    <col min="9729" max="9734" width="5.42578125" customWidth="1"/>
    <col min="9735" max="9735" width="9" customWidth="1"/>
    <col min="9736" max="9736" width="5.42578125" customWidth="1"/>
    <col min="9737" max="9737" width="4.85546875" customWidth="1"/>
    <col min="9738" max="9738" width="5.42578125" customWidth="1"/>
    <col min="9739" max="9739" width="7.140625" customWidth="1"/>
    <col min="9740" max="9740" width="7" customWidth="1"/>
    <col min="9741" max="9742" width="5.42578125" customWidth="1"/>
    <col min="9743" max="9743" width="6.140625" customWidth="1"/>
    <col min="9985" max="9990" width="5.42578125" customWidth="1"/>
    <col min="9991" max="9991" width="9" customWidth="1"/>
    <col min="9992" max="9992" width="5.42578125" customWidth="1"/>
    <col min="9993" max="9993" width="4.85546875" customWidth="1"/>
    <col min="9994" max="9994" width="5.42578125" customWidth="1"/>
    <col min="9995" max="9995" width="7.140625" customWidth="1"/>
    <col min="9996" max="9996" width="7" customWidth="1"/>
    <col min="9997" max="9998" width="5.42578125" customWidth="1"/>
    <col min="9999" max="9999" width="6.140625" customWidth="1"/>
    <col min="10241" max="10246" width="5.42578125" customWidth="1"/>
    <col min="10247" max="10247" width="9" customWidth="1"/>
    <col min="10248" max="10248" width="5.42578125" customWidth="1"/>
    <col min="10249" max="10249" width="4.85546875" customWidth="1"/>
    <col min="10250" max="10250" width="5.42578125" customWidth="1"/>
    <col min="10251" max="10251" width="7.140625" customWidth="1"/>
    <col min="10252" max="10252" width="7" customWidth="1"/>
    <col min="10253" max="10254" width="5.42578125" customWidth="1"/>
    <col min="10255" max="10255" width="6.140625" customWidth="1"/>
    <col min="10497" max="10502" width="5.42578125" customWidth="1"/>
    <col min="10503" max="10503" width="9" customWidth="1"/>
    <col min="10504" max="10504" width="5.42578125" customWidth="1"/>
    <col min="10505" max="10505" width="4.85546875" customWidth="1"/>
    <col min="10506" max="10506" width="5.42578125" customWidth="1"/>
    <col min="10507" max="10507" width="7.140625" customWidth="1"/>
    <col min="10508" max="10508" width="7" customWidth="1"/>
    <col min="10509" max="10510" width="5.42578125" customWidth="1"/>
    <col min="10511" max="10511" width="6.140625" customWidth="1"/>
    <col min="10753" max="10758" width="5.42578125" customWidth="1"/>
    <col min="10759" max="10759" width="9" customWidth="1"/>
    <col min="10760" max="10760" width="5.42578125" customWidth="1"/>
    <col min="10761" max="10761" width="4.85546875" customWidth="1"/>
    <col min="10762" max="10762" width="5.42578125" customWidth="1"/>
    <col min="10763" max="10763" width="7.140625" customWidth="1"/>
    <col min="10764" max="10764" width="7" customWidth="1"/>
    <col min="10765" max="10766" width="5.42578125" customWidth="1"/>
    <col min="10767" max="10767" width="6.140625" customWidth="1"/>
    <col min="11009" max="11014" width="5.42578125" customWidth="1"/>
    <col min="11015" max="11015" width="9" customWidth="1"/>
    <col min="11016" max="11016" width="5.42578125" customWidth="1"/>
    <col min="11017" max="11017" width="4.85546875" customWidth="1"/>
    <col min="11018" max="11018" width="5.42578125" customWidth="1"/>
    <col min="11019" max="11019" width="7.140625" customWidth="1"/>
    <col min="11020" max="11020" width="7" customWidth="1"/>
    <col min="11021" max="11022" width="5.42578125" customWidth="1"/>
    <col min="11023" max="11023" width="6.140625" customWidth="1"/>
    <col min="11265" max="11270" width="5.42578125" customWidth="1"/>
    <col min="11271" max="11271" width="9" customWidth="1"/>
    <col min="11272" max="11272" width="5.42578125" customWidth="1"/>
    <col min="11273" max="11273" width="4.85546875" customWidth="1"/>
    <col min="11274" max="11274" width="5.42578125" customWidth="1"/>
    <col min="11275" max="11275" width="7.140625" customWidth="1"/>
    <col min="11276" max="11276" width="7" customWidth="1"/>
    <col min="11277" max="11278" width="5.42578125" customWidth="1"/>
    <col min="11279" max="11279" width="6.140625" customWidth="1"/>
    <col min="11521" max="11526" width="5.42578125" customWidth="1"/>
    <col min="11527" max="11527" width="9" customWidth="1"/>
    <col min="11528" max="11528" width="5.42578125" customWidth="1"/>
    <col min="11529" max="11529" width="4.85546875" customWidth="1"/>
    <col min="11530" max="11530" width="5.42578125" customWidth="1"/>
    <col min="11531" max="11531" width="7.140625" customWidth="1"/>
    <col min="11532" max="11532" width="7" customWidth="1"/>
    <col min="11533" max="11534" width="5.42578125" customWidth="1"/>
    <col min="11535" max="11535" width="6.140625" customWidth="1"/>
    <col min="11777" max="11782" width="5.42578125" customWidth="1"/>
    <col min="11783" max="11783" width="9" customWidth="1"/>
    <col min="11784" max="11784" width="5.42578125" customWidth="1"/>
    <col min="11785" max="11785" width="4.85546875" customWidth="1"/>
    <col min="11786" max="11786" width="5.42578125" customWidth="1"/>
    <col min="11787" max="11787" width="7.140625" customWidth="1"/>
    <col min="11788" max="11788" width="7" customWidth="1"/>
    <col min="11789" max="11790" width="5.42578125" customWidth="1"/>
    <col min="11791" max="11791" width="6.140625" customWidth="1"/>
    <col min="12033" max="12038" width="5.42578125" customWidth="1"/>
    <col min="12039" max="12039" width="9" customWidth="1"/>
    <col min="12040" max="12040" width="5.42578125" customWidth="1"/>
    <col min="12041" max="12041" width="4.85546875" customWidth="1"/>
    <col min="12042" max="12042" width="5.42578125" customWidth="1"/>
    <col min="12043" max="12043" width="7.140625" customWidth="1"/>
    <col min="12044" max="12044" width="7" customWidth="1"/>
    <col min="12045" max="12046" width="5.42578125" customWidth="1"/>
    <col min="12047" max="12047" width="6.140625" customWidth="1"/>
    <col min="12289" max="12294" width="5.42578125" customWidth="1"/>
    <col min="12295" max="12295" width="9" customWidth="1"/>
    <col min="12296" max="12296" width="5.42578125" customWidth="1"/>
    <col min="12297" max="12297" width="4.85546875" customWidth="1"/>
    <col min="12298" max="12298" width="5.42578125" customWidth="1"/>
    <col min="12299" max="12299" width="7.140625" customWidth="1"/>
    <col min="12300" max="12300" width="7" customWidth="1"/>
    <col min="12301" max="12302" width="5.42578125" customWidth="1"/>
    <col min="12303" max="12303" width="6.140625" customWidth="1"/>
    <col min="12545" max="12550" width="5.42578125" customWidth="1"/>
    <col min="12551" max="12551" width="9" customWidth="1"/>
    <col min="12552" max="12552" width="5.42578125" customWidth="1"/>
    <col min="12553" max="12553" width="4.85546875" customWidth="1"/>
    <col min="12554" max="12554" width="5.42578125" customWidth="1"/>
    <col min="12555" max="12555" width="7.140625" customWidth="1"/>
    <col min="12556" max="12556" width="7" customWidth="1"/>
    <col min="12557" max="12558" width="5.42578125" customWidth="1"/>
    <col min="12559" max="12559" width="6.140625" customWidth="1"/>
    <col min="12801" max="12806" width="5.42578125" customWidth="1"/>
    <col min="12807" max="12807" width="9" customWidth="1"/>
    <col min="12808" max="12808" width="5.42578125" customWidth="1"/>
    <col min="12809" max="12809" width="4.85546875" customWidth="1"/>
    <col min="12810" max="12810" width="5.42578125" customWidth="1"/>
    <col min="12811" max="12811" width="7.140625" customWidth="1"/>
    <col min="12812" max="12812" width="7" customWidth="1"/>
    <col min="12813" max="12814" width="5.42578125" customWidth="1"/>
    <col min="12815" max="12815" width="6.140625" customWidth="1"/>
    <col min="13057" max="13062" width="5.42578125" customWidth="1"/>
    <col min="13063" max="13063" width="9" customWidth="1"/>
    <col min="13064" max="13064" width="5.42578125" customWidth="1"/>
    <col min="13065" max="13065" width="4.85546875" customWidth="1"/>
    <col min="13066" max="13066" width="5.42578125" customWidth="1"/>
    <col min="13067" max="13067" width="7.140625" customWidth="1"/>
    <col min="13068" max="13068" width="7" customWidth="1"/>
    <col min="13069" max="13070" width="5.42578125" customWidth="1"/>
    <col min="13071" max="13071" width="6.140625" customWidth="1"/>
    <col min="13313" max="13318" width="5.42578125" customWidth="1"/>
    <col min="13319" max="13319" width="9" customWidth="1"/>
    <col min="13320" max="13320" width="5.42578125" customWidth="1"/>
    <col min="13321" max="13321" width="4.85546875" customWidth="1"/>
    <col min="13322" max="13322" width="5.42578125" customWidth="1"/>
    <col min="13323" max="13323" width="7.140625" customWidth="1"/>
    <col min="13324" max="13324" width="7" customWidth="1"/>
    <col min="13325" max="13326" width="5.42578125" customWidth="1"/>
    <col min="13327" max="13327" width="6.140625" customWidth="1"/>
    <col min="13569" max="13574" width="5.42578125" customWidth="1"/>
    <col min="13575" max="13575" width="9" customWidth="1"/>
    <col min="13576" max="13576" width="5.42578125" customWidth="1"/>
    <col min="13577" max="13577" width="4.85546875" customWidth="1"/>
    <col min="13578" max="13578" width="5.42578125" customWidth="1"/>
    <col min="13579" max="13579" width="7.140625" customWidth="1"/>
    <col min="13580" max="13580" width="7" customWidth="1"/>
    <col min="13581" max="13582" width="5.42578125" customWidth="1"/>
    <col min="13583" max="13583" width="6.140625" customWidth="1"/>
    <col min="13825" max="13830" width="5.42578125" customWidth="1"/>
    <col min="13831" max="13831" width="9" customWidth="1"/>
    <col min="13832" max="13832" width="5.42578125" customWidth="1"/>
    <col min="13833" max="13833" width="4.85546875" customWidth="1"/>
    <col min="13834" max="13834" width="5.42578125" customWidth="1"/>
    <col min="13835" max="13835" width="7.140625" customWidth="1"/>
    <col min="13836" max="13836" width="7" customWidth="1"/>
    <col min="13837" max="13838" width="5.42578125" customWidth="1"/>
    <col min="13839" max="13839" width="6.140625" customWidth="1"/>
    <col min="14081" max="14086" width="5.42578125" customWidth="1"/>
    <col min="14087" max="14087" width="9" customWidth="1"/>
    <col min="14088" max="14088" width="5.42578125" customWidth="1"/>
    <col min="14089" max="14089" width="4.85546875" customWidth="1"/>
    <col min="14090" max="14090" width="5.42578125" customWidth="1"/>
    <col min="14091" max="14091" width="7.140625" customWidth="1"/>
    <col min="14092" max="14092" width="7" customWidth="1"/>
    <col min="14093" max="14094" width="5.42578125" customWidth="1"/>
    <col min="14095" max="14095" width="6.140625" customWidth="1"/>
    <col min="14337" max="14342" width="5.42578125" customWidth="1"/>
    <col min="14343" max="14343" width="9" customWidth="1"/>
    <col min="14344" max="14344" width="5.42578125" customWidth="1"/>
    <col min="14345" max="14345" width="4.85546875" customWidth="1"/>
    <col min="14346" max="14346" width="5.42578125" customWidth="1"/>
    <col min="14347" max="14347" width="7.140625" customWidth="1"/>
    <col min="14348" max="14348" width="7" customWidth="1"/>
    <col min="14349" max="14350" width="5.42578125" customWidth="1"/>
    <col min="14351" max="14351" width="6.140625" customWidth="1"/>
    <col min="14593" max="14598" width="5.42578125" customWidth="1"/>
    <col min="14599" max="14599" width="9" customWidth="1"/>
    <col min="14600" max="14600" width="5.42578125" customWidth="1"/>
    <col min="14601" max="14601" width="4.85546875" customWidth="1"/>
    <col min="14602" max="14602" width="5.42578125" customWidth="1"/>
    <col min="14603" max="14603" width="7.140625" customWidth="1"/>
    <col min="14604" max="14604" width="7" customWidth="1"/>
    <col min="14605" max="14606" width="5.42578125" customWidth="1"/>
    <col min="14607" max="14607" width="6.140625" customWidth="1"/>
    <col min="14849" max="14854" width="5.42578125" customWidth="1"/>
    <col min="14855" max="14855" width="9" customWidth="1"/>
    <col min="14856" max="14856" width="5.42578125" customWidth="1"/>
    <col min="14857" max="14857" width="4.85546875" customWidth="1"/>
    <col min="14858" max="14858" width="5.42578125" customWidth="1"/>
    <col min="14859" max="14859" width="7.140625" customWidth="1"/>
    <col min="14860" max="14860" width="7" customWidth="1"/>
    <col min="14861" max="14862" width="5.42578125" customWidth="1"/>
    <col min="14863" max="14863" width="6.140625" customWidth="1"/>
    <col min="15105" max="15110" width="5.42578125" customWidth="1"/>
    <col min="15111" max="15111" width="9" customWidth="1"/>
    <col min="15112" max="15112" width="5.42578125" customWidth="1"/>
    <col min="15113" max="15113" width="4.85546875" customWidth="1"/>
    <col min="15114" max="15114" width="5.42578125" customWidth="1"/>
    <col min="15115" max="15115" width="7.140625" customWidth="1"/>
    <col min="15116" max="15116" width="7" customWidth="1"/>
    <col min="15117" max="15118" width="5.42578125" customWidth="1"/>
    <col min="15119" max="15119" width="6.140625" customWidth="1"/>
    <col min="15361" max="15366" width="5.42578125" customWidth="1"/>
    <col min="15367" max="15367" width="9" customWidth="1"/>
    <col min="15368" max="15368" width="5.42578125" customWidth="1"/>
    <col min="15369" max="15369" width="4.85546875" customWidth="1"/>
    <col min="15370" max="15370" width="5.42578125" customWidth="1"/>
    <col min="15371" max="15371" width="7.140625" customWidth="1"/>
    <col min="15372" max="15372" width="7" customWidth="1"/>
    <col min="15373" max="15374" width="5.42578125" customWidth="1"/>
    <col min="15375" max="15375" width="6.140625" customWidth="1"/>
    <col min="15617" max="15622" width="5.42578125" customWidth="1"/>
    <col min="15623" max="15623" width="9" customWidth="1"/>
    <col min="15624" max="15624" width="5.42578125" customWidth="1"/>
    <col min="15625" max="15625" width="4.85546875" customWidth="1"/>
    <col min="15626" max="15626" width="5.42578125" customWidth="1"/>
    <col min="15627" max="15627" width="7.140625" customWidth="1"/>
    <col min="15628" max="15628" width="7" customWidth="1"/>
    <col min="15629" max="15630" width="5.42578125" customWidth="1"/>
    <col min="15631" max="15631" width="6.140625" customWidth="1"/>
    <col min="15873" max="15878" width="5.42578125" customWidth="1"/>
    <col min="15879" max="15879" width="9" customWidth="1"/>
    <col min="15880" max="15880" width="5.42578125" customWidth="1"/>
    <col min="15881" max="15881" width="4.85546875" customWidth="1"/>
    <col min="15882" max="15882" width="5.42578125" customWidth="1"/>
    <col min="15883" max="15883" width="7.140625" customWidth="1"/>
    <col min="15884" max="15884" width="7" customWidth="1"/>
    <col min="15885" max="15886" width="5.42578125" customWidth="1"/>
    <col min="15887" max="15887" width="6.140625" customWidth="1"/>
    <col min="16129" max="16134" width="5.42578125" customWidth="1"/>
    <col min="16135" max="16135" width="9" customWidth="1"/>
    <col min="16136" max="16136" width="5.42578125" customWidth="1"/>
    <col min="16137" max="16137" width="4.85546875" customWidth="1"/>
    <col min="16138" max="16138" width="5.42578125" customWidth="1"/>
    <col min="16139" max="16139" width="7.140625" customWidth="1"/>
    <col min="16140" max="16140" width="7" customWidth="1"/>
    <col min="16141" max="16142" width="5.42578125" customWidth="1"/>
    <col min="16143" max="16143" width="6.140625" customWidth="1"/>
  </cols>
  <sheetData>
    <row r="1" spans="1:19" ht="19.5" customHeight="1" x14ac:dyDescent="0.25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9" ht="15.75" thickBot="1" x14ac:dyDescent="0.3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19" s="1" customFormat="1" ht="30" customHeight="1" thickBot="1" x14ac:dyDescent="0.3">
      <c r="A3" s="189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Q3" s="98" t="s">
        <v>148</v>
      </c>
    </row>
    <row r="4" spans="1:19" ht="25.9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9" ht="17.100000000000001" customHeight="1" x14ac:dyDescent="0.25">
      <c r="A5" s="210" t="s">
        <v>2</v>
      </c>
      <c r="B5" s="210"/>
      <c r="C5" s="210"/>
      <c r="D5" s="210"/>
      <c r="E5" s="210"/>
      <c r="F5" s="210"/>
      <c r="G5" s="210"/>
      <c r="H5" s="162" t="s">
        <v>3</v>
      </c>
      <c r="I5" s="162"/>
      <c r="J5" s="162"/>
      <c r="K5" s="162" t="s">
        <v>4</v>
      </c>
      <c r="L5" s="162"/>
      <c r="M5" s="162" t="s">
        <v>5</v>
      </c>
      <c r="N5" s="162"/>
      <c r="O5" s="162"/>
    </row>
    <row r="6" spans="1:19" ht="17.100000000000001" customHeight="1" x14ac:dyDescent="0.25">
      <c r="A6" s="117" t="s">
        <v>6</v>
      </c>
      <c r="B6" s="117"/>
      <c r="C6" s="117"/>
      <c r="D6" s="117"/>
      <c r="E6" s="117"/>
      <c r="F6" s="117"/>
      <c r="G6" s="117"/>
      <c r="H6" s="118">
        <f>SUM(H7:J8)</f>
        <v>35800</v>
      </c>
      <c r="I6" s="118"/>
      <c r="J6" s="118"/>
      <c r="K6" s="118">
        <f>SUM(K7:L8)</f>
        <v>0</v>
      </c>
      <c r="L6" s="118"/>
      <c r="M6" s="118">
        <f>SUM(M7:O8)</f>
        <v>0</v>
      </c>
      <c r="N6" s="118"/>
      <c r="O6" s="118"/>
      <c r="Q6" t="s">
        <v>149</v>
      </c>
    </row>
    <row r="7" spans="1:19" ht="17.100000000000001" customHeight="1" x14ac:dyDescent="0.25">
      <c r="A7" s="115" t="s">
        <v>7</v>
      </c>
      <c r="B7" s="115"/>
      <c r="C7" s="115"/>
      <c r="D7" s="115"/>
      <c r="E7" s="115"/>
      <c r="F7" s="115"/>
      <c r="G7" s="115"/>
      <c r="H7" s="116">
        <f>'fiche BP franchises'!D27</f>
        <v>6500</v>
      </c>
      <c r="I7" s="116"/>
      <c r="J7" s="116"/>
      <c r="K7" s="116"/>
      <c r="L7" s="116"/>
      <c r="M7" s="116"/>
      <c r="N7" s="116"/>
      <c r="O7" s="116"/>
      <c r="Q7" s="10" t="s">
        <v>178</v>
      </c>
    </row>
    <row r="8" spans="1:19" ht="17.100000000000001" customHeight="1" x14ac:dyDescent="0.25">
      <c r="A8" s="115" t="s">
        <v>71</v>
      </c>
      <c r="B8" s="115"/>
      <c r="C8" s="115"/>
      <c r="D8" s="115"/>
      <c r="E8" s="115"/>
      <c r="F8" s="115"/>
      <c r="G8" s="115"/>
      <c r="H8" s="116">
        <f>28800+500</f>
        <v>29300</v>
      </c>
      <c r="I8" s="116"/>
      <c r="J8" s="116"/>
      <c r="K8" s="116"/>
      <c r="L8" s="116"/>
      <c r="M8" s="116"/>
      <c r="N8" s="116"/>
      <c r="O8" s="116"/>
    </row>
    <row r="9" spans="1:19" ht="17.100000000000001" customHeight="1" x14ac:dyDescent="0.25">
      <c r="A9" s="117" t="s">
        <v>8</v>
      </c>
      <c r="B9" s="117"/>
      <c r="C9" s="117"/>
      <c r="D9" s="117"/>
      <c r="E9" s="117"/>
      <c r="F9" s="117"/>
      <c r="G9" s="117"/>
      <c r="H9" s="118">
        <f>SUM(H10:J12)</f>
        <v>95000</v>
      </c>
      <c r="I9" s="118"/>
      <c r="J9" s="118"/>
      <c r="K9" s="118">
        <f>SUM(K10:L12)</f>
        <v>0</v>
      </c>
      <c r="L9" s="118"/>
      <c r="M9" s="118">
        <f>SUM(M10:O12)</f>
        <v>0</v>
      </c>
      <c r="N9" s="118"/>
      <c r="O9" s="118"/>
      <c r="Q9" t="s">
        <v>166</v>
      </c>
    </row>
    <row r="10" spans="1:19" ht="17.100000000000001" customHeight="1" x14ac:dyDescent="0.25">
      <c r="A10" s="115" t="s">
        <v>9</v>
      </c>
      <c r="B10" s="115"/>
      <c r="C10" s="115"/>
      <c r="D10" s="115"/>
      <c r="E10" s="115"/>
      <c r="F10" s="115"/>
      <c r="G10" s="115"/>
      <c r="H10" s="116">
        <v>70000</v>
      </c>
      <c r="I10" s="116"/>
      <c r="J10" s="116"/>
      <c r="K10" s="116"/>
      <c r="L10" s="116"/>
      <c r="M10" s="116"/>
      <c r="N10" s="116"/>
      <c r="O10" s="116"/>
      <c r="Q10" s="10" t="s">
        <v>178</v>
      </c>
    </row>
    <row r="11" spans="1:19" ht="17.100000000000001" customHeight="1" x14ac:dyDescent="0.25">
      <c r="A11" s="115" t="s">
        <v>10</v>
      </c>
      <c r="B11" s="115"/>
      <c r="C11" s="115"/>
      <c r="D11" s="115"/>
      <c r="E11" s="115"/>
      <c r="F11" s="115"/>
      <c r="G11" s="115"/>
      <c r="H11" s="116">
        <v>15000</v>
      </c>
      <c r="I11" s="116"/>
      <c r="J11" s="116"/>
      <c r="K11" s="116"/>
      <c r="L11" s="116"/>
      <c r="M11" s="116"/>
      <c r="N11" s="116"/>
      <c r="O11" s="116"/>
    </row>
    <row r="12" spans="1:19" ht="17.100000000000001" customHeight="1" x14ac:dyDescent="0.25">
      <c r="A12" s="115" t="s">
        <v>73</v>
      </c>
      <c r="B12" s="115"/>
      <c r="C12" s="115"/>
      <c r="D12" s="115"/>
      <c r="E12" s="115"/>
      <c r="F12" s="115"/>
      <c r="G12" s="115"/>
      <c r="H12" s="116">
        <v>10000</v>
      </c>
      <c r="I12" s="116"/>
      <c r="J12" s="116"/>
      <c r="K12" s="116"/>
      <c r="L12" s="116"/>
      <c r="M12" s="116"/>
      <c r="N12" s="116"/>
      <c r="O12" s="116"/>
    </row>
    <row r="13" spans="1:19" ht="17.100000000000001" customHeight="1" x14ac:dyDescent="0.25">
      <c r="A13" s="117" t="s">
        <v>11</v>
      </c>
      <c r="B13" s="117"/>
      <c r="C13" s="117"/>
      <c r="D13" s="117"/>
      <c r="E13" s="117"/>
      <c r="F13" s="117"/>
      <c r="G13" s="117"/>
      <c r="H13" s="118">
        <f>SUM(H14:J17)</f>
        <v>54200</v>
      </c>
      <c r="I13" s="118"/>
      <c r="J13" s="118"/>
      <c r="K13" s="118">
        <f>SUM(K14:L18)</f>
        <v>13827.750699392771</v>
      </c>
      <c r="L13" s="118"/>
      <c r="M13" s="118">
        <f>SUM(M14:O18)</f>
        <v>16753.735426463718</v>
      </c>
      <c r="N13" s="118"/>
      <c r="O13" s="118"/>
    </row>
    <row r="14" spans="1:19" ht="17.100000000000001" customHeight="1" x14ac:dyDescent="0.25">
      <c r="A14" s="115" t="s">
        <v>72</v>
      </c>
      <c r="B14" s="115"/>
      <c r="C14" s="115"/>
      <c r="D14" s="115"/>
      <c r="E14" s="115"/>
      <c r="F14" s="115"/>
      <c r="G14" s="115"/>
      <c r="H14" s="116">
        <v>24000</v>
      </c>
      <c r="I14" s="116"/>
      <c r="J14" s="116"/>
      <c r="K14" s="116"/>
      <c r="L14" s="116"/>
      <c r="M14" s="116"/>
      <c r="N14" s="116"/>
      <c r="O14" s="116"/>
      <c r="Q14" s="10" t="s">
        <v>150</v>
      </c>
      <c r="R14" s="10"/>
      <c r="S14" s="10"/>
    </row>
    <row r="15" spans="1:19" ht="17.100000000000001" customHeight="1" x14ac:dyDescent="0.25">
      <c r="A15" s="115" t="s">
        <v>12</v>
      </c>
      <c r="B15" s="115"/>
      <c r="C15" s="115"/>
      <c r="D15" s="115"/>
      <c r="E15" s="115"/>
      <c r="F15" s="115"/>
      <c r="G15" s="115"/>
      <c r="H15" s="116"/>
      <c r="I15" s="116"/>
      <c r="J15" s="116"/>
      <c r="K15" s="116"/>
      <c r="L15" s="116"/>
      <c r="M15" s="116"/>
      <c r="N15" s="116"/>
      <c r="O15" s="116"/>
    </row>
    <row r="16" spans="1:19" ht="17.100000000000001" customHeight="1" x14ac:dyDescent="0.25">
      <c r="A16" s="115" t="s">
        <v>13</v>
      </c>
      <c r="B16" s="115"/>
      <c r="C16" s="115"/>
      <c r="D16" s="115"/>
      <c r="E16" s="115"/>
      <c r="F16" s="115"/>
      <c r="G16" s="115"/>
      <c r="H16" s="116"/>
      <c r="I16" s="116"/>
      <c r="J16" s="116"/>
      <c r="K16" s="116">
        <f>'tableau d emprunt'!H16</f>
        <v>13827.750699392771</v>
      </c>
      <c r="L16" s="116"/>
      <c r="M16" s="116">
        <f>'tableau d emprunt'!H28</f>
        <v>16753.735426463718</v>
      </c>
      <c r="N16" s="116"/>
      <c r="O16" s="116"/>
      <c r="Q16" t="s">
        <v>151</v>
      </c>
    </row>
    <row r="17" spans="1:19" ht="17.100000000000001" customHeight="1" x14ac:dyDescent="0.25">
      <c r="A17" s="200" t="s">
        <v>14</v>
      </c>
      <c r="B17" s="200"/>
      <c r="C17" s="200"/>
      <c r="D17" s="200"/>
      <c r="E17" s="200"/>
      <c r="F17" s="200"/>
      <c r="G17" s="200"/>
      <c r="H17" s="116">
        <v>30200</v>
      </c>
      <c r="I17" s="116"/>
      <c r="J17" s="116"/>
      <c r="K17" s="207"/>
      <c r="L17" s="207"/>
      <c r="M17" s="207"/>
      <c r="N17" s="207"/>
      <c r="O17" s="207"/>
    </row>
    <row r="18" spans="1:19" ht="17.100000000000001" customHeight="1" x14ac:dyDescent="0.25">
      <c r="A18" s="115" t="s">
        <v>16</v>
      </c>
      <c r="B18" s="115"/>
      <c r="C18" s="115"/>
      <c r="D18" s="115"/>
      <c r="E18" s="115"/>
      <c r="F18" s="115"/>
      <c r="G18" s="115"/>
      <c r="H18" s="207"/>
      <c r="I18" s="207"/>
      <c r="J18" s="207"/>
      <c r="K18" s="116"/>
      <c r="L18" s="116"/>
      <c r="M18" s="116"/>
      <c r="N18" s="116"/>
      <c r="O18" s="116"/>
    </row>
    <row r="19" spans="1:19" ht="17.100000000000001" customHeight="1" x14ac:dyDescent="0.25">
      <c r="A19" s="117" t="s">
        <v>17</v>
      </c>
      <c r="B19" s="117"/>
      <c r="C19" s="117"/>
      <c r="D19" s="117"/>
      <c r="E19" s="117"/>
      <c r="F19" s="117"/>
      <c r="G19" s="117"/>
      <c r="H19" s="118">
        <f>H6+H9+H13</f>
        <v>185000</v>
      </c>
      <c r="I19" s="118"/>
      <c r="J19" s="118"/>
      <c r="K19" s="118">
        <f>K6+K9+K13</f>
        <v>13827.750699392771</v>
      </c>
      <c r="L19" s="118"/>
      <c r="M19" s="118">
        <f>M6+M9+M13</f>
        <v>16753.735426463718</v>
      </c>
      <c r="N19" s="118"/>
      <c r="O19" s="118"/>
    </row>
    <row r="20" spans="1:19" ht="25.9" customHeight="1" x14ac:dyDescent="0.25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</row>
    <row r="21" spans="1:19" ht="17.100000000000001" customHeight="1" x14ac:dyDescent="0.25">
      <c r="A21" s="205" t="s">
        <v>18</v>
      </c>
      <c r="B21" s="205"/>
      <c r="C21" s="205"/>
      <c r="D21" s="205"/>
      <c r="E21" s="205"/>
      <c r="F21" s="205"/>
      <c r="G21" s="205"/>
      <c r="H21" s="206" t="s">
        <v>3</v>
      </c>
      <c r="I21" s="206"/>
      <c r="J21" s="206"/>
      <c r="K21" s="206" t="s">
        <v>4</v>
      </c>
      <c r="L21" s="206"/>
      <c r="M21" s="206" t="s">
        <v>5</v>
      </c>
      <c r="N21" s="206"/>
      <c r="O21" s="206"/>
    </row>
    <row r="22" spans="1:19" ht="17.100000000000001" customHeight="1" x14ac:dyDescent="0.25">
      <c r="A22" s="117" t="s">
        <v>19</v>
      </c>
      <c r="B22" s="117"/>
      <c r="C22" s="117"/>
      <c r="D22" s="117"/>
      <c r="E22" s="117"/>
      <c r="F22" s="117"/>
      <c r="G22" s="117"/>
      <c r="H22" s="118">
        <f>H23+H24</f>
        <v>65000</v>
      </c>
      <c r="I22" s="118"/>
      <c r="J22" s="118"/>
      <c r="K22" s="118">
        <f>K23+K24</f>
        <v>0</v>
      </c>
      <c r="L22" s="118"/>
      <c r="M22" s="118">
        <f>M23+M24</f>
        <v>0</v>
      </c>
      <c r="N22" s="118"/>
      <c r="O22" s="118"/>
    </row>
    <row r="23" spans="1:19" ht="17.100000000000001" customHeight="1" x14ac:dyDescent="0.25">
      <c r="A23" s="115" t="s">
        <v>20</v>
      </c>
      <c r="B23" s="115"/>
      <c r="C23" s="115"/>
      <c r="D23" s="115"/>
      <c r="E23" s="115"/>
      <c r="F23" s="115"/>
      <c r="G23" s="115"/>
      <c r="H23" s="116">
        <v>50000</v>
      </c>
      <c r="I23" s="116"/>
      <c r="J23" s="116"/>
      <c r="K23" s="116"/>
      <c r="L23" s="116"/>
      <c r="M23" s="116"/>
      <c r="N23" s="116"/>
      <c r="O23" s="116"/>
      <c r="Q23" s="100" t="s">
        <v>152</v>
      </c>
    </row>
    <row r="24" spans="1:19" ht="17.100000000000001" customHeight="1" x14ac:dyDescent="0.25">
      <c r="A24" s="201" t="s">
        <v>74</v>
      </c>
      <c r="B24" s="202"/>
      <c r="C24" s="202"/>
      <c r="D24" s="202"/>
      <c r="E24" s="202"/>
      <c r="F24" s="202"/>
      <c r="G24" s="203"/>
      <c r="H24" s="149">
        <v>15000</v>
      </c>
      <c r="I24" s="150"/>
      <c r="J24" s="151"/>
      <c r="K24" s="149"/>
      <c r="L24" s="151"/>
      <c r="M24" s="149"/>
      <c r="N24" s="150"/>
      <c r="O24" s="151"/>
      <c r="Q24" s="10" t="s">
        <v>153</v>
      </c>
      <c r="R24" s="10"/>
      <c r="S24" s="10"/>
    </row>
    <row r="25" spans="1:19" ht="17.100000000000001" customHeight="1" x14ac:dyDescent="0.25">
      <c r="A25" s="117" t="s">
        <v>22</v>
      </c>
      <c r="B25" s="117"/>
      <c r="C25" s="117"/>
      <c r="D25" s="117"/>
      <c r="E25" s="117"/>
      <c r="F25" s="117"/>
      <c r="G25" s="117"/>
      <c r="H25" s="118">
        <f>SUM(H26:J28)</f>
        <v>120000</v>
      </c>
      <c r="I25" s="118"/>
      <c r="J25" s="118"/>
      <c r="K25" s="118">
        <f>SUM(K26:L28)</f>
        <v>0</v>
      </c>
      <c r="L25" s="118"/>
      <c r="M25" s="118">
        <f>SUM(M26:O28)</f>
        <v>0</v>
      </c>
      <c r="N25" s="118"/>
      <c r="O25" s="118"/>
    </row>
    <row r="26" spans="1:19" ht="17.100000000000001" customHeight="1" x14ac:dyDescent="0.25">
      <c r="A26" s="115" t="s">
        <v>23</v>
      </c>
      <c r="B26" s="115"/>
      <c r="C26" s="115"/>
      <c r="D26" s="115"/>
      <c r="E26" s="115"/>
      <c r="F26" s="115"/>
      <c r="G26" s="115"/>
      <c r="H26" s="116">
        <f>'tableau d emprunt'!D2</f>
        <v>120000</v>
      </c>
      <c r="I26" s="116"/>
      <c r="J26" s="116"/>
      <c r="K26" s="116"/>
      <c r="L26" s="116"/>
      <c r="M26" s="116"/>
      <c r="N26" s="116"/>
      <c r="O26" s="116"/>
    </row>
    <row r="27" spans="1:19" ht="17.100000000000001" customHeight="1" x14ac:dyDescent="0.25">
      <c r="A27" s="115" t="s">
        <v>24</v>
      </c>
      <c r="B27" s="115"/>
      <c r="C27" s="115"/>
      <c r="D27" s="115"/>
      <c r="E27" s="115"/>
      <c r="F27" s="115"/>
      <c r="G27" s="115"/>
      <c r="H27" s="116"/>
      <c r="I27" s="116"/>
      <c r="J27" s="116"/>
      <c r="K27" s="116"/>
      <c r="L27" s="116"/>
      <c r="M27" s="116"/>
      <c r="N27" s="116"/>
      <c r="O27" s="116"/>
    </row>
    <row r="28" spans="1:19" ht="17.100000000000001" customHeight="1" x14ac:dyDescent="0.25">
      <c r="A28" s="201" t="s">
        <v>25</v>
      </c>
      <c r="B28" s="202"/>
      <c r="C28" s="202"/>
      <c r="D28" s="202"/>
      <c r="E28" s="202"/>
      <c r="F28" s="202"/>
      <c r="G28" s="203"/>
      <c r="H28" s="149"/>
      <c r="I28" s="150"/>
      <c r="J28" s="151"/>
      <c r="K28" s="149"/>
      <c r="L28" s="151"/>
      <c r="M28" s="149"/>
      <c r="N28" s="150"/>
      <c r="O28" s="151"/>
    </row>
    <row r="29" spans="1:19" ht="17.100000000000001" customHeight="1" x14ac:dyDescent="0.25">
      <c r="A29" s="117" t="s">
        <v>26</v>
      </c>
      <c r="B29" s="117"/>
      <c r="C29" s="117"/>
      <c r="D29" s="117"/>
      <c r="E29" s="117"/>
      <c r="F29" s="117"/>
      <c r="G29" s="117"/>
      <c r="H29" s="118">
        <f>SUM(H30:J34)</f>
        <v>0</v>
      </c>
      <c r="I29" s="118"/>
      <c r="J29" s="118"/>
      <c r="K29" s="118">
        <f>SUM(K30:L33)</f>
        <v>0</v>
      </c>
      <c r="L29" s="118"/>
      <c r="M29" s="118">
        <f>SUM(M30:O33)</f>
        <v>0</v>
      </c>
      <c r="N29" s="118"/>
      <c r="O29" s="118"/>
    </row>
    <row r="30" spans="1:19" ht="17.100000000000001" customHeight="1" x14ac:dyDescent="0.25">
      <c r="A30" s="200" t="s">
        <v>21</v>
      </c>
      <c r="B30" s="200"/>
      <c r="C30" s="200"/>
      <c r="D30" s="200"/>
      <c r="E30" s="200"/>
      <c r="F30" s="200"/>
      <c r="G30" s="200"/>
      <c r="H30" s="116"/>
      <c r="I30" s="116"/>
      <c r="J30" s="116"/>
      <c r="K30" s="116"/>
      <c r="L30" s="116"/>
      <c r="M30" s="116"/>
      <c r="N30" s="116"/>
      <c r="O30" s="116"/>
      <c r="Q30" s="99"/>
      <c r="R30" s="99"/>
      <c r="S30" s="99"/>
    </row>
    <row r="31" spans="1:19" ht="17.100000000000001" customHeight="1" x14ac:dyDescent="0.25">
      <c r="A31" s="194" t="s">
        <v>27</v>
      </c>
      <c r="B31" s="195"/>
      <c r="C31" s="195"/>
      <c r="D31" s="195"/>
      <c r="E31" s="195"/>
      <c r="F31" s="195"/>
      <c r="G31" s="196"/>
      <c r="H31" s="197"/>
      <c r="I31" s="198"/>
      <c r="J31" s="199"/>
      <c r="K31" s="197"/>
      <c r="L31" s="199"/>
      <c r="M31" s="197"/>
      <c r="N31" s="198"/>
      <c r="O31" s="199"/>
    </row>
    <row r="32" spans="1:19" ht="17.100000000000001" customHeight="1" x14ac:dyDescent="0.25">
      <c r="A32" s="194" t="s">
        <v>28</v>
      </c>
      <c r="B32" s="195"/>
      <c r="C32" s="195"/>
      <c r="D32" s="195"/>
      <c r="E32" s="195"/>
      <c r="F32" s="195"/>
      <c r="G32" s="196"/>
      <c r="H32" s="197"/>
      <c r="I32" s="198"/>
      <c r="J32" s="199"/>
      <c r="K32" s="197"/>
      <c r="L32" s="199"/>
      <c r="M32" s="197"/>
      <c r="N32" s="198"/>
      <c r="O32" s="199"/>
    </row>
    <row r="33" spans="1:19" ht="17.100000000000001" customHeight="1" x14ac:dyDescent="0.25">
      <c r="A33" s="115" t="s">
        <v>29</v>
      </c>
      <c r="B33" s="115"/>
      <c r="C33" s="115"/>
      <c r="D33" s="115"/>
      <c r="E33" s="115"/>
      <c r="F33" s="115"/>
      <c r="G33" s="115"/>
      <c r="H33" s="116"/>
      <c r="I33" s="116"/>
      <c r="J33" s="116"/>
      <c r="K33" s="116"/>
      <c r="L33" s="116"/>
      <c r="M33" s="116"/>
      <c r="N33" s="116"/>
      <c r="O33" s="116"/>
    </row>
    <row r="34" spans="1:19" ht="17.100000000000001" customHeight="1" x14ac:dyDescent="0.25">
      <c r="A34" s="117" t="s">
        <v>30</v>
      </c>
      <c r="B34" s="117"/>
      <c r="C34" s="117"/>
      <c r="D34" s="117"/>
      <c r="E34" s="117"/>
      <c r="F34" s="117"/>
      <c r="G34" s="117"/>
      <c r="H34" s="118"/>
      <c r="I34" s="118"/>
      <c r="J34" s="118"/>
      <c r="K34" s="118">
        <f>H84</f>
        <v>19512.359464990062</v>
      </c>
      <c r="L34" s="118"/>
      <c r="M34" s="118">
        <f>K84</f>
        <v>67654.465945180447</v>
      </c>
      <c r="N34" s="118"/>
      <c r="O34" s="118"/>
    </row>
    <row r="35" spans="1:19" ht="17.100000000000001" customHeight="1" x14ac:dyDescent="0.25">
      <c r="A35" s="117" t="s">
        <v>31</v>
      </c>
      <c r="B35" s="117"/>
      <c r="C35" s="117"/>
      <c r="D35" s="117"/>
      <c r="E35" s="117"/>
      <c r="F35" s="117"/>
      <c r="G35" s="117"/>
      <c r="H35" s="118">
        <f>H22+H25+H29</f>
        <v>185000</v>
      </c>
      <c r="I35" s="118"/>
      <c r="J35" s="118"/>
      <c r="K35" s="118">
        <f>K22+K25+K29+K34</f>
        <v>19512.359464990062</v>
      </c>
      <c r="L35" s="118"/>
      <c r="M35" s="118">
        <f>M22+M25+M29+M34</f>
        <v>67654.465945180447</v>
      </c>
      <c r="N35" s="118"/>
      <c r="O35" s="118"/>
    </row>
    <row r="36" spans="1:19" x14ac:dyDescent="0.25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</row>
    <row r="37" spans="1:19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</row>
    <row r="38" spans="1:19" s="2" customFormat="1" ht="30" customHeight="1" x14ac:dyDescent="0.25">
      <c r="A38" s="189" t="s">
        <v>32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</row>
    <row r="39" spans="1:19" ht="25.9" customHeight="1" x14ac:dyDescent="0.25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</row>
    <row r="40" spans="1:19" ht="21" customHeight="1" x14ac:dyDescent="0.25">
      <c r="A40" s="191" t="s">
        <v>33</v>
      </c>
      <c r="B40" s="191"/>
      <c r="C40" s="191"/>
      <c r="D40" s="191"/>
      <c r="E40" s="191"/>
      <c r="F40" s="191"/>
      <c r="G40" s="191"/>
      <c r="H40" s="162" t="s">
        <v>34</v>
      </c>
      <c r="I40" s="162"/>
      <c r="J40" s="162"/>
      <c r="K40" s="162" t="s">
        <v>35</v>
      </c>
      <c r="L40" s="162"/>
      <c r="M40" s="162" t="s">
        <v>36</v>
      </c>
      <c r="N40" s="162"/>
      <c r="O40" s="162"/>
    </row>
    <row r="41" spans="1:19" ht="15.95" customHeight="1" x14ac:dyDescent="0.25">
      <c r="A41" s="155" t="s">
        <v>37</v>
      </c>
      <c r="B41" s="155"/>
      <c r="C41" s="155"/>
      <c r="D41" s="155"/>
      <c r="E41" s="155"/>
      <c r="F41" s="155"/>
      <c r="G41" s="155"/>
      <c r="H41" s="180"/>
      <c r="I41" s="180"/>
      <c r="J41" s="180"/>
      <c r="K41" s="181"/>
      <c r="L41" s="181"/>
      <c r="M41" s="181"/>
      <c r="N41" s="181"/>
      <c r="O41" s="181"/>
      <c r="R41" t="s">
        <v>15</v>
      </c>
    </row>
    <row r="42" spans="1:19" ht="15.95" customHeight="1" x14ac:dyDescent="0.25">
      <c r="A42" s="182" t="s">
        <v>38</v>
      </c>
      <c r="B42" s="183"/>
      <c r="C42" s="183"/>
      <c r="D42" s="183"/>
      <c r="E42" s="183"/>
      <c r="F42" s="183"/>
      <c r="G42" s="184"/>
      <c r="H42" s="166">
        <f>'fiche BP franchises'!C37</f>
        <v>160020</v>
      </c>
      <c r="I42" s="166"/>
      <c r="J42" s="166"/>
      <c r="K42" s="166">
        <f>'fiche BP franchises'!D37</f>
        <v>256032</v>
      </c>
      <c r="L42" s="166"/>
      <c r="M42" s="166">
        <f>'fiche BP franchises'!E37</f>
        <v>277368</v>
      </c>
      <c r="N42" s="166"/>
      <c r="O42" s="166"/>
      <c r="P42" s="3" t="s">
        <v>39</v>
      </c>
      <c r="R42" t="s">
        <v>15</v>
      </c>
    </row>
    <row r="43" spans="1:19" ht="15.95" customHeight="1" x14ac:dyDescent="0.25">
      <c r="A43" s="182" t="s">
        <v>80</v>
      </c>
      <c r="B43" s="183"/>
      <c r="C43" s="183"/>
      <c r="D43" s="183"/>
      <c r="E43" s="183"/>
      <c r="F43" s="183"/>
      <c r="G43" s="184"/>
      <c r="H43" s="166">
        <f>'fiche BP franchises'!C38</f>
        <v>39600</v>
      </c>
      <c r="I43" s="166"/>
      <c r="J43" s="166"/>
      <c r="K43" s="166">
        <f>'fiche BP franchises'!D38</f>
        <v>59400</v>
      </c>
      <c r="L43" s="166"/>
      <c r="M43" s="166">
        <f>'fiche BP franchises'!E38</f>
        <v>92400</v>
      </c>
      <c r="N43" s="166"/>
      <c r="O43" s="166"/>
      <c r="P43" s="3"/>
      <c r="R43" t="s">
        <v>15</v>
      </c>
    </row>
    <row r="44" spans="1:19" ht="15.95" customHeight="1" x14ac:dyDescent="0.25">
      <c r="A44" s="185" t="s">
        <v>97</v>
      </c>
      <c r="B44" s="186"/>
      <c r="C44" s="186"/>
      <c r="D44" s="186"/>
      <c r="E44" s="186"/>
      <c r="F44" s="186"/>
      <c r="G44" s="187"/>
      <c r="H44" s="188">
        <f>SUM(H42:J43)</f>
        <v>199620</v>
      </c>
      <c r="I44" s="188"/>
      <c r="J44" s="188"/>
      <c r="K44" s="188">
        <f>SUM(K42:L43)</f>
        <v>315432</v>
      </c>
      <c r="L44" s="188"/>
      <c r="M44" s="188">
        <f>SUM(M42:O43)</f>
        <v>369768</v>
      </c>
      <c r="N44" s="188"/>
      <c r="O44" s="188"/>
      <c r="P44" s="3"/>
      <c r="R44" t="s">
        <v>15</v>
      </c>
    </row>
    <row r="45" spans="1:19" ht="15.95" customHeight="1" x14ac:dyDescent="0.25">
      <c r="A45" s="174" t="s">
        <v>40</v>
      </c>
      <c r="B45" s="175"/>
      <c r="C45" s="175"/>
      <c r="D45" s="175"/>
      <c r="E45" s="175"/>
      <c r="F45" s="175"/>
      <c r="G45" s="176"/>
      <c r="H45" s="177">
        <f>'fiche BP franchises'!C39</f>
        <v>0</v>
      </c>
      <c r="I45" s="178"/>
      <c r="J45" s="179"/>
      <c r="K45" s="177">
        <f>'fiche BP franchises'!D39</f>
        <v>8000</v>
      </c>
      <c r="L45" s="179"/>
      <c r="M45" s="177">
        <f>'fiche BP franchises'!E39</f>
        <v>10000</v>
      </c>
      <c r="N45" s="178"/>
      <c r="O45" s="179"/>
      <c r="P45" s="3" t="s">
        <v>78</v>
      </c>
    </row>
    <row r="46" spans="1:19" ht="15.95" customHeight="1" x14ac:dyDescent="0.25">
      <c r="A46" s="174" t="s">
        <v>41</v>
      </c>
      <c r="B46" s="175"/>
      <c r="C46" s="175"/>
      <c r="D46" s="175"/>
      <c r="E46" s="175"/>
      <c r="F46" s="175"/>
      <c r="G46" s="176"/>
      <c r="H46" s="177">
        <f>'fiche BP franchises'!C40</f>
        <v>5000</v>
      </c>
      <c r="I46" s="178"/>
      <c r="J46" s="179"/>
      <c r="K46" s="177">
        <f>'fiche BP franchises'!D40</f>
        <v>15000</v>
      </c>
      <c r="L46" s="179"/>
      <c r="M46" s="177">
        <f>'fiche BP franchises'!E40</f>
        <v>20000</v>
      </c>
      <c r="N46" s="178"/>
      <c r="O46" s="179"/>
      <c r="P46" s="3" t="s">
        <v>42</v>
      </c>
      <c r="R46" s="4" t="s">
        <v>15</v>
      </c>
    </row>
    <row r="47" spans="1:19" ht="15.95" customHeight="1" x14ac:dyDescent="0.25">
      <c r="A47" s="163" t="s">
        <v>158</v>
      </c>
      <c r="B47" s="164"/>
      <c r="C47" s="164"/>
      <c r="D47" s="164"/>
      <c r="E47" s="164"/>
      <c r="F47" s="164"/>
      <c r="G47" s="165"/>
      <c r="H47" s="166">
        <f>'fiche BP franchises'!C41</f>
        <v>15000</v>
      </c>
      <c r="I47" s="166"/>
      <c r="J47" s="166"/>
      <c r="K47" s="166">
        <f>'fiche BP franchises'!D41</f>
        <v>15000</v>
      </c>
      <c r="L47" s="166"/>
      <c r="M47" s="166">
        <f>'fiche BP franchises'!E41</f>
        <v>15000</v>
      </c>
      <c r="N47" s="166"/>
      <c r="O47" s="166"/>
      <c r="P47" s="10" t="s">
        <v>179</v>
      </c>
      <c r="Q47" s="10"/>
      <c r="R47" s="10"/>
      <c r="S47" s="10"/>
    </row>
    <row r="48" spans="1:19" ht="15.95" customHeight="1" x14ac:dyDescent="0.25">
      <c r="A48" s="174" t="s">
        <v>43</v>
      </c>
      <c r="B48" s="175"/>
      <c r="C48" s="175"/>
      <c r="D48" s="175"/>
      <c r="E48" s="175"/>
      <c r="F48" s="175"/>
      <c r="G48" s="176"/>
      <c r="H48" s="177">
        <f>'fiche BP franchises'!C42</f>
        <v>3000</v>
      </c>
      <c r="I48" s="178"/>
      <c r="J48" s="179"/>
      <c r="K48" s="177">
        <f>'fiche BP franchises'!D42</f>
        <v>5000</v>
      </c>
      <c r="L48" s="179"/>
      <c r="M48" s="177">
        <f>'fiche BP franchises'!E42</f>
        <v>6000</v>
      </c>
      <c r="N48" s="178"/>
      <c r="O48" s="179"/>
    </row>
    <row r="49" spans="1:20" ht="15.95" customHeight="1" x14ac:dyDescent="0.25">
      <c r="A49" s="168" t="s">
        <v>44</v>
      </c>
      <c r="B49" s="169"/>
      <c r="C49" s="169"/>
      <c r="D49" s="169"/>
      <c r="E49" s="169"/>
      <c r="F49" s="169"/>
      <c r="G49" s="170"/>
      <c r="H49" s="171">
        <f>SUM(H44:J48)</f>
        <v>222620</v>
      </c>
      <c r="I49" s="172"/>
      <c r="J49" s="173"/>
      <c r="K49" s="171">
        <f>SUM(K44:L48)</f>
        <v>358432</v>
      </c>
      <c r="L49" s="173"/>
      <c r="M49" s="171">
        <f>SUM(M44:O48)</f>
        <v>420768</v>
      </c>
      <c r="N49" s="172"/>
      <c r="O49" s="173"/>
      <c r="P49" s="3" t="s">
        <v>45</v>
      </c>
    </row>
    <row r="50" spans="1:20" ht="15.95" customHeight="1" x14ac:dyDescent="0.25">
      <c r="A50" s="174" t="s">
        <v>46</v>
      </c>
      <c r="B50" s="175"/>
      <c r="C50" s="175"/>
      <c r="D50" s="175"/>
      <c r="E50" s="175"/>
      <c r="F50" s="175"/>
      <c r="G50" s="176"/>
      <c r="H50" s="177">
        <f>'fiche BP franchises'!C44</f>
        <v>0</v>
      </c>
      <c r="I50" s="178"/>
      <c r="J50" s="179"/>
      <c r="K50" s="177">
        <f>'fiche BP franchises'!D44</f>
        <v>16000</v>
      </c>
      <c r="L50" s="179"/>
      <c r="M50" s="177">
        <f>'fiche BP franchises'!E44</f>
        <v>20000</v>
      </c>
      <c r="N50" s="178"/>
      <c r="O50" s="179"/>
    </row>
    <row r="51" spans="1:20" ht="15.95" customHeight="1" x14ac:dyDescent="0.25">
      <c r="A51" s="163" t="s">
        <v>47</v>
      </c>
      <c r="B51" s="164"/>
      <c r="C51" s="164"/>
      <c r="D51" s="164"/>
      <c r="E51" s="164"/>
      <c r="F51" s="164"/>
      <c r="G51" s="165"/>
      <c r="H51" s="166">
        <f>'fiche BP franchises'!C45</f>
        <v>3000</v>
      </c>
      <c r="I51" s="166"/>
      <c r="J51" s="166"/>
      <c r="K51" s="166">
        <f>'fiche BP franchises'!D45</f>
        <v>0</v>
      </c>
      <c r="L51" s="166"/>
      <c r="M51" s="166">
        <f>'fiche BP franchises'!E45</f>
        <v>0</v>
      </c>
      <c r="N51" s="166"/>
      <c r="O51" s="166"/>
    </row>
    <row r="52" spans="1:20" ht="15.95" customHeight="1" x14ac:dyDescent="0.25">
      <c r="A52" s="163"/>
      <c r="B52" s="164"/>
      <c r="C52" s="164"/>
      <c r="D52" s="164"/>
      <c r="E52" s="164"/>
      <c r="F52" s="164"/>
      <c r="G52" s="165"/>
      <c r="H52" s="166"/>
      <c r="I52" s="166"/>
      <c r="J52" s="166"/>
      <c r="K52" s="166"/>
      <c r="L52" s="166"/>
      <c r="M52" s="166"/>
      <c r="N52" s="166"/>
      <c r="O52" s="166"/>
    </row>
    <row r="53" spans="1:20" ht="15.95" customHeight="1" x14ac:dyDescent="0.25">
      <c r="A53" s="163"/>
      <c r="B53" s="164"/>
      <c r="C53" s="164"/>
      <c r="D53" s="164"/>
      <c r="E53" s="164"/>
      <c r="F53" s="164"/>
      <c r="G53" s="165"/>
      <c r="H53" s="166"/>
      <c r="I53" s="166"/>
      <c r="J53" s="166"/>
      <c r="K53" s="166"/>
      <c r="L53" s="166"/>
      <c r="M53" s="166"/>
      <c r="N53" s="166"/>
      <c r="O53" s="166"/>
      <c r="P53" s="99"/>
      <c r="Q53" s="99"/>
      <c r="R53" s="99"/>
      <c r="S53" s="99"/>
      <c r="T53" s="99"/>
    </row>
    <row r="54" spans="1:20" ht="15.95" customHeight="1" x14ac:dyDescent="0.25">
      <c r="A54" s="155" t="s">
        <v>48</v>
      </c>
      <c r="B54" s="155"/>
      <c r="C54" s="155"/>
      <c r="D54" s="155"/>
      <c r="E54" s="155"/>
      <c r="F54" s="155"/>
      <c r="G54" s="155"/>
      <c r="H54" s="167">
        <f>SUM(H49:J53)</f>
        <v>225620</v>
      </c>
      <c r="I54" s="167"/>
      <c r="J54" s="167"/>
      <c r="K54" s="167">
        <f>SUM(K49:L53)</f>
        <v>374432</v>
      </c>
      <c r="L54" s="167"/>
      <c r="M54" s="167">
        <f>SUM(M49:O53)</f>
        <v>440768</v>
      </c>
      <c r="N54" s="167"/>
      <c r="O54" s="167"/>
      <c r="P54" t="s">
        <v>15</v>
      </c>
    </row>
    <row r="55" spans="1:20" ht="21" customHeight="1" x14ac:dyDescent="0.25">
      <c r="A55" s="160" t="s">
        <v>49</v>
      </c>
      <c r="B55" s="160"/>
      <c r="C55" s="160"/>
      <c r="D55" s="160"/>
      <c r="E55" s="160"/>
      <c r="F55" s="160"/>
      <c r="G55" s="160"/>
      <c r="H55" s="161" t="s">
        <v>34</v>
      </c>
      <c r="I55" s="161"/>
      <c r="J55" s="161"/>
      <c r="K55" s="162" t="s">
        <v>35</v>
      </c>
      <c r="L55" s="162"/>
      <c r="M55" s="161" t="s">
        <v>36</v>
      </c>
      <c r="N55" s="161"/>
      <c r="O55" s="161"/>
    </row>
    <row r="56" spans="1:20" ht="15.95" customHeight="1" x14ac:dyDescent="0.25">
      <c r="A56" s="155" t="s">
        <v>50</v>
      </c>
      <c r="B56" s="155"/>
      <c r="C56" s="155"/>
      <c r="D56" s="155"/>
      <c r="E56" s="155"/>
      <c r="F56" s="155"/>
      <c r="G56" s="155"/>
      <c r="H56" s="118">
        <f>SUM(H57:J61)</f>
        <v>36762</v>
      </c>
      <c r="I56" s="118"/>
      <c r="J56" s="118"/>
      <c r="K56" s="118">
        <f>SUM(K57:L61)</f>
        <v>45443.200000000004</v>
      </c>
      <c r="L56" s="118"/>
      <c r="M56" s="118">
        <f>SUM(M57:O61)</f>
        <v>51776.800000000003</v>
      </c>
      <c r="N56" s="118"/>
      <c r="O56" s="118"/>
    </row>
    <row r="57" spans="1:20" ht="15.95" customHeight="1" x14ac:dyDescent="0.25">
      <c r="A57" s="154" t="s">
        <v>51</v>
      </c>
      <c r="B57" s="154"/>
      <c r="C57" s="154"/>
      <c r="D57" s="154"/>
      <c r="E57" s="154"/>
      <c r="F57" s="154"/>
      <c r="G57" s="154"/>
      <c r="H57" s="116">
        <f>'fiche BP franchises'!D28</f>
        <v>22262</v>
      </c>
      <c r="I57" s="116"/>
      <c r="J57" s="116"/>
      <c r="K57" s="116">
        <f>'fiche BP franchises'!E28</f>
        <v>35843.200000000004</v>
      </c>
      <c r="L57" s="116"/>
      <c r="M57" s="116">
        <f>'fiche BP franchises'!F28</f>
        <v>42076.800000000003</v>
      </c>
      <c r="N57" s="116"/>
      <c r="O57" s="116"/>
    </row>
    <row r="58" spans="1:20" ht="15.95" customHeight="1" x14ac:dyDescent="0.25">
      <c r="A58" s="157" t="s">
        <v>52</v>
      </c>
      <c r="B58" s="158"/>
      <c r="C58" s="158"/>
      <c r="D58" s="158"/>
      <c r="E58" s="158"/>
      <c r="F58" s="158"/>
      <c r="G58" s="159"/>
      <c r="H58" s="149">
        <f>'fiche BP franchises'!E56</f>
        <v>8000</v>
      </c>
      <c r="I58" s="150"/>
      <c r="J58" s="151"/>
      <c r="K58" s="149">
        <f>'fiche BP franchises'!F56</f>
        <v>3000</v>
      </c>
      <c r="L58" s="151"/>
      <c r="M58" s="149">
        <f>'fiche BP franchises'!F56</f>
        <v>3000</v>
      </c>
      <c r="N58" s="150"/>
      <c r="O58" s="151"/>
    </row>
    <row r="59" spans="1:20" ht="15.95" customHeight="1" x14ac:dyDescent="0.25">
      <c r="A59" s="154" t="s">
        <v>53</v>
      </c>
      <c r="B59" s="154"/>
      <c r="C59" s="154"/>
      <c r="D59" s="154"/>
      <c r="E59" s="154"/>
      <c r="F59" s="154"/>
      <c r="G59" s="154"/>
      <c r="H59" s="116" t="s">
        <v>15</v>
      </c>
      <c r="I59" s="116"/>
      <c r="J59" s="116"/>
      <c r="K59" s="156" t="s">
        <v>15</v>
      </c>
      <c r="L59" s="156"/>
      <c r="M59" s="116" t="s">
        <v>15</v>
      </c>
      <c r="N59" s="116"/>
      <c r="O59" s="116"/>
      <c r="Q59" s="10" t="s">
        <v>159</v>
      </c>
    </row>
    <row r="60" spans="1:20" ht="15.95" customHeight="1" x14ac:dyDescent="0.25">
      <c r="A60" s="154" t="s">
        <v>54</v>
      </c>
      <c r="B60" s="154"/>
      <c r="C60" s="154"/>
      <c r="D60" s="154"/>
      <c r="E60" s="154"/>
      <c r="F60" s="154"/>
      <c r="G60" s="154"/>
      <c r="H60" s="116">
        <v>3000</v>
      </c>
      <c r="I60" s="116"/>
      <c r="J60" s="116"/>
      <c r="K60" s="156">
        <v>3000</v>
      </c>
      <c r="L60" s="156"/>
      <c r="M60" s="116">
        <v>3000</v>
      </c>
      <c r="N60" s="116"/>
      <c r="O60" s="116"/>
    </row>
    <row r="61" spans="1:20" ht="33.75" customHeight="1" x14ac:dyDescent="0.25">
      <c r="A61" s="154" t="s">
        <v>79</v>
      </c>
      <c r="B61" s="154"/>
      <c r="C61" s="154"/>
      <c r="D61" s="154"/>
      <c r="E61" s="154"/>
      <c r="F61" s="154"/>
      <c r="G61" s="154"/>
      <c r="H61" s="116">
        <v>3500</v>
      </c>
      <c r="I61" s="116"/>
      <c r="J61" s="116"/>
      <c r="K61" s="116">
        <v>3600</v>
      </c>
      <c r="L61" s="116"/>
      <c r="M61" s="116">
        <v>3700</v>
      </c>
      <c r="N61" s="116"/>
      <c r="O61" s="116"/>
      <c r="Q61" s="94" t="s">
        <v>157</v>
      </c>
    </row>
    <row r="62" spans="1:20" ht="15.95" customHeight="1" x14ac:dyDescent="0.25">
      <c r="A62" s="155" t="s">
        <v>55</v>
      </c>
      <c r="B62" s="155"/>
      <c r="C62" s="155"/>
      <c r="D62" s="155"/>
      <c r="E62" s="155"/>
      <c r="F62" s="155"/>
      <c r="G62" s="155"/>
      <c r="H62" s="118">
        <f>SUM(H63:J66)</f>
        <v>113350</v>
      </c>
      <c r="I62" s="118"/>
      <c r="J62" s="118"/>
      <c r="K62" s="118">
        <f>SUM(K63:L66)</f>
        <v>145300</v>
      </c>
      <c r="L62" s="118"/>
      <c r="M62" s="118">
        <f>SUM(M63:O66)</f>
        <v>147000</v>
      </c>
      <c r="N62" s="118"/>
      <c r="O62" s="118"/>
    </row>
    <row r="63" spans="1:20" ht="15.95" customHeight="1" x14ac:dyDescent="0.25">
      <c r="A63" s="115" t="s">
        <v>56</v>
      </c>
      <c r="B63" s="115"/>
      <c r="C63" s="115"/>
      <c r="D63" s="115"/>
      <c r="E63" s="115"/>
      <c r="F63" s="115"/>
      <c r="G63" s="115"/>
      <c r="H63" s="149">
        <v>101850</v>
      </c>
      <c r="I63" s="150"/>
      <c r="J63" s="151"/>
      <c r="K63" s="116">
        <v>123600</v>
      </c>
      <c r="L63" s="116"/>
      <c r="M63" s="116">
        <v>124000</v>
      </c>
      <c r="N63" s="116"/>
      <c r="O63" s="116"/>
    </row>
    <row r="64" spans="1:20" ht="15.95" customHeight="1" x14ac:dyDescent="0.25">
      <c r="A64" s="152" t="s">
        <v>75</v>
      </c>
      <c r="B64" s="152"/>
      <c r="C64" s="152"/>
      <c r="D64" s="152"/>
      <c r="E64" s="152"/>
      <c r="F64" s="152"/>
      <c r="G64" s="152"/>
      <c r="H64" s="116">
        <v>0</v>
      </c>
      <c r="I64" s="116"/>
      <c r="J64" s="116"/>
      <c r="K64" s="116">
        <v>10000</v>
      </c>
      <c r="L64" s="116"/>
      <c r="M64" s="116">
        <v>11000</v>
      </c>
      <c r="N64" s="116"/>
      <c r="O64" s="116"/>
      <c r="Q64" s="10" t="s">
        <v>154</v>
      </c>
    </row>
    <row r="65" spans="1:17" ht="15.95" customHeight="1" x14ac:dyDescent="0.25">
      <c r="A65" s="153" t="s">
        <v>156</v>
      </c>
      <c r="B65" s="153"/>
      <c r="C65" s="153"/>
      <c r="D65" s="153"/>
      <c r="E65" s="153"/>
      <c r="F65" s="153"/>
      <c r="G65" s="153"/>
      <c r="H65" s="116">
        <v>8000</v>
      </c>
      <c r="I65" s="116"/>
      <c r="J65" s="116"/>
      <c r="K65" s="116">
        <v>8200</v>
      </c>
      <c r="L65" s="116"/>
      <c r="M65" s="116">
        <v>8500</v>
      </c>
      <c r="N65" s="116"/>
      <c r="O65" s="116"/>
    </row>
    <row r="66" spans="1:17" ht="15.95" customHeight="1" x14ac:dyDescent="0.25">
      <c r="A66" s="148" t="s">
        <v>155</v>
      </c>
      <c r="B66" s="148"/>
      <c r="C66" s="148"/>
      <c r="D66" s="148"/>
      <c r="E66" s="148"/>
      <c r="F66" s="148"/>
      <c r="G66" s="148"/>
      <c r="H66" s="116">
        <v>3500</v>
      </c>
      <c r="I66" s="116"/>
      <c r="J66" s="116"/>
      <c r="K66" s="116">
        <v>3500</v>
      </c>
      <c r="L66" s="116"/>
      <c r="M66" s="116">
        <v>3500</v>
      </c>
      <c r="N66" s="116"/>
      <c r="O66" s="116"/>
    </row>
    <row r="67" spans="1:17" ht="15.95" customHeight="1" x14ac:dyDescent="0.25">
      <c r="A67" s="117" t="s">
        <v>57</v>
      </c>
      <c r="B67" s="117"/>
      <c r="C67" s="117"/>
      <c r="D67" s="117"/>
      <c r="E67" s="117"/>
      <c r="F67" s="117"/>
      <c r="G67" s="117"/>
      <c r="H67" s="118">
        <f>SUM(H68:J70)</f>
        <v>53000</v>
      </c>
      <c r="I67" s="118"/>
      <c r="J67" s="118"/>
      <c r="K67" s="118">
        <f>SUM(K68:L70)</f>
        <v>115000</v>
      </c>
      <c r="L67" s="118"/>
      <c r="M67" s="118">
        <f>SUM(M68:O70)</f>
        <v>115000</v>
      </c>
      <c r="N67" s="118"/>
      <c r="O67" s="118"/>
    </row>
    <row r="68" spans="1:17" ht="15.95" customHeight="1" x14ac:dyDescent="0.25">
      <c r="A68" s="115" t="s">
        <v>167</v>
      </c>
      <c r="B68" s="115"/>
      <c r="C68" s="115"/>
      <c r="D68" s="115"/>
      <c r="E68" s="115"/>
      <c r="F68" s="115"/>
      <c r="G68" s="115"/>
      <c r="H68" s="116">
        <v>41000</v>
      </c>
      <c r="I68" s="116"/>
      <c r="J68" s="116"/>
      <c r="K68" s="116">
        <v>82000</v>
      </c>
      <c r="L68" s="116"/>
      <c r="M68" s="116">
        <v>82000</v>
      </c>
      <c r="N68" s="116"/>
      <c r="O68" s="116"/>
      <c r="Q68" t="s">
        <v>165</v>
      </c>
    </row>
    <row r="69" spans="1:17" ht="15.95" customHeight="1" x14ac:dyDescent="0.25">
      <c r="A69" s="115" t="s">
        <v>58</v>
      </c>
      <c r="B69" s="115"/>
      <c r="C69" s="115"/>
      <c r="D69" s="115"/>
      <c r="E69" s="115"/>
      <c r="F69" s="115"/>
      <c r="G69" s="115"/>
      <c r="H69" s="116">
        <v>12000</v>
      </c>
      <c r="I69" s="116"/>
      <c r="J69" s="116"/>
      <c r="K69" s="116">
        <v>33000</v>
      </c>
      <c r="L69" s="116"/>
      <c r="M69" s="116">
        <v>33000</v>
      </c>
      <c r="N69" s="116"/>
      <c r="O69" s="116"/>
    </row>
    <row r="70" spans="1:17" ht="15.95" customHeight="1" x14ac:dyDescent="0.25">
      <c r="A70" s="115"/>
      <c r="B70" s="115"/>
      <c r="C70" s="115"/>
      <c r="D70" s="115"/>
      <c r="E70" s="115"/>
      <c r="F70" s="115"/>
      <c r="G70" s="115"/>
      <c r="H70" s="116"/>
      <c r="I70" s="116"/>
      <c r="J70" s="116"/>
      <c r="K70" s="116"/>
      <c r="L70" s="116"/>
      <c r="M70" s="116"/>
      <c r="N70" s="116"/>
      <c r="O70" s="116"/>
    </row>
    <row r="71" spans="1:17" ht="15.95" customHeight="1" x14ac:dyDescent="0.25">
      <c r="A71" s="117" t="s">
        <v>59</v>
      </c>
      <c r="B71" s="117"/>
      <c r="C71" s="117"/>
      <c r="D71" s="117"/>
      <c r="E71" s="117"/>
      <c r="F71" s="117"/>
      <c r="G71" s="117"/>
      <c r="H71" s="118">
        <f>SUM(H72)</f>
        <v>2995.6405350099494</v>
      </c>
      <c r="I71" s="118"/>
      <c r="J71" s="118"/>
      <c r="K71" s="118">
        <f>SUM(K72)</f>
        <v>1034.3340548195495</v>
      </c>
      <c r="L71" s="118"/>
      <c r="M71" s="118">
        <f>SUM(M72)</f>
        <v>857.5707715676898</v>
      </c>
      <c r="N71" s="118"/>
      <c r="O71" s="118"/>
    </row>
    <row r="72" spans="1:17" ht="15.95" customHeight="1" x14ac:dyDescent="0.25">
      <c r="A72" s="115" t="s">
        <v>60</v>
      </c>
      <c r="B72" s="115"/>
      <c r="C72" s="115"/>
      <c r="D72" s="115"/>
      <c r="E72" s="115"/>
      <c r="F72" s="115"/>
      <c r="G72" s="115"/>
      <c r="H72" s="116">
        <f>'tableau d emprunt'!J16+2000</f>
        <v>2995.6405350099494</v>
      </c>
      <c r="I72" s="116"/>
      <c r="J72" s="116"/>
      <c r="K72" s="116">
        <f>'tableau d emprunt'!J28</f>
        <v>1034.3340548195495</v>
      </c>
      <c r="L72" s="116"/>
      <c r="M72" s="116">
        <f>'tableau d emprunt'!J40</f>
        <v>857.5707715676898</v>
      </c>
      <c r="N72" s="116"/>
      <c r="O72" s="116"/>
      <c r="Q72" t="s">
        <v>164</v>
      </c>
    </row>
    <row r="73" spans="1:17" ht="15.95" customHeight="1" x14ac:dyDescent="0.25">
      <c r="A73" s="117" t="s">
        <v>61</v>
      </c>
      <c r="B73" s="117"/>
      <c r="C73" s="117"/>
      <c r="D73" s="117"/>
      <c r="E73" s="117"/>
      <c r="F73" s="117"/>
      <c r="G73" s="117"/>
      <c r="H73" s="118">
        <f>SUM(H74:J77)</f>
        <v>18000</v>
      </c>
      <c r="I73" s="118"/>
      <c r="J73" s="118"/>
      <c r="K73" s="118">
        <f>SUM(K74:L77)</f>
        <v>21500</v>
      </c>
      <c r="L73" s="118"/>
      <c r="M73" s="118">
        <f>SUM(M74:O77)</f>
        <v>21500</v>
      </c>
      <c r="N73" s="118"/>
      <c r="O73" s="118"/>
    </row>
    <row r="74" spans="1:17" ht="15.95" customHeight="1" x14ac:dyDescent="0.25">
      <c r="A74" s="115" t="s">
        <v>62</v>
      </c>
      <c r="B74" s="115"/>
      <c r="C74" s="115"/>
      <c r="D74" s="115"/>
      <c r="E74" s="115"/>
      <c r="F74" s="115"/>
      <c r="G74" s="115"/>
      <c r="H74" s="116"/>
      <c r="I74" s="116"/>
      <c r="J74" s="116"/>
      <c r="K74" s="116"/>
      <c r="L74" s="116"/>
      <c r="M74" s="116"/>
      <c r="N74" s="116"/>
      <c r="O74" s="116"/>
    </row>
    <row r="75" spans="1:17" ht="15.95" customHeight="1" x14ac:dyDescent="0.25">
      <c r="A75" s="115" t="s">
        <v>76</v>
      </c>
      <c r="B75" s="115"/>
      <c r="C75" s="115"/>
      <c r="D75" s="115"/>
      <c r="E75" s="115"/>
      <c r="F75" s="115"/>
      <c r="G75" s="115"/>
      <c r="H75" s="116">
        <v>10000</v>
      </c>
      <c r="I75" s="116"/>
      <c r="J75" s="116"/>
      <c r="K75" s="116">
        <v>12000</v>
      </c>
      <c r="L75" s="116"/>
      <c r="M75" s="116">
        <v>12000</v>
      </c>
      <c r="N75" s="116"/>
      <c r="O75" s="116"/>
      <c r="Q75" t="str">
        <f>Q6</f>
        <v>Amortissements / 3 ans (1ere année ==&gt; 10 mois)</v>
      </c>
    </row>
    <row r="76" spans="1:17" ht="15.95" customHeight="1" x14ac:dyDescent="0.25">
      <c r="A76" s="115" t="s">
        <v>77</v>
      </c>
      <c r="B76" s="115"/>
      <c r="C76" s="115"/>
      <c r="D76" s="115"/>
      <c r="E76" s="115"/>
      <c r="F76" s="115"/>
      <c r="G76" s="115"/>
      <c r="H76" s="116">
        <v>8000</v>
      </c>
      <c r="I76" s="116"/>
      <c r="J76" s="116"/>
      <c r="K76" s="116">
        <v>9500</v>
      </c>
      <c r="L76" s="116"/>
      <c r="M76" s="116">
        <v>9500</v>
      </c>
      <c r="N76" s="116"/>
      <c r="O76" s="116"/>
      <c r="Q76" t="str">
        <f>Q9</f>
        <v>Amortissements / 10 ans (1ere année ==&gt; 10 mois)</v>
      </c>
    </row>
    <row r="77" spans="1:17" ht="15.95" customHeight="1" x14ac:dyDescent="0.25">
      <c r="A77" s="115" t="s">
        <v>63</v>
      </c>
      <c r="B77" s="115"/>
      <c r="C77" s="115"/>
      <c r="D77" s="115"/>
      <c r="E77" s="115"/>
      <c r="F77" s="115"/>
      <c r="G77" s="115"/>
      <c r="H77" s="116" t="s">
        <v>15</v>
      </c>
      <c r="I77" s="116"/>
      <c r="J77" s="116"/>
      <c r="K77" s="116" t="s">
        <v>15</v>
      </c>
      <c r="L77" s="116"/>
      <c r="M77" s="116" t="s">
        <v>15</v>
      </c>
      <c r="N77" s="116"/>
      <c r="O77" s="116"/>
    </row>
    <row r="78" spans="1:17" ht="15.95" customHeight="1" x14ac:dyDescent="0.25">
      <c r="A78" s="117" t="s">
        <v>64</v>
      </c>
      <c r="B78" s="117"/>
      <c r="C78" s="117"/>
      <c r="D78" s="117"/>
      <c r="E78" s="117"/>
      <c r="F78" s="117"/>
      <c r="G78" s="117"/>
      <c r="H78" s="118">
        <f>SUM(H56+H62+H67+H71+H73)</f>
        <v>224107.64053500994</v>
      </c>
      <c r="I78" s="118"/>
      <c r="J78" s="118"/>
      <c r="K78" s="118">
        <f>SUM(K56+K62+K67+K71+K73)</f>
        <v>328277.53405481955</v>
      </c>
      <c r="L78" s="118"/>
      <c r="M78" s="118">
        <f>SUM(M56+M62+M67+M71+M73)</f>
        <v>336134.37077156769</v>
      </c>
      <c r="N78" s="118"/>
      <c r="O78" s="118"/>
    </row>
    <row r="79" spans="1:17" ht="18" customHeight="1" x14ac:dyDescent="0.25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</row>
    <row r="80" spans="1:17" ht="17.100000000000001" customHeight="1" x14ac:dyDescent="0.25">
      <c r="A80" s="143" t="s">
        <v>65</v>
      </c>
      <c r="B80" s="143"/>
      <c r="C80" s="143"/>
      <c r="D80" s="143"/>
      <c r="E80" s="143"/>
      <c r="F80" s="143"/>
      <c r="G80" s="143"/>
      <c r="H80" s="144"/>
      <c r="I80" s="144"/>
      <c r="J80" s="144"/>
      <c r="K80" s="144"/>
      <c r="L80" s="144"/>
      <c r="M80" s="144"/>
      <c r="N80" s="144"/>
      <c r="O80" s="144"/>
    </row>
    <row r="81" spans="1:18" ht="17.100000000000001" customHeight="1" x14ac:dyDescent="0.25">
      <c r="A81" s="145" t="s">
        <v>66</v>
      </c>
      <c r="B81" s="146"/>
      <c r="C81" s="146"/>
      <c r="D81" s="146"/>
      <c r="E81" s="146"/>
      <c r="F81" s="146"/>
      <c r="G81" s="147"/>
      <c r="H81" s="139">
        <f>H54-H78</f>
        <v>1512.3594649900624</v>
      </c>
      <c r="I81" s="140"/>
      <c r="J81" s="141"/>
      <c r="K81" s="142">
        <f>K54-K78</f>
        <v>46154.465945180447</v>
      </c>
      <c r="L81" s="142"/>
      <c r="M81" s="142">
        <f>M54-M78</f>
        <v>104633.62922843231</v>
      </c>
      <c r="N81" s="142"/>
      <c r="O81" s="142"/>
    </row>
    <row r="82" spans="1:18" ht="18" customHeight="1" x14ac:dyDescent="0.25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</row>
    <row r="83" spans="1:18" ht="17.100000000000001" customHeight="1" x14ac:dyDescent="0.25">
      <c r="A83" s="132" t="s">
        <v>67</v>
      </c>
      <c r="B83" s="133"/>
      <c r="C83" s="133"/>
      <c r="D83" s="133"/>
      <c r="E83" s="133"/>
      <c r="F83" s="133"/>
      <c r="G83" s="134"/>
      <c r="H83" s="135"/>
      <c r="I83" s="135"/>
      <c r="J83" s="135"/>
      <c r="K83" s="135"/>
      <c r="L83" s="135"/>
      <c r="M83" s="135"/>
      <c r="N83" s="135"/>
      <c r="O83" s="135"/>
    </row>
    <row r="84" spans="1:18" ht="17.100000000000001" customHeight="1" x14ac:dyDescent="0.25">
      <c r="A84" s="136" t="s">
        <v>68</v>
      </c>
      <c r="B84" s="137"/>
      <c r="C84" s="137"/>
      <c r="D84" s="137"/>
      <c r="E84" s="137"/>
      <c r="F84" s="137"/>
      <c r="G84" s="138"/>
      <c r="H84" s="139">
        <f>H81+H75+H76</f>
        <v>19512.359464990062</v>
      </c>
      <c r="I84" s="140"/>
      <c r="J84" s="141"/>
      <c r="K84" s="142">
        <f>K81+K75+K76</f>
        <v>67654.465945180447</v>
      </c>
      <c r="L84" s="142"/>
      <c r="M84" s="142">
        <f>M81+M75</f>
        <v>116633.62922843231</v>
      </c>
      <c r="N84" s="142"/>
      <c r="O84" s="142"/>
      <c r="R84" s="5"/>
    </row>
    <row r="85" spans="1:18" ht="17.100000000000001" customHeight="1" x14ac:dyDescent="0.25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R85" s="5"/>
    </row>
    <row r="86" spans="1:18" ht="17.100000000000001" customHeight="1" x14ac:dyDescent="0.25">
      <c r="A86" s="121" t="s">
        <v>69</v>
      </c>
      <c r="B86" s="121"/>
      <c r="C86" s="121"/>
      <c r="D86" s="121"/>
      <c r="E86" s="121"/>
      <c r="F86" s="121"/>
      <c r="G86" s="121"/>
      <c r="H86" s="130"/>
      <c r="I86" s="130"/>
      <c r="J86" s="130"/>
      <c r="K86" s="130"/>
      <c r="L86" s="130"/>
      <c r="M86" s="130"/>
      <c r="N86" s="130"/>
      <c r="O86" s="130"/>
      <c r="R86" s="5"/>
    </row>
    <row r="87" spans="1:18" ht="17.100000000000001" customHeight="1" x14ac:dyDescent="0.25">
      <c r="A87" s="123"/>
      <c r="B87" s="124"/>
      <c r="C87" s="124"/>
      <c r="D87" s="124"/>
      <c r="E87" s="124"/>
      <c r="F87" s="124"/>
      <c r="G87" s="125"/>
      <c r="H87" s="126">
        <f>+K16</f>
        <v>13827.750699392771</v>
      </c>
      <c r="I87" s="126"/>
      <c r="J87" s="128"/>
      <c r="K87" s="127">
        <f>+M16</f>
        <v>16753.735426463718</v>
      </c>
      <c r="L87" s="128"/>
      <c r="M87" s="127">
        <f>'tableau d emprunt'!H52</f>
        <v>17109.126965614469</v>
      </c>
      <c r="N87" s="126"/>
      <c r="O87" s="128"/>
      <c r="R87" s="5"/>
    </row>
    <row r="88" spans="1:18" ht="17.100000000000001" customHeight="1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R88" s="5"/>
    </row>
    <row r="89" spans="1:18" ht="17.100000000000001" customHeight="1" x14ac:dyDescent="0.25">
      <c r="A89" s="120" t="s">
        <v>70</v>
      </c>
      <c r="B89" s="121"/>
      <c r="C89" s="121"/>
      <c r="D89" s="121"/>
      <c r="E89" s="121"/>
      <c r="F89" s="121"/>
      <c r="G89" s="122"/>
      <c r="H89" s="6"/>
      <c r="I89" s="6"/>
      <c r="J89" s="6"/>
      <c r="K89" s="6"/>
      <c r="L89" s="6"/>
      <c r="M89" s="6"/>
      <c r="N89" s="6"/>
      <c r="O89" s="6"/>
      <c r="R89" s="5"/>
    </row>
    <row r="90" spans="1:18" ht="17.100000000000001" customHeight="1" x14ac:dyDescent="0.25">
      <c r="A90" s="123"/>
      <c r="B90" s="124"/>
      <c r="C90" s="124"/>
      <c r="D90" s="124"/>
      <c r="E90" s="124"/>
      <c r="F90" s="124"/>
      <c r="G90" s="125"/>
      <c r="H90" s="126">
        <f>H84-H87</f>
        <v>5684.6087655972915</v>
      </c>
      <c r="I90" s="126"/>
      <c r="J90" s="126"/>
      <c r="K90" s="127">
        <f>K84-K87</f>
        <v>50900.730518716729</v>
      </c>
      <c r="L90" s="128"/>
      <c r="M90" s="126">
        <f>M84-M87</f>
        <v>99524.502262817841</v>
      </c>
      <c r="N90" s="126"/>
      <c r="O90" s="128"/>
      <c r="R90" s="5"/>
    </row>
  </sheetData>
  <mergeCells count="318">
    <mergeCell ref="A6:G6"/>
    <mergeCell ref="H6:J6"/>
    <mergeCell ref="K6:L6"/>
    <mergeCell ref="M6:O6"/>
    <mergeCell ref="A7:G7"/>
    <mergeCell ref="H7:J7"/>
    <mergeCell ref="K7:L7"/>
    <mergeCell ref="M7:O7"/>
    <mergeCell ref="A1:O1"/>
    <mergeCell ref="A2:O2"/>
    <mergeCell ref="A3:O3"/>
    <mergeCell ref="A4:O4"/>
    <mergeCell ref="A5:G5"/>
    <mergeCell ref="H5:J5"/>
    <mergeCell ref="K5:L5"/>
    <mergeCell ref="M5:O5"/>
    <mergeCell ref="A10:G10"/>
    <mergeCell ref="H10:J10"/>
    <mergeCell ref="K10:L10"/>
    <mergeCell ref="M10:O10"/>
    <mergeCell ref="A11:G11"/>
    <mergeCell ref="H11:J11"/>
    <mergeCell ref="K11:L11"/>
    <mergeCell ref="M11:O11"/>
    <mergeCell ref="A8:G8"/>
    <mergeCell ref="H8:J8"/>
    <mergeCell ref="K8:L8"/>
    <mergeCell ref="M8:O8"/>
    <mergeCell ref="A9:G9"/>
    <mergeCell ref="H9:J9"/>
    <mergeCell ref="K9:L9"/>
    <mergeCell ref="M9:O9"/>
    <mergeCell ref="A14:G14"/>
    <mergeCell ref="H14:J14"/>
    <mergeCell ref="K14:L14"/>
    <mergeCell ref="M14:O14"/>
    <mergeCell ref="A12:G12"/>
    <mergeCell ref="H12:J12"/>
    <mergeCell ref="K12:L12"/>
    <mergeCell ref="M12:O12"/>
    <mergeCell ref="A13:G13"/>
    <mergeCell ref="H13:J13"/>
    <mergeCell ref="K13:L13"/>
    <mergeCell ref="M13:O13"/>
    <mergeCell ref="A18:G18"/>
    <mergeCell ref="H18:J18"/>
    <mergeCell ref="K18:L18"/>
    <mergeCell ref="M18:O18"/>
    <mergeCell ref="A19:G19"/>
    <mergeCell ref="H19:J19"/>
    <mergeCell ref="K19:L19"/>
    <mergeCell ref="M19:O19"/>
    <mergeCell ref="A16:G16"/>
    <mergeCell ref="H16:J16"/>
    <mergeCell ref="K16:L16"/>
    <mergeCell ref="M16:O16"/>
    <mergeCell ref="A17:G17"/>
    <mergeCell ref="H17:J17"/>
    <mergeCell ref="K17:L17"/>
    <mergeCell ref="M17:O17"/>
    <mergeCell ref="A20:O20"/>
    <mergeCell ref="A21:G21"/>
    <mergeCell ref="H21:J21"/>
    <mergeCell ref="K21:L21"/>
    <mergeCell ref="M21:O21"/>
    <mergeCell ref="A22:G22"/>
    <mergeCell ref="H22:J22"/>
    <mergeCell ref="K22:L22"/>
    <mergeCell ref="M22:O22"/>
    <mergeCell ref="A25:G25"/>
    <mergeCell ref="H25:J25"/>
    <mergeCell ref="K25:L25"/>
    <mergeCell ref="M25:O25"/>
    <mergeCell ref="A26:G26"/>
    <mergeCell ref="H26:J26"/>
    <mergeCell ref="K26:L26"/>
    <mergeCell ref="M26:O26"/>
    <mergeCell ref="A23:G23"/>
    <mergeCell ref="H23:J23"/>
    <mergeCell ref="K23:L23"/>
    <mergeCell ref="M23:O23"/>
    <mergeCell ref="A24:G24"/>
    <mergeCell ref="H24:J24"/>
    <mergeCell ref="K24:L24"/>
    <mergeCell ref="M24:O24"/>
    <mergeCell ref="A29:G29"/>
    <mergeCell ref="H29:J29"/>
    <mergeCell ref="K29:L29"/>
    <mergeCell ref="M29:O29"/>
    <mergeCell ref="A30:G30"/>
    <mergeCell ref="H30:J30"/>
    <mergeCell ref="K30:L30"/>
    <mergeCell ref="M30:O30"/>
    <mergeCell ref="A27:G27"/>
    <mergeCell ref="H27:J27"/>
    <mergeCell ref="K27:L27"/>
    <mergeCell ref="M27:O27"/>
    <mergeCell ref="A28:G28"/>
    <mergeCell ref="H28:J28"/>
    <mergeCell ref="K28:L28"/>
    <mergeCell ref="M28:O28"/>
    <mergeCell ref="A33:G33"/>
    <mergeCell ref="H33:J33"/>
    <mergeCell ref="K33:L33"/>
    <mergeCell ref="M33:O33"/>
    <mergeCell ref="A34:G34"/>
    <mergeCell ref="H34:J34"/>
    <mergeCell ref="K34:L34"/>
    <mergeCell ref="M34:O34"/>
    <mergeCell ref="A31:G31"/>
    <mergeCell ref="H31:J31"/>
    <mergeCell ref="K31:L31"/>
    <mergeCell ref="M31:O31"/>
    <mergeCell ref="A32:G32"/>
    <mergeCell ref="H32:J32"/>
    <mergeCell ref="K32:L32"/>
    <mergeCell ref="M32:O32"/>
    <mergeCell ref="A38:O38"/>
    <mergeCell ref="A39:O39"/>
    <mergeCell ref="A40:G40"/>
    <mergeCell ref="H40:J40"/>
    <mergeCell ref="K40:L40"/>
    <mergeCell ref="M40:O40"/>
    <mergeCell ref="A35:G35"/>
    <mergeCell ref="H35:J35"/>
    <mergeCell ref="K35:L35"/>
    <mergeCell ref="M35:O35"/>
    <mergeCell ref="A36:O36"/>
    <mergeCell ref="A37:O37"/>
    <mergeCell ref="A45:G45"/>
    <mergeCell ref="H45:J45"/>
    <mergeCell ref="K45:L45"/>
    <mergeCell ref="M45:O45"/>
    <mergeCell ref="A46:G46"/>
    <mergeCell ref="H46:J46"/>
    <mergeCell ref="K46:L46"/>
    <mergeCell ref="M46:O46"/>
    <mergeCell ref="A41:G41"/>
    <mergeCell ref="H41:J41"/>
    <mergeCell ref="K41:L41"/>
    <mergeCell ref="M41:O41"/>
    <mergeCell ref="A42:G42"/>
    <mergeCell ref="H42:J42"/>
    <mergeCell ref="K42:L42"/>
    <mergeCell ref="M42:O42"/>
    <mergeCell ref="A43:G43"/>
    <mergeCell ref="H43:J43"/>
    <mergeCell ref="K43:L43"/>
    <mergeCell ref="M43:O43"/>
    <mergeCell ref="A44:G44"/>
    <mergeCell ref="H44:J44"/>
    <mergeCell ref="K44:L44"/>
    <mergeCell ref="M44:O44"/>
    <mergeCell ref="A49:G49"/>
    <mergeCell ref="H49:J49"/>
    <mergeCell ref="K49:L49"/>
    <mergeCell ref="M49:O49"/>
    <mergeCell ref="A50:G50"/>
    <mergeCell ref="H50:J50"/>
    <mergeCell ref="K50:L50"/>
    <mergeCell ref="M50:O50"/>
    <mergeCell ref="H47:J47"/>
    <mergeCell ref="K47:L47"/>
    <mergeCell ref="M47:O47"/>
    <mergeCell ref="A48:G48"/>
    <mergeCell ref="H48:J48"/>
    <mergeCell ref="K48:L48"/>
    <mergeCell ref="M48:O48"/>
    <mergeCell ref="A47:G47"/>
    <mergeCell ref="A53:G53"/>
    <mergeCell ref="H53:J53"/>
    <mergeCell ref="K53:L53"/>
    <mergeCell ref="M53:O53"/>
    <mergeCell ref="A54:G54"/>
    <mergeCell ref="H54:J54"/>
    <mergeCell ref="K54:L54"/>
    <mergeCell ref="M54:O54"/>
    <mergeCell ref="A51:G51"/>
    <mergeCell ref="H51:J51"/>
    <mergeCell ref="K51:L51"/>
    <mergeCell ref="M51:O51"/>
    <mergeCell ref="A52:G52"/>
    <mergeCell ref="H52:J52"/>
    <mergeCell ref="K52:L52"/>
    <mergeCell ref="M52:O52"/>
    <mergeCell ref="A57:G57"/>
    <mergeCell ref="H57:J57"/>
    <mergeCell ref="K57:L57"/>
    <mergeCell ref="M57:O57"/>
    <mergeCell ref="A58:G58"/>
    <mergeCell ref="H58:J58"/>
    <mergeCell ref="K58:L58"/>
    <mergeCell ref="M58:O58"/>
    <mergeCell ref="A55:G55"/>
    <mergeCell ref="H55:J55"/>
    <mergeCell ref="K55:L55"/>
    <mergeCell ref="M55:O55"/>
    <mergeCell ref="A56:G56"/>
    <mergeCell ref="H56:J56"/>
    <mergeCell ref="K56:L56"/>
    <mergeCell ref="M56:O56"/>
    <mergeCell ref="A61:G61"/>
    <mergeCell ref="H61:J61"/>
    <mergeCell ref="K61:L61"/>
    <mergeCell ref="M61:O61"/>
    <mergeCell ref="A62:G62"/>
    <mergeCell ref="H62:J62"/>
    <mergeCell ref="K62:L62"/>
    <mergeCell ref="M62:O62"/>
    <mergeCell ref="A59:G59"/>
    <mergeCell ref="H59:J59"/>
    <mergeCell ref="K59:L59"/>
    <mergeCell ref="M59:O59"/>
    <mergeCell ref="A60:G60"/>
    <mergeCell ref="H60:J60"/>
    <mergeCell ref="K60:L60"/>
    <mergeCell ref="M60:O60"/>
    <mergeCell ref="A63:G63"/>
    <mergeCell ref="H63:J63"/>
    <mergeCell ref="K63:L63"/>
    <mergeCell ref="M63:O63"/>
    <mergeCell ref="A64:G64"/>
    <mergeCell ref="H64:J64"/>
    <mergeCell ref="K64:L64"/>
    <mergeCell ref="M64:O64"/>
    <mergeCell ref="A65:G65"/>
    <mergeCell ref="H65:J65"/>
    <mergeCell ref="K65:L65"/>
    <mergeCell ref="M65:O65"/>
    <mergeCell ref="A69:G69"/>
    <mergeCell ref="H69:J69"/>
    <mergeCell ref="K69:L69"/>
    <mergeCell ref="M69:O69"/>
    <mergeCell ref="A66:G66"/>
    <mergeCell ref="H66:J66"/>
    <mergeCell ref="K66:L66"/>
    <mergeCell ref="M66:O66"/>
    <mergeCell ref="A67:G67"/>
    <mergeCell ref="H67:J67"/>
    <mergeCell ref="K67:L67"/>
    <mergeCell ref="M67:O67"/>
    <mergeCell ref="A77:G77"/>
    <mergeCell ref="H77:J77"/>
    <mergeCell ref="K77:L77"/>
    <mergeCell ref="M77:O77"/>
    <mergeCell ref="A78:G78"/>
    <mergeCell ref="H78:J78"/>
    <mergeCell ref="K78:L78"/>
    <mergeCell ref="M78:O78"/>
    <mergeCell ref="A74:G74"/>
    <mergeCell ref="H74:J74"/>
    <mergeCell ref="K74:L74"/>
    <mergeCell ref="M74:O74"/>
    <mergeCell ref="A75:G75"/>
    <mergeCell ref="H75:J75"/>
    <mergeCell ref="K75:L75"/>
    <mergeCell ref="M75:O75"/>
    <mergeCell ref="A76:G76"/>
    <mergeCell ref="H76:J76"/>
    <mergeCell ref="K76:L76"/>
    <mergeCell ref="M76:O76"/>
    <mergeCell ref="A79:O79"/>
    <mergeCell ref="A80:G80"/>
    <mergeCell ref="H80:J80"/>
    <mergeCell ref="K80:L80"/>
    <mergeCell ref="M80:O80"/>
    <mergeCell ref="A81:G81"/>
    <mergeCell ref="H81:J81"/>
    <mergeCell ref="K81:L81"/>
    <mergeCell ref="M81:O81"/>
    <mergeCell ref="A82:O82"/>
    <mergeCell ref="A83:G83"/>
    <mergeCell ref="H83:J83"/>
    <mergeCell ref="K83:L83"/>
    <mergeCell ref="M83:O83"/>
    <mergeCell ref="A84:G84"/>
    <mergeCell ref="H84:J84"/>
    <mergeCell ref="K84:L84"/>
    <mergeCell ref="M84:O84"/>
    <mergeCell ref="A88:O88"/>
    <mergeCell ref="A89:G89"/>
    <mergeCell ref="A90:G90"/>
    <mergeCell ref="H90:J90"/>
    <mergeCell ref="K90:L90"/>
    <mergeCell ref="M90:O90"/>
    <mergeCell ref="A85:O85"/>
    <mergeCell ref="A86:G86"/>
    <mergeCell ref="H86:J86"/>
    <mergeCell ref="K86:L86"/>
    <mergeCell ref="M86:O86"/>
    <mergeCell ref="A87:G87"/>
    <mergeCell ref="H87:J87"/>
    <mergeCell ref="K87:L87"/>
    <mergeCell ref="M87:O87"/>
    <mergeCell ref="A15:G15"/>
    <mergeCell ref="H15:J15"/>
    <mergeCell ref="K15:L15"/>
    <mergeCell ref="M15:O15"/>
    <mergeCell ref="A72:G72"/>
    <mergeCell ref="H72:J72"/>
    <mergeCell ref="K72:L72"/>
    <mergeCell ref="M72:O72"/>
    <mergeCell ref="A73:G73"/>
    <mergeCell ref="H73:J73"/>
    <mergeCell ref="K73:L73"/>
    <mergeCell ref="M73:O73"/>
    <mergeCell ref="A70:G70"/>
    <mergeCell ref="H70:J70"/>
    <mergeCell ref="K70:L70"/>
    <mergeCell ref="M70:O70"/>
    <mergeCell ref="A71:G71"/>
    <mergeCell ref="H71:J71"/>
    <mergeCell ref="K71:L71"/>
    <mergeCell ref="M71:O71"/>
    <mergeCell ref="A68:G68"/>
    <mergeCell ref="H68:J68"/>
    <mergeCell ref="K68:L68"/>
    <mergeCell ref="M68:O68"/>
  </mergeCells>
  <pageMargins left="0.70866141732283472" right="0.70866141732283472" top="0.49" bottom="0.74803149606299213" header="0.31496062992125984" footer="0.31496062992125984"/>
  <pageSetup paperSize="9" scale="6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K9" sqref="K9"/>
    </sheetView>
  </sheetViews>
  <sheetFormatPr baseColWidth="10" defaultRowHeight="15" x14ac:dyDescent="0.25"/>
  <cols>
    <col min="1" max="1" width="36" customWidth="1"/>
    <col min="2" max="2" width="14.28515625" customWidth="1"/>
    <col min="3" max="3" width="12.85546875" customWidth="1"/>
    <col min="4" max="4" width="16.5703125" customWidth="1"/>
    <col min="5" max="6" width="16.28515625" customWidth="1"/>
    <col min="7" max="7" width="10.5703125" customWidth="1"/>
    <col min="8" max="8" width="12.7109375" customWidth="1"/>
    <col min="9" max="9" width="11.5703125" customWidth="1"/>
    <col min="13" max="13" width="12.140625" customWidth="1"/>
    <col min="14" max="14" width="12" customWidth="1"/>
    <col min="15" max="15" width="16.42578125" customWidth="1"/>
    <col min="16" max="16" width="24.140625" customWidth="1"/>
    <col min="17" max="17" width="21.85546875" customWidth="1"/>
  </cols>
  <sheetData>
    <row r="1" spans="1:20" ht="75" x14ac:dyDescent="0.25">
      <c r="A1" s="8" t="s">
        <v>82</v>
      </c>
      <c r="B1" s="8" t="s">
        <v>86</v>
      </c>
      <c r="C1" s="8" t="s">
        <v>86</v>
      </c>
      <c r="D1" s="113" t="s">
        <v>93</v>
      </c>
      <c r="E1" s="8" t="s">
        <v>94</v>
      </c>
      <c r="F1" s="113" t="s">
        <v>173</v>
      </c>
      <c r="G1" s="113" t="s">
        <v>174</v>
      </c>
      <c r="H1" s="113" t="s">
        <v>175</v>
      </c>
      <c r="I1" s="8" t="s">
        <v>91</v>
      </c>
      <c r="J1" s="8" t="s">
        <v>90</v>
      </c>
      <c r="K1" s="8" t="s">
        <v>169</v>
      </c>
      <c r="L1" s="8" t="s">
        <v>170</v>
      </c>
      <c r="M1" s="8" t="s">
        <v>171</v>
      </c>
      <c r="N1" s="8" t="s">
        <v>172</v>
      </c>
      <c r="O1" s="8"/>
    </row>
    <row r="2" spans="1:20" x14ac:dyDescent="0.25">
      <c r="A2" t="s">
        <v>81</v>
      </c>
      <c r="B2">
        <v>110</v>
      </c>
      <c r="C2">
        <v>120</v>
      </c>
      <c r="D2" s="9">
        <f>B2*12</f>
        <v>1320</v>
      </c>
      <c r="E2">
        <f>C2*12</f>
        <v>1440</v>
      </c>
      <c r="F2" s="9">
        <f>D2*K17</f>
        <v>39600</v>
      </c>
      <c r="G2" s="9">
        <f>D2*L17</f>
        <v>59400</v>
      </c>
      <c r="H2" s="9">
        <f>D2*M17</f>
        <v>92400</v>
      </c>
      <c r="P2" s="212" t="s">
        <v>176</v>
      </c>
      <c r="Q2" s="213"/>
    </row>
    <row r="3" spans="1:20" x14ac:dyDescent="0.25">
      <c r="A3" t="s">
        <v>95</v>
      </c>
      <c r="B3">
        <v>20</v>
      </c>
      <c r="P3" s="12"/>
      <c r="Q3" s="13"/>
    </row>
    <row r="4" spans="1:20" x14ac:dyDescent="0.25">
      <c r="A4" t="s">
        <v>95</v>
      </c>
      <c r="B4">
        <v>40</v>
      </c>
      <c r="P4" s="212" t="s">
        <v>84</v>
      </c>
      <c r="Q4" s="213"/>
    </row>
    <row r="5" spans="1:20" x14ac:dyDescent="0.25">
      <c r="A5" t="s">
        <v>95</v>
      </c>
      <c r="B5">
        <v>70</v>
      </c>
      <c r="P5" s="212" t="s">
        <v>85</v>
      </c>
      <c r="Q5" s="213"/>
    </row>
    <row r="6" spans="1:20" x14ac:dyDescent="0.25">
      <c r="A6" t="s">
        <v>83</v>
      </c>
      <c r="B6" s="7">
        <v>20</v>
      </c>
      <c r="P6" s="212" t="s">
        <v>105</v>
      </c>
      <c r="Q6" s="213"/>
    </row>
    <row r="7" spans="1:20" x14ac:dyDescent="0.25">
      <c r="A7" t="s">
        <v>87</v>
      </c>
      <c r="B7" s="7">
        <v>25</v>
      </c>
      <c r="P7" s="12"/>
      <c r="Q7" s="13"/>
    </row>
    <row r="8" spans="1:20" x14ac:dyDescent="0.25">
      <c r="A8" t="s">
        <v>88</v>
      </c>
      <c r="B8">
        <v>1778</v>
      </c>
      <c r="C8" t="s">
        <v>180</v>
      </c>
      <c r="P8" s="214" t="s">
        <v>104</v>
      </c>
      <c r="Q8" s="214"/>
    </row>
    <row r="9" spans="1:20" x14ac:dyDescent="0.25">
      <c r="A9" t="s">
        <v>89</v>
      </c>
      <c r="B9">
        <f>B8*12</f>
        <v>21336</v>
      </c>
      <c r="C9" t="s">
        <v>181</v>
      </c>
      <c r="I9">
        <f>B9*B6</f>
        <v>426720</v>
      </c>
      <c r="J9">
        <f>B9*B7</f>
        <v>533400</v>
      </c>
      <c r="K9" s="9">
        <f>I9*K18/12*9</f>
        <v>160020</v>
      </c>
      <c r="L9" s="9">
        <f>I9*L18</f>
        <v>256032</v>
      </c>
      <c r="M9" s="9">
        <f>I9*M18</f>
        <v>277368</v>
      </c>
      <c r="N9" s="9">
        <f>J9*N18</f>
        <v>400050</v>
      </c>
      <c r="P9" s="211" t="s">
        <v>177</v>
      </c>
      <c r="Q9" s="211"/>
    </row>
    <row r="10" spans="1:20" x14ac:dyDescent="0.25">
      <c r="A10" t="s">
        <v>96</v>
      </c>
      <c r="K10" s="9">
        <f>F2</f>
        <v>39600</v>
      </c>
      <c r="L10" s="9">
        <f>G2</f>
        <v>59400</v>
      </c>
      <c r="M10" s="9">
        <f>H2</f>
        <v>92400</v>
      </c>
      <c r="N10" s="9">
        <f>H2</f>
        <v>92400</v>
      </c>
    </row>
    <row r="11" spans="1:20" x14ac:dyDescent="0.25">
      <c r="A11" t="s">
        <v>92</v>
      </c>
      <c r="I11">
        <f>G2+I9</f>
        <v>486120</v>
      </c>
      <c r="J11">
        <f>J9+H2</f>
        <v>625800</v>
      </c>
      <c r="K11" s="9">
        <f>K9+K10</f>
        <v>199620</v>
      </c>
      <c r="L11" s="9">
        <f>L9+L10</f>
        <v>315432</v>
      </c>
      <c r="M11" s="9">
        <f>M9+M10</f>
        <v>369768</v>
      </c>
      <c r="N11" s="9">
        <f>N9+N10</f>
        <v>492450</v>
      </c>
    </row>
    <row r="13" spans="1:20" x14ac:dyDescent="0.25">
      <c r="P13" s="99"/>
      <c r="Q13" s="99"/>
      <c r="R13" s="99"/>
      <c r="S13" s="99"/>
      <c r="T13" s="99"/>
    </row>
    <row r="14" spans="1:20" x14ac:dyDescent="0.25">
      <c r="P14" s="99"/>
      <c r="Q14" s="99"/>
      <c r="R14" s="99"/>
      <c r="S14" s="99"/>
      <c r="T14" s="99"/>
    </row>
    <row r="15" spans="1:20" x14ac:dyDescent="0.25">
      <c r="B15" s="9" t="s">
        <v>98</v>
      </c>
      <c r="C15" s="9"/>
      <c r="D15" s="9"/>
      <c r="E15" s="9"/>
      <c r="F15" s="9"/>
      <c r="G15" s="9"/>
      <c r="H15" s="9"/>
      <c r="I15" s="9"/>
      <c r="J15" s="9"/>
      <c r="K15" s="11">
        <v>2022</v>
      </c>
      <c r="L15" s="11">
        <v>2023</v>
      </c>
      <c r="M15" s="11">
        <v>2024</v>
      </c>
      <c r="N15" s="11">
        <v>2025</v>
      </c>
      <c r="P15" s="99"/>
      <c r="Q15" s="99"/>
      <c r="R15" s="99"/>
      <c r="S15" s="99"/>
      <c r="T15" s="99"/>
    </row>
    <row r="16" spans="1:20" x14ac:dyDescent="0.25">
      <c r="B16" s="9" t="s">
        <v>99</v>
      </c>
      <c r="C16" s="9"/>
      <c r="D16" s="9"/>
      <c r="E16" s="9"/>
      <c r="F16" s="9"/>
      <c r="G16" s="9"/>
      <c r="H16" s="9"/>
      <c r="I16" s="9"/>
      <c r="J16" s="9"/>
      <c r="K16" s="11" t="s">
        <v>100</v>
      </c>
      <c r="L16" s="11" t="s">
        <v>101</v>
      </c>
      <c r="M16" s="11" t="s">
        <v>101</v>
      </c>
      <c r="N16" s="11" t="s">
        <v>101</v>
      </c>
      <c r="P16" s="99"/>
      <c r="Q16" s="99"/>
      <c r="R16" s="99"/>
      <c r="S16" s="99"/>
      <c r="T16" s="99"/>
    </row>
    <row r="17" spans="2:20" x14ac:dyDescent="0.25">
      <c r="B17" s="9" t="s">
        <v>102</v>
      </c>
      <c r="C17" s="9"/>
      <c r="D17" s="9"/>
      <c r="E17" s="9"/>
      <c r="F17" s="9"/>
      <c r="G17" s="9"/>
      <c r="H17" s="9"/>
      <c r="I17" s="9"/>
      <c r="J17" s="9"/>
      <c r="K17" s="11">
        <v>30</v>
      </c>
      <c r="L17" s="11">
        <v>45</v>
      </c>
      <c r="M17" s="11">
        <v>70</v>
      </c>
      <c r="N17" s="11">
        <v>70</v>
      </c>
      <c r="P17" s="99"/>
      <c r="Q17" s="99"/>
      <c r="R17" s="99"/>
      <c r="S17" s="99"/>
      <c r="T17" s="99"/>
    </row>
    <row r="18" spans="2:20" x14ac:dyDescent="0.25">
      <c r="B18" s="9" t="s">
        <v>103</v>
      </c>
      <c r="C18" s="9"/>
      <c r="D18" s="9" t="s">
        <v>168</v>
      </c>
      <c r="E18" s="9"/>
      <c r="F18" s="9"/>
      <c r="G18" s="9"/>
      <c r="H18" s="9"/>
      <c r="I18" s="9"/>
      <c r="J18" s="9"/>
      <c r="K18" s="14">
        <v>0.5</v>
      </c>
      <c r="L18" s="14">
        <v>0.6</v>
      </c>
      <c r="M18" s="14">
        <v>0.65</v>
      </c>
      <c r="N18" s="14">
        <v>0.75</v>
      </c>
      <c r="P18" s="99"/>
      <c r="Q18" s="99"/>
      <c r="R18" s="99"/>
      <c r="S18" s="99"/>
      <c r="T18" s="99"/>
    </row>
    <row r="19" spans="2:20" x14ac:dyDescent="0.25">
      <c r="P19" s="99"/>
      <c r="Q19" s="99"/>
      <c r="R19" s="99"/>
      <c r="S19" s="99"/>
      <c r="T19" s="99"/>
    </row>
    <row r="20" spans="2:20" x14ac:dyDescent="0.25">
      <c r="E20" s="99"/>
      <c r="F20" s="99"/>
      <c r="G20" s="99"/>
      <c r="H20" s="99"/>
      <c r="I20" s="99"/>
      <c r="J20" s="99"/>
      <c r="K20" s="114"/>
      <c r="L20" s="114"/>
      <c r="M20" s="114"/>
      <c r="N20" s="114"/>
    </row>
  </sheetData>
  <mergeCells count="6">
    <mergeCell ref="P9:Q9"/>
    <mergeCell ref="P2:Q2"/>
    <mergeCell ref="P4:Q4"/>
    <mergeCell ref="P5:Q5"/>
    <mergeCell ref="P6:Q6"/>
    <mergeCell ref="P8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7"/>
  <sheetViews>
    <sheetView workbookViewId="0">
      <selection activeCell="I53" sqref="I53"/>
    </sheetView>
  </sheetViews>
  <sheetFormatPr baseColWidth="10" defaultRowHeight="15" x14ac:dyDescent="0.25"/>
  <cols>
    <col min="2" max="2" width="49.140625" customWidth="1"/>
    <col min="5" max="5" width="14.28515625" customWidth="1"/>
    <col min="10" max="10" width="19.7109375" customWidth="1"/>
  </cols>
  <sheetData>
    <row r="2" spans="2:11" ht="18.75" x14ac:dyDescent="0.25">
      <c r="B2" s="15"/>
      <c r="C2" s="16" t="s">
        <v>106</v>
      </c>
      <c r="D2" s="17"/>
      <c r="E2" s="17"/>
      <c r="I2" s="17"/>
      <c r="J2" s="17"/>
      <c r="K2" s="17"/>
    </row>
    <row r="3" spans="2:11" ht="15.75" x14ac:dyDescent="0.25">
      <c r="B3" s="18" t="s">
        <v>107</v>
      </c>
      <c r="C3" s="18" t="s">
        <v>108</v>
      </c>
      <c r="D3" s="19"/>
      <c r="E3" s="19"/>
      <c r="F3" s="19"/>
      <c r="G3" s="19"/>
      <c r="H3" s="19"/>
      <c r="I3" s="19"/>
      <c r="J3" s="19"/>
      <c r="K3" s="19"/>
    </row>
    <row r="4" spans="2:11" ht="15.75" x14ac:dyDescent="0.25">
      <c r="B4" s="20"/>
      <c r="C4" s="20"/>
      <c r="D4" s="20"/>
      <c r="E4" s="20"/>
      <c r="F4" s="20"/>
      <c r="G4" s="222" t="s">
        <v>3</v>
      </c>
      <c r="H4" s="223"/>
      <c r="I4" s="21"/>
      <c r="J4" s="21"/>
      <c r="K4" s="21"/>
    </row>
    <row r="5" spans="2:11" ht="15.75" x14ac:dyDescent="0.25">
      <c r="B5" s="224"/>
      <c r="C5" s="225"/>
      <c r="D5" s="225"/>
      <c r="E5" s="225"/>
      <c r="F5" s="226"/>
      <c r="G5" s="227"/>
      <c r="H5" s="218"/>
      <c r="I5" s="22"/>
      <c r="J5" s="23"/>
      <c r="K5" s="24"/>
    </row>
    <row r="6" spans="2:11" ht="38.25" x14ac:dyDescent="0.25">
      <c r="B6" s="228" t="s">
        <v>109</v>
      </c>
      <c r="C6" s="216"/>
      <c r="D6" s="216"/>
      <c r="E6" s="216"/>
      <c r="F6" s="216"/>
      <c r="G6" s="229">
        <v>25000</v>
      </c>
      <c r="H6" s="230"/>
      <c r="I6" s="22"/>
      <c r="J6" s="24" t="s">
        <v>143</v>
      </c>
      <c r="K6" s="24"/>
    </row>
    <row r="7" spans="2:11" ht="25.5" x14ac:dyDescent="0.25">
      <c r="B7" s="228" t="s">
        <v>110</v>
      </c>
      <c r="C7" s="216"/>
      <c r="D7" s="216"/>
      <c r="E7" s="216"/>
      <c r="F7" s="216"/>
      <c r="G7" s="229">
        <v>6500</v>
      </c>
      <c r="H7" s="230"/>
      <c r="I7" s="22"/>
      <c r="J7" s="24" t="s">
        <v>144</v>
      </c>
      <c r="K7" s="24"/>
    </row>
    <row r="8" spans="2:11" ht="15.75" x14ac:dyDescent="0.25">
      <c r="B8" s="215"/>
      <c r="C8" s="216"/>
      <c r="D8" s="216"/>
      <c r="E8" s="216"/>
      <c r="F8" s="216"/>
      <c r="G8" s="217"/>
      <c r="H8" s="218"/>
      <c r="I8" s="22"/>
      <c r="J8" s="24"/>
      <c r="K8" s="24"/>
    </row>
    <row r="9" spans="2:11" ht="15.75" x14ac:dyDescent="0.25">
      <c r="B9" s="25"/>
      <c r="C9" s="25"/>
      <c r="D9" s="25"/>
      <c r="E9" s="25"/>
      <c r="F9" s="25"/>
      <c r="G9" s="26"/>
      <c r="H9" s="26"/>
      <c r="I9" s="27"/>
      <c r="J9" s="28"/>
      <c r="K9" s="28"/>
    </row>
    <row r="10" spans="2:11" ht="15.75" x14ac:dyDescent="0.25">
      <c r="B10" s="25"/>
      <c r="C10" s="25"/>
      <c r="D10" s="25"/>
      <c r="E10" s="25"/>
      <c r="F10" s="25"/>
      <c r="G10" s="26"/>
      <c r="H10" s="26"/>
      <c r="I10" s="27"/>
      <c r="J10" s="28"/>
      <c r="K10" s="28"/>
    </row>
    <row r="11" spans="2:11" ht="15.75" x14ac:dyDescent="0.25">
      <c r="B11" s="25"/>
      <c r="C11" s="25"/>
      <c r="D11" s="25"/>
      <c r="E11" s="25"/>
      <c r="F11" s="25"/>
      <c r="G11" s="26"/>
      <c r="H11" s="26"/>
      <c r="I11" s="27"/>
      <c r="J11" s="28"/>
      <c r="K11" s="28"/>
    </row>
    <row r="12" spans="2:11" ht="15.75" x14ac:dyDescent="0.25">
      <c r="B12" s="25"/>
      <c r="C12" s="25"/>
      <c r="D12" s="25"/>
      <c r="E12" s="25"/>
      <c r="F12" s="25"/>
      <c r="G12" s="26"/>
      <c r="H12" s="26"/>
      <c r="I12" s="27"/>
      <c r="J12" s="28"/>
      <c r="K12" s="28"/>
    </row>
    <row r="13" spans="2:11" ht="15.75" x14ac:dyDescent="0.25">
      <c r="B13" s="219" t="s">
        <v>111</v>
      </c>
      <c r="C13" s="220"/>
      <c r="D13" s="220"/>
      <c r="E13" s="221"/>
      <c r="F13" s="25"/>
      <c r="G13" s="26"/>
      <c r="H13" s="26"/>
      <c r="I13" s="27"/>
      <c r="J13" s="28"/>
      <c r="K13" s="28"/>
    </row>
    <row r="14" spans="2:11" ht="16.5" x14ac:dyDescent="0.25">
      <c r="B14" s="29"/>
      <c r="C14" s="30" t="s">
        <v>112</v>
      </c>
      <c r="D14" s="31"/>
      <c r="E14" s="32"/>
      <c r="G14" s="26"/>
      <c r="H14" s="26"/>
      <c r="I14" s="27"/>
      <c r="J14" s="28"/>
      <c r="K14" s="28"/>
    </row>
    <row r="15" spans="2:11" ht="16.5" x14ac:dyDescent="0.25">
      <c r="B15" s="29"/>
      <c r="C15" s="33" t="s">
        <v>113</v>
      </c>
      <c r="D15" s="34"/>
      <c r="E15" s="35"/>
      <c r="G15" s="26"/>
      <c r="H15" s="26"/>
      <c r="I15" s="27"/>
      <c r="J15" s="28"/>
      <c r="K15" s="28"/>
    </row>
    <row r="16" spans="2:11" ht="16.5" x14ac:dyDescent="0.25">
      <c r="B16" s="29"/>
      <c r="C16" s="36" t="s">
        <v>114</v>
      </c>
      <c r="D16" s="37"/>
      <c r="E16" s="38"/>
      <c r="G16" s="26"/>
      <c r="H16" s="26"/>
      <c r="I16" s="27"/>
      <c r="J16" s="28"/>
      <c r="K16" s="28"/>
    </row>
    <row r="17" spans="2:11" x14ac:dyDescent="0.25">
      <c r="I17" s="27"/>
      <c r="J17" s="28"/>
      <c r="K17" s="28"/>
    </row>
    <row r="19" spans="2:11" x14ac:dyDescent="0.25">
      <c r="B19" s="39" t="s">
        <v>115</v>
      </c>
      <c r="C19" s="40" t="s">
        <v>116</v>
      </c>
      <c r="D19" s="40" t="s">
        <v>117</v>
      </c>
      <c r="E19" s="40" t="s">
        <v>118</v>
      </c>
    </row>
    <row r="20" spans="2:11" x14ac:dyDescent="0.25">
      <c r="B20" s="41" t="s">
        <v>119</v>
      </c>
      <c r="C20" s="42">
        <f>+C43</f>
        <v>222620</v>
      </c>
      <c r="D20" s="42">
        <f>+D43</f>
        <v>358432</v>
      </c>
      <c r="E20" s="42">
        <f>+E43</f>
        <v>420768</v>
      </c>
    </row>
    <row r="24" spans="2:11" x14ac:dyDescent="0.25">
      <c r="C24" s="43" t="s">
        <v>120</v>
      </c>
    </row>
    <row r="25" spans="2:11" x14ac:dyDescent="0.25">
      <c r="B25" s="44"/>
    </row>
    <row r="26" spans="2:11" x14ac:dyDescent="0.25">
      <c r="B26" s="45" t="s">
        <v>121</v>
      </c>
      <c r="C26" s="46" t="s">
        <v>15</v>
      </c>
      <c r="D26" s="47" t="s">
        <v>116</v>
      </c>
      <c r="E26" s="47" t="s">
        <v>117</v>
      </c>
      <c r="F26" s="47" t="s">
        <v>118</v>
      </c>
      <c r="G26" s="48"/>
      <c r="H26" s="48"/>
      <c r="I26" s="48" t="s">
        <v>15</v>
      </c>
    </row>
    <row r="27" spans="2:11" x14ac:dyDescent="0.25">
      <c r="B27" s="49" t="s">
        <v>122</v>
      </c>
      <c r="C27" s="46"/>
      <c r="D27" s="50">
        <v>6500</v>
      </c>
      <c r="E27" s="50">
        <v>0</v>
      </c>
      <c r="F27" s="50">
        <v>0</v>
      </c>
      <c r="G27" s="48"/>
      <c r="H27" s="48"/>
      <c r="I27" s="48"/>
    </row>
    <row r="28" spans="2:11" x14ac:dyDescent="0.25">
      <c r="B28" s="49" t="s">
        <v>123</v>
      </c>
      <c r="C28" s="51"/>
      <c r="D28" s="50">
        <f>C20*10%</f>
        <v>22262</v>
      </c>
      <c r="E28" s="50">
        <f>D20*10%</f>
        <v>35843.200000000004</v>
      </c>
      <c r="F28" s="50">
        <f>E20*10%</f>
        <v>42076.800000000003</v>
      </c>
      <c r="G28" s="52"/>
      <c r="H28" s="52"/>
      <c r="I28" s="52" t="s">
        <v>15</v>
      </c>
    </row>
    <row r="29" spans="2:11" x14ac:dyDescent="0.25">
      <c r="B29" s="49" t="s">
        <v>124</v>
      </c>
      <c r="C29" s="53"/>
      <c r="D29" s="54">
        <f>+D27+D28</f>
        <v>28762</v>
      </c>
      <c r="E29" s="54">
        <f t="shared" ref="E29:F29" si="0">+E27+E28</f>
        <v>35843.200000000004</v>
      </c>
      <c r="F29" s="54">
        <f t="shared" si="0"/>
        <v>42076.800000000003</v>
      </c>
      <c r="G29" s="52"/>
      <c r="H29" s="52"/>
      <c r="I29" s="52"/>
    </row>
    <row r="30" spans="2:11" x14ac:dyDescent="0.25">
      <c r="B30" s="55"/>
      <c r="C30" s="56"/>
      <c r="E30" s="52"/>
      <c r="F30" s="52"/>
      <c r="G30" s="52"/>
      <c r="H30" s="52"/>
      <c r="I30" s="52"/>
    </row>
    <row r="31" spans="2:11" x14ac:dyDescent="0.25">
      <c r="B31" s="58"/>
      <c r="C31" s="5"/>
      <c r="D31" s="59"/>
      <c r="E31" s="59"/>
      <c r="F31" s="59"/>
      <c r="G31" s="59"/>
      <c r="H31" s="59"/>
      <c r="I31" s="59"/>
    </row>
    <row r="33" spans="2:11" x14ac:dyDescent="0.25">
      <c r="B33" s="57" t="s">
        <v>125</v>
      </c>
    </row>
    <row r="35" spans="2:11" x14ac:dyDescent="0.25">
      <c r="B35" s="39" t="s">
        <v>126</v>
      </c>
      <c r="C35" s="40" t="s">
        <v>116</v>
      </c>
      <c r="D35" s="40" t="s">
        <v>117</v>
      </c>
      <c r="E35" s="40" t="s">
        <v>118</v>
      </c>
      <c r="F35" s="40" t="s">
        <v>127</v>
      </c>
    </row>
    <row r="36" spans="2:11" x14ac:dyDescent="0.25">
      <c r="B36" s="39"/>
      <c r="C36" s="40" t="s">
        <v>15</v>
      </c>
      <c r="D36" s="40" t="s">
        <v>15</v>
      </c>
      <c r="E36" s="40" t="s">
        <v>15</v>
      </c>
      <c r="F36" s="60"/>
    </row>
    <row r="37" spans="2:11" x14ac:dyDescent="0.25">
      <c r="B37" s="61" t="s">
        <v>38</v>
      </c>
      <c r="C37" s="42">
        <f>'Fiche technique activité'!K9</f>
        <v>160020</v>
      </c>
      <c r="D37" s="42">
        <f>'Fiche technique activité'!L9</f>
        <v>256032</v>
      </c>
      <c r="E37" s="42">
        <f>'Fiche technique activité'!M9</f>
        <v>277368</v>
      </c>
      <c r="F37" s="62" t="s">
        <v>128</v>
      </c>
      <c r="G37" s="3" t="s">
        <v>39</v>
      </c>
    </row>
    <row r="38" spans="2:11" x14ac:dyDescent="0.25">
      <c r="B38" s="61" t="s">
        <v>145</v>
      </c>
      <c r="C38" s="42">
        <f>'Fiche technique activité'!K10</f>
        <v>39600</v>
      </c>
      <c r="D38" s="42">
        <f>'Fiche technique activité'!L10</f>
        <v>59400</v>
      </c>
      <c r="E38" s="42">
        <f>'Fiche technique activité'!M10</f>
        <v>92400</v>
      </c>
      <c r="F38" s="62" t="s">
        <v>128</v>
      </c>
      <c r="G38" s="3"/>
    </row>
    <row r="39" spans="2:11" x14ac:dyDescent="0.25">
      <c r="B39" s="63" t="s">
        <v>40</v>
      </c>
      <c r="C39" s="42">
        <v>0</v>
      </c>
      <c r="D39" s="42">
        <v>8000</v>
      </c>
      <c r="E39" s="42">
        <v>10000</v>
      </c>
      <c r="F39" s="62" t="s">
        <v>128</v>
      </c>
      <c r="G39" s="3" t="s">
        <v>129</v>
      </c>
    </row>
    <row r="40" spans="2:11" x14ac:dyDescent="0.25">
      <c r="B40" s="63" t="s">
        <v>41</v>
      </c>
      <c r="C40" s="42">
        <v>5000</v>
      </c>
      <c r="D40" s="42">
        <v>15000</v>
      </c>
      <c r="E40" s="42">
        <v>20000</v>
      </c>
      <c r="F40" s="62" t="s">
        <v>128</v>
      </c>
      <c r="G40" s="3" t="s">
        <v>42</v>
      </c>
    </row>
    <row r="41" spans="2:11" x14ac:dyDescent="0.25">
      <c r="B41" s="64" t="s">
        <v>130</v>
      </c>
      <c r="C41" s="42">
        <v>15000</v>
      </c>
      <c r="D41" s="42">
        <v>15000</v>
      </c>
      <c r="E41" s="42">
        <v>15000</v>
      </c>
      <c r="F41" s="62" t="s">
        <v>128</v>
      </c>
      <c r="G41" s="3"/>
    </row>
    <row r="42" spans="2:11" x14ac:dyDescent="0.25">
      <c r="B42" s="63" t="s">
        <v>43</v>
      </c>
      <c r="C42" s="42">
        <v>3000</v>
      </c>
      <c r="D42" s="42">
        <v>5000</v>
      </c>
      <c r="E42" s="42">
        <v>6000</v>
      </c>
      <c r="F42" s="62" t="s">
        <v>128</v>
      </c>
    </row>
    <row r="43" spans="2:11" x14ac:dyDescent="0.25">
      <c r="B43" s="65" t="s">
        <v>44</v>
      </c>
      <c r="C43" s="66">
        <f>SUM(C37:C42)</f>
        <v>222620</v>
      </c>
      <c r="D43" s="66">
        <f>SUM(D37:D42)</f>
        <v>358432</v>
      </c>
      <c r="E43" s="66">
        <f>SUM(E37:E42)</f>
        <v>420768</v>
      </c>
      <c r="F43" s="67"/>
      <c r="G43" s="3" t="s">
        <v>45</v>
      </c>
    </row>
    <row r="44" spans="2:11" x14ac:dyDescent="0.25">
      <c r="B44" s="101" t="s">
        <v>46</v>
      </c>
      <c r="C44" s="102">
        <v>0</v>
      </c>
      <c r="D44" s="102">
        <v>16000</v>
      </c>
      <c r="E44" s="102">
        <v>20000</v>
      </c>
      <c r="F44" s="103" t="s">
        <v>131</v>
      </c>
      <c r="G44" s="99"/>
      <c r="H44" s="99"/>
      <c r="I44" s="99"/>
      <c r="J44" s="99"/>
      <c r="K44" s="99"/>
    </row>
    <row r="45" spans="2:11" x14ac:dyDescent="0.25">
      <c r="B45" s="104" t="s">
        <v>47</v>
      </c>
      <c r="C45" s="102">
        <v>3000</v>
      </c>
      <c r="D45" s="102">
        <v>0</v>
      </c>
      <c r="E45" s="102">
        <v>0</v>
      </c>
      <c r="F45" s="103" t="s">
        <v>131</v>
      </c>
      <c r="G45" s="99"/>
      <c r="H45" s="99"/>
      <c r="I45" s="99"/>
      <c r="J45" s="99"/>
      <c r="K45" s="99"/>
    </row>
    <row r="46" spans="2:11" x14ac:dyDescent="0.25">
      <c r="B46" s="104"/>
      <c r="C46" s="102"/>
      <c r="D46" s="102"/>
      <c r="E46" s="102"/>
      <c r="F46" s="103"/>
      <c r="G46" s="99"/>
      <c r="H46" s="99"/>
      <c r="I46" s="99"/>
      <c r="J46" s="99"/>
      <c r="K46" s="99"/>
    </row>
    <row r="47" spans="2:11" x14ac:dyDescent="0.25">
      <c r="B47" s="105" t="s">
        <v>132</v>
      </c>
      <c r="C47" s="102">
        <f>SUM(C43:C46)</f>
        <v>225620</v>
      </c>
      <c r="D47" s="102">
        <f>SUM(D43:D46)</f>
        <v>374432</v>
      </c>
      <c r="E47" s="102">
        <f>SUM(E43:E46)</f>
        <v>440768</v>
      </c>
      <c r="F47" s="106"/>
    </row>
    <row r="48" spans="2:11" x14ac:dyDescent="0.25">
      <c r="B48" s="99"/>
      <c r="C48" s="99"/>
      <c r="D48" s="99"/>
      <c r="E48" s="99"/>
      <c r="F48" s="99"/>
    </row>
    <row r="49" spans="2:8" x14ac:dyDescent="0.25">
      <c r="B49" s="107"/>
      <c r="C49" s="99"/>
      <c r="D49" s="99"/>
      <c r="E49" s="99"/>
      <c r="F49" s="99"/>
    </row>
    <row r="52" spans="2:8" ht="16.5" x14ac:dyDescent="0.25">
      <c r="C52" s="108" t="s">
        <v>160</v>
      </c>
    </row>
    <row r="53" spans="2:8" x14ac:dyDescent="0.25">
      <c r="C53" s="44"/>
    </row>
    <row r="54" spans="2:8" x14ac:dyDescent="0.25">
      <c r="C54" s="44"/>
    </row>
    <row r="55" spans="2:8" ht="36" x14ac:dyDescent="0.25">
      <c r="C55" s="109" t="s">
        <v>161</v>
      </c>
      <c r="D55" s="46" t="s">
        <v>162</v>
      </c>
      <c r="E55" s="47" t="s">
        <v>116</v>
      </c>
      <c r="F55" s="47" t="s">
        <v>163</v>
      </c>
      <c r="G55" s="110"/>
      <c r="H55" s="48"/>
    </row>
    <row r="56" spans="2:8" x14ac:dyDescent="0.25">
      <c r="C56" s="49" t="s">
        <v>15</v>
      </c>
      <c r="D56" s="51"/>
      <c r="E56" s="50">
        <v>8000</v>
      </c>
      <c r="F56" s="50">
        <v>3000</v>
      </c>
      <c r="G56" s="111"/>
      <c r="H56" s="52"/>
    </row>
    <row r="57" spans="2:8" x14ac:dyDescent="0.25">
      <c r="C57" s="112"/>
      <c r="D57" s="5"/>
      <c r="E57" s="111"/>
      <c r="F57" s="111"/>
      <c r="G57" s="111"/>
      <c r="H57" s="52"/>
    </row>
  </sheetData>
  <mergeCells count="10">
    <mergeCell ref="B8:F8"/>
    <mergeCell ref="G8:H8"/>
    <mergeCell ref="B13:E13"/>
    <mergeCell ref="G4:H4"/>
    <mergeCell ref="B5:F5"/>
    <mergeCell ref="G5:H5"/>
    <mergeCell ref="B6:F6"/>
    <mergeCell ref="G6:H6"/>
    <mergeCell ref="B7:F7"/>
    <mergeCell ref="G7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9"/>
  <sheetViews>
    <sheetView workbookViewId="0">
      <selection activeCell="D3" sqref="D3"/>
    </sheetView>
  </sheetViews>
  <sheetFormatPr baseColWidth="10" defaultRowHeight="15" x14ac:dyDescent="0.25"/>
  <cols>
    <col min="2" max="2" width="30.28515625" customWidth="1"/>
    <col min="3" max="3" width="24.140625" customWidth="1"/>
    <col min="4" max="4" width="22.28515625" customWidth="1"/>
    <col min="8" max="8" width="14.140625" customWidth="1"/>
  </cols>
  <sheetData>
    <row r="1" spans="2:10" ht="16.5" thickBot="1" x14ac:dyDescent="0.3">
      <c r="B1" s="231" t="s">
        <v>133</v>
      </c>
      <c r="C1" s="231"/>
      <c r="D1" s="231"/>
      <c r="E1" s="231"/>
      <c r="F1" s="231"/>
    </row>
    <row r="2" spans="2:10" ht="15.75" thickBot="1" x14ac:dyDescent="0.3">
      <c r="B2" s="68" t="s">
        <v>134</v>
      </c>
      <c r="C2" s="69"/>
      <c r="D2" s="70">
        <v>120000</v>
      </c>
      <c r="E2" s="71"/>
      <c r="F2" s="72"/>
    </row>
    <row r="3" spans="2:10" ht="27" thickBot="1" x14ac:dyDescent="0.3">
      <c r="B3" s="73" t="s">
        <v>135</v>
      </c>
      <c r="C3" s="74">
        <v>1.0500000000000001E-2</v>
      </c>
      <c r="D3" s="75"/>
      <c r="E3" s="76"/>
      <c r="F3" s="77"/>
      <c r="H3" s="95" t="s">
        <v>147</v>
      </c>
      <c r="I3" s="96"/>
      <c r="J3" s="97" t="s">
        <v>146</v>
      </c>
    </row>
    <row r="4" spans="2:10" x14ac:dyDescent="0.25">
      <c r="B4" s="73" t="s">
        <v>136</v>
      </c>
      <c r="C4" s="75">
        <v>84</v>
      </c>
      <c r="D4" s="75"/>
      <c r="E4" s="75"/>
      <c r="F4" s="77"/>
    </row>
    <row r="5" spans="2:10" ht="15.75" thickBot="1" x14ac:dyDescent="0.3">
      <c r="B5" s="78" t="s">
        <v>137</v>
      </c>
      <c r="C5" s="79">
        <v>44621</v>
      </c>
      <c r="D5" s="80"/>
      <c r="E5" s="81"/>
      <c r="F5" s="82"/>
    </row>
    <row r="6" spans="2:10" ht="32.25" thickBot="1" x14ac:dyDescent="0.3">
      <c r="B6" s="83" t="s">
        <v>138</v>
      </c>
      <c r="C6" s="83" t="s">
        <v>139</v>
      </c>
      <c r="D6" s="83" t="s">
        <v>140</v>
      </c>
      <c r="E6" s="83" t="s">
        <v>141</v>
      </c>
      <c r="F6" s="83" t="s">
        <v>142</v>
      </c>
    </row>
    <row r="7" spans="2:10" x14ac:dyDescent="0.25">
      <c r="B7" s="84">
        <f>IF(C5="","",1)</f>
        <v>1</v>
      </c>
      <c r="C7" s="85">
        <f>IF(D2="","",D2)</f>
        <v>120000</v>
      </c>
      <c r="D7" s="86">
        <f t="shared" ref="D7:D68" si="0">IF(B7="","",(C7*$C$3/12))</f>
        <v>105</v>
      </c>
      <c r="E7" s="85">
        <f>IF(B7="","",F7-D7)</f>
        <v>1377.3391234402723</v>
      </c>
      <c r="F7" s="87">
        <f t="shared" ref="F7:F68" si="1">IF(B7="","",-PMT($C$3/12,$C$4,$D$2,0))</f>
        <v>1482.3391234402723</v>
      </c>
    </row>
    <row r="8" spans="2:10" x14ac:dyDescent="0.25">
      <c r="B8" s="88">
        <f>IF(B7="","",IF(B7+1&gt;$C$4,"",B7+1))</f>
        <v>2</v>
      </c>
      <c r="C8" s="89">
        <f>IF(B8="","",C7-E7)</f>
        <v>118622.66087655973</v>
      </c>
      <c r="D8" s="90">
        <f t="shared" si="0"/>
        <v>103.79482826698978</v>
      </c>
      <c r="E8" s="89">
        <f t="shared" ref="E8:E68" si="2">IF(B8="","",F8-D8)</f>
        <v>1378.5442951732825</v>
      </c>
      <c r="F8" s="91">
        <f t="shared" si="1"/>
        <v>1482.3391234402723</v>
      </c>
    </row>
    <row r="9" spans="2:10" x14ac:dyDescent="0.25">
      <c r="B9" s="88">
        <f t="shared" ref="B9:B68" si="3">IF(B8="","",IF(B8+1&gt;$C$4,"",B8+1))</f>
        <v>3</v>
      </c>
      <c r="C9" s="89">
        <f t="shared" ref="C9:C68" si="4">IF(B9="","",C8-E8)</f>
        <v>117244.11658138645</v>
      </c>
      <c r="D9" s="90">
        <f t="shared" si="0"/>
        <v>102.58860200871315</v>
      </c>
      <c r="E9" s="89">
        <f t="shared" si="2"/>
        <v>1379.750521431559</v>
      </c>
      <c r="F9" s="91">
        <f t="shared" si="1"/>
        <v>1482.3391234402723</v>
      </c>
    </row>
    <row r="10" spans="2:10" x14ac:dyDescent="0.25">
      <c r="B10" s="88">
        <f t="shared" si="3"/>
        <v>4</v>
      </c>
      <c r="C10" s="89">
        <f t="shared" si="4"/>
        <v>115864.36605995489</v>
      </c>
      <c r="D10" s="90">
        <f t="shared" si="0"/>
        <v>101.38132030246054</v>
      </c>
      <c r="E10" s="89">
        <f t="shared" si="2"/>
        <v>1380.9578031378117</v>
      </c>
      <c r="F10" s="91">
        <f t="shared" si="1"/>
        <v>1482.3391234402723</v>
      </c>
    </row>
    <row r="11" spans="2:10" x14ac:dyDescent="0.25">
      <c r="B11" s="88">
        <f t="shared" si="3"/>
        <v>5</v>
      </c>
      <c r="C11" s="89">
        <f t="shared" si="4"/>
        <v>114483.40825681707</v>
      </c>
      <c r="D11" s="90">
        <f t="shared" si="0"/>
        <v>100.17298222471494</v>
      </c>
      <c r="E11" s="89">
        <f t="shared" si="2"/>
        <v>1382.1661412155572</v>
      </c>
      <c r="F11" s="91">
        <f t="shared" si="1"/>
        <v>1482.3391234402723</v>
      </c>
    </row>
    <row r="12" spans="2:10" x14ac:dyDescent="0.25">
      <c r="B12" s="88">
        <f t="shared" si="3"/>
        <v>6</v>
      </c>
      <c r="C12" s="89">
        <f t="shared" si="4"/>
        <v>113101.24211560152</v>
      </c>
      <c r="D12" s="90">
        <f t="shared" si="0"/>
        <v>98.963586851151334</v>
      </c>
      <c r="E12" s="89">
        <f t="shared" si="2"/>
        <v>1383.3755365891209</v>
      </c>
      <c r="F12" s="91">
        <f t="shared" si="1"/>
        <v>1482.3391234402723</v>
      </c>
    </row>
    <row r="13" spans="2:10" x14ac:dyDescent="0.25">
      <c r="B13" s="88">
        <f t="shared" si="3"/>
        <v>7</v>
      </c>
      <c r="C13" s="89">
        <f t="shared" si="4"/>
        <v>111717.86657901239</v>
      </c>
      <c r="D13" s="90">
        <f t="shared" si="0"/>
        <v>97.753133256635849</v>
      </c>
      <c r="E13" s="89">
        <f t="shared" si="2"/>
        <v>1384.5859901836363</v>
      </c>
      <c r="F13" s="91">
        <f t="shared" si="1"/>
        <v>1482.3391234402723</v>
      </c>
    </row>
    <row r="14" spans="2:10" x14ac:dyDescent="0.25">
      <c r="B14" s="88">
        <f t="shared" si="3"/>
        <v>8</v>
      </c>
      <c r="C14" s="89">
        <f t="shared" si="4"/>
        <v>110333.28058882875</v>
      </c>
      <c r="D14" s="90">
        <f t="shared" si="0"/>
        <v>96.541620515225176</v>
      </c>
      <c r="E14" s="89">
        <f t="shared" si="2"/>
        <v>1385.7975029250472</v>
      </c>
      <c r="F14" s="91">
        <f t="shared" si="1"/>
        <v>1482.3391234402723</v>
      </c>
    </row>
    <row r="15" spans="2:10" x14ac:dyDescent="0.25">
      <c r="B15" s="88">
        <f t="shared" si="3"/>
        <v>9</v>
      </c>
      <c r="C15" s="89">
        <f t="shared" si="4"/>
        <v>108947.4830859037</v>
      </c>
      <c r="D15" s="90">
        <f t="shared" si="0"/>
        <v>95.329047700165745</v>
      </c>
      <c r="E15" s="89">
        <f t="shared" si="2"/>
        <v>1387.0100757401065</v>
      </c>
      <c r="F15" s="91">
        <f t="shared" si="1"/>
        <v>1482.3391234402723</v>
      </c>
    </row>
    <row r="16" spans="2:10" x14ac:dyDescent="0.25">
      <c r="B16" s="88">
        <f t="shared" si="3"/>
        <v>10</v>
      </c>
      <c r="C16" s="89">
        <f t="shared" si="4"/>
        <v>107560.47301016359</v>
      </c>
      <c r="D16" s="90">
        <f t="shared" si="0"/>
        <v>94.115413883893154</v>
      </c>
      <c r="E16" s="89">
        <f t="shared" si="2"/>
        <v>1388.2237095563792</v>
      </c>
      <c r="F16" s="91">
        <f t="shared" si="1"/>
        <v>1482.3391234402723</v>
      </c>
      <c r="H16" s="93">
        <f>SUM(E7:E16)</f>
        <v>13827.750699392771</v>
      </c>
      <c r="J16" s="93">
        <f>SUM(D7:D16)</f>
        <v>995.64053500994964</v>
      </c>
    </row>
    <row r="17" spans="2:10" x14ac:dyDescent="0.25">
      <c r="B17" s="88">
        <f t="shared" si="3"/>
        <v>11</v>
      </c>
      <c r="C17" s="89">
        <f t="shared" si="4"/>
        <v>106172.24930060722</v>
      </c>
      <c r="D17" s="90">
        <f t="shared" si="0"/>
        <v>92.900718138031323</v>
      </c>
      <c r="E17" s="89">
        <f t="shared" si="2"/>
        <v>1389.4384053022409</v>
      </c>
      <c r="F17" s="91">
        <f t="shared" si="1"/>
        <v>1482.3391234402723</v>
      </c>
    </row>
    <row r="18" spans="2:10" x14ac:dyDescent="0.25">
      <c r="B18" s="88">
        <f t="shared" si="3"/>
        <v>12</v>
      </c>
      <c r="C18" s="89">
        <f t="shared" si="4"/>
        <v>104782.81089530498</v>
      </c>
      <c r="D18" s="90">
        <f t="shared" si="0"/>
        <v>91.684959533391861</v>
      </c>
      <c r="E18" s="89">
        <f t="shared" si="2"/>
        <v>1390.6541639068805</v>
      </c>
      <c r="F18" s="91">
        <f t="shared" si="1"/>
        <v>1482.3391234402723</v>
      </c>
    </row>
    <row r="19" spans="2:10" x14ac:dyDescent="0.25">
      <c r="B19" s="88">
        <f t="shared" si="3"/>
        <v>13</v>
      </c>
      <c r="C19" s="89">
        <f t="shared" si="4"/>
        <v>103392.15673139811</v>
      </c>
      <c r="D19" s="90">
        <f t="shared" si="0"/>
        <v>90.468137139973351</v>
      </c>
      <c r="E19" s="89">
        <f t="shared" si="2"/>
        <v>1391.8709863002989</v>
      </c>
      <c r="F19" s="91">
        <f t="shared" si="1"/>
        <v>1482.3391234402723</v>
      </c>
    </row>
    <row r="20" spans="2:10" x14ac:dyDescent="0.25">
      <c r="B20" s="88">
        <f t="shared" si="3"/>
        <v>14</v>
      </c>
      <c r="C20" s="89">
        <f t="shared" si="4"/>
        <v>102000.2857450978</v>
      </c>
      <c r="D20" s="90">
        <f t="shared" si="0"/>
        <v>89.250250026960586</v>
      </c>
      <c r="E20" s="89">
        <f t="shared" si="2"/>
        <v>1393.0888734133116</v>
      </c>
      <c r="F20" s="91">
        <f t="shared" si="1"/>
        <v>1482.3391234402723</v>
      </c>
    </row>
    <row r="21" spans="2:10" x14ac:dyDescent="0.25">
      <c r="B21" s="88">
        <f t="shared" si="3"/>
        <v>15</v>
      </c>
      <c r="C21" s="89">
        <f t="shared" si="4"/>
        <v>100607.19687168449</v>
      </c>
      <c r="D21" s="90">
        <f t="shared" si="0"/>
        <v>88.031297262723925</v>
      </c>
      <c r="E21" s="89">
        <f t="shared" si="2"/>
        <v>1394.3078261775483</v>
      </c>
      <c r="F21" s="91">
        <f t="shared" si="1"/>
        <v>1482.3391234402723</v>
      </c>
    </row>
    <row r="22" spans="2:10" x14ac:dyDescent="0.25">
      <c r="B22" s="88">
        <f t="shared" si="3"/>
        <v>16</v>
      </c>
      <c r="C22" s="89">
        <f t="shared" si="4"/>
        <v>99212.889045506934</v>
      </c>
      <c r="D22" s="90">
        <f t="shared" si="0"/>
        <v>86.811277914818575</v>
      </c>
      <c r="E22" s="89">
        <f t="shared" si="2"/>
        <v>1395.5278455254536</v>
      </c>
      <c r="F22" s="91">
        <f t="shared" si="1"/>
        <v>1482.3391234402723</v>
      </c>
    </row>
    <row r="23" spans="2:10" x14ac:dyDescent="0.25">
      <c r="B23" s="88">
        <f t="shared" si="3"/>
        <v>17</v>
      </c>
      <c r="C23" s="89">
        <f t="shared" si="4"/>
        <v>97817.361199981475</v>
      </c>
      <c r="D23" s="90">
        <f t="shared" si="0"/>
        <v>85.590191049983787</v>
      </c>
      <c r="E23" s="89">
        <f t="shared" si="2"/>
        <v>1396.7489323902885</v>
      </c>
      <c r="F23" s="91">
        <f t="shared" si="1"/>
        <v>1482.3391234402723</v>
      </c>
    </row>
    <row r="24" spans="2:10" x14ac:dyDescent="0.25">
      <c r="B24" s="88">
        <f t="shared" si="3"/>
        <v>18</v>
      </c>
      <c r="C24" s="89">
        <f t="shared" si="4"/>
        <v>96420.61226759119</v>
      </c>
      <c r="D24" s="90">
        <f t="shared" si="0"/>
        <v>84.368035734142296</v>
      </c>
      <c r="E24" s="89">
        <f t="shared" si="2"/>
        <v>1397.97108770613</v>
      </c>
      <c r="F24" s="91">
        <f t="shared" si="1"/>
        <v>1482.3391234402723</v>
      </c>
    </row>
    <row r="25" spans="2:10" x14ac:dyDescent="0.25">
      <c r="B25" s="88">
        <f t="shared" si="3"/>
        <v>19</v>
      </c>
      <c r="C25" s="89">
        <f t="shared" si="4"/>
        <v>95022.64117988506</v>
      </c>
      <c r="D25" s="90">
        <f t="shared" si="0"/>
        <v>83.144811032399431</v>
      </c>
      <c r="E25" s="89">
        <f t="shared" si="2"/>
        <v>1399.1943124078728</v>
      </c>
      <c r="F25" s="91">
        <f t="shared" si="1"/>
        <v>1482.3391234402723</v>
      </c>
    </row>
    <row r="26" spans="2:10" x14ac:dyDescent="0.25">
      <c r="B26" s="88">
        <f t="shared" si="3"/>
        <v>20</v>
      </c>
      <c r="C26" s="89">
        <f t="shared" si="4"/>
        <v>93623.446867477192</v>
      </c>
      <c r="D26" s="90">
        <f t="shared" si="0"/>
        <v>81.920516009042544</v>
      </c>
      <c r="E26" s="89">
        <f t="shared" si="2"/>
        <v>1400.4186074312297</v>
      </c>
      <c r="F26" s="91">
        <f t="shared" si="1"/>
        <v>1482.3391234402723</v>
      </c>
    </row>
    <row r="27" spans="2:10" x14ac:dyDescent="0.25">
      <c r="B27" s="88">
        <f t="shared" si="3"/>
        <v>21</v>
      </c>
      <c r="C27" s="89">
        <f t="shared" si="4"/>
        <v>92223.028260045961</v>
      </c>
      <c r="D27" s="90">
        <f t="shared" si="0"/>
        <v>80.695149727540226</v>
      </c>
      <c r="E27" s="89">
        <f t="shared" si="2"/>
        <v>1401.6439737127321</v>
      </c>
      <c r="F27" s="91">
        <f t="shared" si="1"/>
        <v>1482.3391234402723</v>
      </c>
    </row>
    <row r="28" spans="2:10" x14ac:dyDescent="0.25">
      <c r="B28" s="88">
        <f t="shared" si="3"/>
        <v>22</v>
      </c>
      <c r="C28" s="89">
        <f t="shared" si="4"/>
        <v>90821.384286333225</v>
      </c>
      <c r="D28" s="90">
        <f t="shared" si="0"/>
        <v>79.468711250541574</v>
      </c>
      <c r="E28" s="89">
        <f t="shared" si="2"/>
        <v>1402.8704121897306</v>
      </c>
      <c r="F28" s="91">
        <f t="shared" si="1"/>
        <v>1482.3391234402723</v>
      </c>
      <c r="H28" s="93">
        <f>SUM(E17:E28)</f>
        <v>16753.735426463718</v>
      </c>
      <c r="J28" s="93">
        <f>SUM(D17:D28)</f>
        <v>1034.3340548195495</v>
      </c>
    </row>
    <row r="29" spans="2:10" x14ac:dyDescent="0.25">
      <c r="B29" s="88">
        <f t="shared" si="3"/>
        <v>23</v>
      </c>
      <c r="C29" s="89">
        <f t="shared" si="4"/>
        <v>89418.513874143493</v>
      </c>
      <c r="D29" s="90">
        <f t="shared" si="0"/>
        <v>78.24119963987556</v>
      </c>
      <c r="E29" s="89">
        <f t="shared" si="2"/>
        <v>1404.0979238003968</v>
      </c>
      <c r="F29" s="91">
        <f t="shared" si="1"/>
        <v>1482.3391234402723</v>
      </c>
    </row>
    <row r="30" spans="2:10" x14ac:dyDescent="0.25">
      <c r="B30" s="88">
        <f t="shared" si="3"/>
        <v>24</v>
      </c>
      <c r="C30" s="89">
        <f t="shared" si="4"/>
        <v>88014.4159503431</v>
      </c>
      <c r="D30" s="90">
        <f t="shared" si="0"/>
        <v>77.012613956550226</v>
      </c>
      <c r="E30" s="89">
        <f t="shared" si="2"/>
        <v>1405.326509483722</v>
      </c>
      <c r="F30" s="91">
        <f t="shared" si="1"/>
        <v>1482.3391234402723</v>
      </c>
    </row>
    <row r="31" spans="2:10" x14ac:dyDescent="0.25">
      <c r="B31" s="88">
        <f t="shared" si="3"/>
        <v>25</v>
      </c>
      <c r="C31" s="89">
        <f t="shared" si="4"/>
        <v>86609.089440859374</v>
      </c>
      <c r="D31" s="90">
        <f t="shared" si="0"/>
        <v>75.782953260751952</v>
      </c>
      <c r="E31" s="89">
        <f t="shared" si="2"/>
        <v>1406.5561701795202</v>
      </c>
      <c r="F31" s="91">
        <f t="shared" si="1"/>
        <v>1482.3391234402723</v>
      </c>
    </row>
    <row r="32" spans="2:10" x14ac:dyDescent="0.25">
      <c r="B32" s="88">
        <f t="shared" si="3"/>
        <v>26</v>
      </c>
      <c r="C32" s="89">
        <f t="shared" si="4"/>
        <v>85202.533270679851</v>
      </c>
      <c r="D32" s="90">
        <f t="shared" si="0"/>
        <v>74.552216611844869</v>
      </c>
      <c r="E32" s="89">
        <f t="shared" si="2"/>
        <v>1407.7869068284274</v>
      </c>
      <c r="F32" s="91">
        <f t="shared" si="1"/>
        <v>1482.3391234402723</v>
      </c>
    </row>
    <row r="33" spans="2:10" x14ac:dyDescent="0.25">
      <c r="B33" s="88">
        <f t="shared" si="3"/>
        <v>27</v>
      </c>
      <c r="C33" s="89">
        <f t="shared" si="4"/>
        <v>83794.746363851416</v>
      </c>
      <c r="D33" s="90">
        <f t="shared" si="0"/>
        <v>73.320403068369998</v>
      </c>
      <c r="E33" s="89">
        <f t="shared" si="2"/>
        <v>1409.0187203719022</v>
      </c>
      <c r="F33" s="91">
        <f t="shared" si="1"/>
        <v>1482.3391234402723</v>
      </c>
    </row>
    <row r="34" spans="2:10" x14ac:dyDescent="0.25">
      <c r="B34" s="88">
        <f t="shared" si="3"/>
        <v>28</v>
      </c>
      <c r="C34" s="89">
        <f t="shared" si="4"/>
        <v>82385.72764347952</v>
      </c>
      <c r="D34" s="90">
        <f t="shared" si="0"/>
        <v>72.087511688044586</v>
      </c>
      <c r="E34" s="89">
        <f t="shared" si="2"/>
        <v>1410.2516117522277</v>
      </c>
      <c r="F34" s="91">
        <f t="shared" si="1"/>
        <v>1482.3391234402723</v>
      </c>
    </row>
    <row r="35" spans="2:10" x14ac:dyDescent="0.25">
      <c r="B35" s="88">
        <f t="shared" si="3"/>
        <v>29</v>
      </c>
      <c r="C35" s="89">
        <f t="shared" si="4"/>
        <v>80975.476031727289</v>
      </c>
      <c r="D35" s="90">
        <f t="shared" si="0"/>
        <v>70.853541527761379</v>
      </c>
      <c r="E35" s="89">
        <f t="shared" si="2"/>
        <v>1411.485581912511</v>
      </c>
      <c r="F35" s="91">
        <f t="shared" si="1"/>
        <v>1482.3391234402723</v>
      </c>
    </row>
    <row r="36" spans="2:10" x14ac:dyDescent="0.25">
      <c r="B36" s="88">
        <f t="shared" si="3"/>
        <v>30</v>
      </c>
      <c r="C36" s="89">
        <f t="shared" si="4"/>
        <v>79563.990449814781</v>
      </c>
      <c r="D36" s="90">
        <f t="shared" si="0"/>
        <v>69.618491643587944</v>
      </c>
      <c r="E36" s="89">
        <f t="shared" si="2"/>
        <v>1412.7206317966843</v>
      </c>
      <c r="F36" s="91">
        <f t="shared" si="1"/>
        <v>1482.3391234402723</v>
      </c>
    </row>
    <row r="37" spans="2:10" x14ac:dyDescent="0.25">
      <c r="B37" s="88">
        <f t="shared" si="3"/>
        <v>31</v>
      </c>
      <c r="C37" s="89">
        <f t="shared" si="4"/>
        <v>78151.269818018103</v>
      </c>
      <c r="D37" s="90">
        <f t="shared" si="0"/>
        <v>68.382361090765841</v>
      </c>
      <c r="E37" s="89">
        <f t="shared" si="2"/>
        <v>1413.9567623495063</v>
      </c>
      <c r="F37" s="91">
        <f t="shared" si="1"/>
        <v>1482.3391234402723</v>
      </c>
    </row>
    <row r="38" spans="2:10" x14ac:dyDescent="0.25">
      <c r="B38" s="88">
        <f t="shared" si="3"/>
        <v>32</v>
      </c>
      <c r="C38" s="89">
        <f t="shared" si="4"/>
        <v>76737.313055668594</v>
      </c>
      <c r="D38" s="90">
        <f t="shared" si="0"/>
        <v>67.145148923710025</v>
      </c>
      <c r="E38" s="89">
        <f t="shared" si="2"/>
        <v>1415.1939745165623</v>
      </c>
      <c r="F38" s="91">
        <f t="shared" si="1"/>
        <v>1482.3391234402723</v>
      </c>
    </row>
    <row r="39" spans="2:10" x14ac:dyDescent="0.25">
      <c r="B39" s="88">
        <f t="shared" si="3"/>
        <v>33</v>
      </c>
      <c r="C39" s="89">
        <f t="shared" si="4"/>
        <v>75322.119081152036</v>
      </c>
      <c r="D39" s="90">
        <f t="shared" si="0"/>
        <v>65.906854196008041</v>
      </c>
      <c r="E39" s="89">
        <f t="shared" si="2"/>
        <v>1416.4322692442643</v>
      </c>
      <c r="F39" s="91">
        <f t="shared" si="1"/>
        <v>1482.3391234402723</v>
      </c>
    </row>
    <row r="40" spans="2:10" x14ac:dyDescent="0.25">
      <c r="B40" s="88">
        <f t="shared" si="3"/>
        <v>34</v>
      </c>
      <c r="C40" s="89">
        <f t="shared" si="4"/>
        <v>73905.68681190777</v>
      </c>
      <c r="D40" s="90">
        <f t="shared" si="0"/>
        <v>64.66747596041931</v>
      </c>
      <c r="E40" s="89">
        <f t="shared" si="2"/>
        <v>1417.6716474798529</v>
      </c>
      <c r="F40" s="91">
        <f t="shared" si="1"/>
        <v>1482.3391234402723</v>
      </c>
      <c r="H40" s="93">
        <f>SUM(E29:E40)</f>
        <v>16930.498709715579</v>
      </c>
      <c r="J40" s="93">
        <f>SUM(D29:D40)</f>
        <v>857.5707715676898</v>
      </c>
    </row>
    <row r="41" spans="2:10" x14ac:dyDescent="0.25">
      <c r="B41" s="88">
        <f t="shared" si="3"/>
        <v>35</v>
      </c>
      <c r="C41" s="89">
        <f t="shared" si="4"/>
        <v>72488.01516442791</v>
      </c>
      <c r="D41" s="90">
        <f t="shared" si="0"/>
        <v>63.427013268874425</v>
      </c>
      <c r="E41" s="89">
        <f t="shared" si="2"/>
        <v>1418.9121101713979</v>
      </c>
      <c r="F41" s="91">
        <f t="shared" si="1"/>
        <v>1482.3391234402723</v>
      </c>
    </row>
    <row r="42" spans="2:10" x14ac:dyDescent="0.25">
      <c r="B42" s="88">
        <f t="shared" si="3"/>
        <v>36</v>
      </c>
      <c r="C42" s="89">
        <f t="shared" si="4"/>
        <v>71069.103054256513</v>
      </c>
      <c r="D42" s="90">
        <f t="shared" si="0"/>
        <v>62.185465172474458</v>
      </c>
      <c r="E42" s="89">
        <f t="shared" si="2"/>
        <v>1420.1536582677977</v>
      </c>
      <c r="F42" s="91">
        <f t="shared" si="1"/>
        <v>1482.3391234402723</v>
      </c>
    </row>
    <row r="43" spans="2:10" x14ac:dyDescent="0.25">
      <c r="B43" s="88">
        <f t="shared" si="3"/>
        <v>37</v>
      </c>
      <c r="C43" s="89">
        <f t="shared" si="4"/>
        <v>69648.949395988719</v>
      </c>
      <c r="D43" s="90">
        <f t="shared" si="0"/>
        <v>60.942830721490132</v>
      </c>
      <c r="E43" s="89">
        <f t="shared" si="2"/>
        <v>1421.3962927187822</v>
      </c>
      <c r="F43" s="91">
        <f t="shared" si="1"/>
        <v>1482.3391234402723</v>
      </c>
    </row>
    <row r="44" spans="2:10" x14ac:dyDescent="0.25">
      <c r="B44" s="88">
        <f t="shared" si="3"/>
        <v>38</v>
      </c>
      <c r="C44" s="89">
        <f t="shared" si="4"/>
        <v>68227.553103269936</v>
      </c>
      <c r="D44" s="90">
        <f t="shared" si="0"/>
        <v>59.699108965361198</v>
      </c>
      <c r="E44" s="89">
        <f t="shared" si="2"/>
        <v>1422.6400144749111</v>
      </c>
      <c r="F44" s="91">
        <f t="shared" si="1"/>
        <v>1482.3391234402723</v>
      </c>
    </row>
    <row r="45" spans="2:10" x14ac:dyDescent="0.25">
      <c r="B45" s="88">
        <f t="shared" si="3"/>
        <v>39</v>
      </c>
      <c r="C45" s="89">
        <f t="shared" si="4"/>
        <v>66804.91308879503</v>
      </c>
      <c r="D45" s="90">
        <f t="shared" si="0"/>
        <v>58.454298952695659</v>
      </c>
      <c r="E45" s="89">
        <f t="shared" si="2"/>
        <v>1423.8848244875767</v>
      </c>
      <c r="F45" s="91">
        <f t="shared" si="1"/>
        <v>1482.3391234402723</v>
      </c>
    </row>
    <row r="46" spans="2:10" x14ac:dyDescent="0.25">
      <c r="B46" s="88">
        <f t="shared" si="3"/>
        <v>40</v>
      </c>
      <c r="C46" s="89">
        <f t="shared" si="4"/>
        <v>65381.028264307453</v>
      </c>
      <c r="D46" s="90">
        <f t="shared" si="0"/>
        <v>57.208399731269026</v>
      </c>
      <c r="E46" s="89">
        <f t="shared" si="2"/>
        <v>1425.1307237090032</v>
      </c>
      <c r="F46" s="91">
        <f t="shared" si="1"/>
        <v>1482.3391234402723</v>
      </c>
    </row>
    <row r="47" spans="2:10" x14ac:dyDescent="0.25">
      <c r="B47" s="88">
        <f t="shared" si="3"/>
        <v>41</v>
      </c>
      <c r="C47" s="89">
        <f t="shared" si="4"/>
        <v>63955.897540598453</v>
      </c>
      <c r="D47" s="90">
        <f t="shared" si="0"/>
        <v>55.961410348023655</v>
      </c>
      <c r="E47" s="89">
        <f t="shared" si="2"/>
        <v>1426.3777130922485</v>
      </c>
      <c r="F47" s="91">
        <f t="shared" si="1"/>
        <v>1482.3391234402723</v>
      </c>
    </row>
    <row r="48" spans="2:10" x14ac:dyDescent="0.25">
      <c r="B48" s="88">
        <f t="shared" si="3"/>
        <v>42</v>
      </c>
      <c r="C48" s="89">
        <f t="shared" si="4"/>
        <v>62529.519827506207</v>
      </c>
      <c r="D48" s="90">
        <f t="shared" si="0"/>
        <v>54.713329849067939</v>
      </c>
      <c r="E48" s="89">
        <f t="shared" si="2"/>
        <v>1427.6257935912042</v>
      </c>
      <c r="F48" s="91">
        <f t="shared" si="1"/>
        <v>1482.3391234402723</v>
      </c>
    </row>
    <row r="49" spans="2:8" x14ac:dyDescent="0.25">
      <c r="B49" s="88">
        <f t="shared" si="3"/>
        <v>43</v>
      </c>
      <c r="C49" s="89">
        <f t="shared" si="4"/>
        <v>61101.894033914999</v>
      </c>
      <c r="D49" s="90">
        <f t="shared" si="0"/>
        <v>53.464157279675625</v>
      </c>
      <c r="E49" s="89">
        <f t="shared" si="2"/>
        <v>1428.8749661605966</v>
      </c>
      <c r="F49" s="91">
        <f t="shared" si="1"/>
        <v>1482.3391234402723</v>
      </c>
    </row>
    <row r="50" spans="2:8" x14ac:dyDescent="0.25">
      <c r="B50" s="88">
        <f t="shared" si="3"/>
        <v>44</v>
      </c>
      <c r="C50" s="89">
        <f t="shared" si="4"/>
        <v>59673.019067754401</v>
      </c>
      <c r="D50" s="90">
        <f t="shared" si="0"/>
        <v>52.213891684285102</v>
      </c>
      <c r="E50" s="89">
        <f t="shared" si="2"/>
        <v>1430.1252317559872</v>
      </c>
      <c r="F50" s="91">
        <f t="shared" si="1"/>
        <v>1482.3391234402723</v>
      </c>
    </row>
    <row r="51" spans="2:8" x14ac:dyDescent="0.25">
      <c r="B51" s="88">
        <f t="shared" si="3"/>
        <v>45</v>
      </c>
      <c r="C51" s="89">
        <f t="shared" si="4"/>
        <v>58242.893835998417</v>
      </c>
      <c r="D51" s="90">
        <f t="shared" si="0"/>
        <v>50.962532106498621</v>
      </c>
      <c r="E51" s="89">
        <f t="shared" si="2"/>
        <v>1431.3765913337736</v>
      </c>
      <c r="F51" s="91">
        <f t="shared" si="1"/>
        <v>1482.3391234402723</v>
      </c>
    </row>
    <row r="52" spans="2:8" x14ac:dyDescent="0.25">
      <c r="B52" s="88">
        <f t="shared" si="3"/>
        <v>46</v>
      </c>
      <c r="C52" s="89">
        <f t="shared" si="4"/>
        <v>56811.517244664647</v>
      </c>
      <c r="D52" s="90">
        <f t="shared" si="0"/>
        <v>49.710077589081571</v>
      </c>
      <c r="E52" s="89">
        <f t="shared" si="2"/>
        <v>1432.6290458511908</v>
      </c>
      <c r="F52" s="91">
        <f t="shared" si="1"/>
        <v>1482.3391234402723</v>
      </c>
      <c r="H52" s="93">
        <f>SUM(E41:E52)</f>
        <v>17109.126965614469</v>
      </c>
    </row>
    <row r="53" spans="2:8" x14ac:dyDescent="0.25">
      <c r="B53" s="88">
        <f t="shared" si="3"/>
        <v>47</v>
      </c>
      <c r="C53" s="89">
        <f t="shared" si="4"/>
        <v>55378.888198813453</v>
      </c>
      <c r="D53" s="90">
        <f t="shared" si="0"/>
        <v>48.456527173961774</v>
      </c>
      <c r="E53" s="89">
        <f t="shared" si="2"/>
        <v>1433.8825962663104</v>
      </c>
      <c r="F53" s="91">
        <f t="shared" si="1"/>
        <v>1482.3391234402723</v>
      </c>
    </row>
    <row r="54" spans="2:8" x14ac:dyDescent="0.25">
      <c r="B54" s="88">
        <f t="shared" si="3"/>
        <v>48</v>
      </c>
      <c r="C54" s="89">
        <f t="shared" si="4"/>
        <v>53945.005602547142</v>
      </c>
      <c r="D54" s="90">
        <f t="shared" si="0"/>
        <v>47.201879902228747</v>
      </c>
      <c r="E54" s="89">
        <f t="shared" si="2"/>
        <v>1435.1372435380435</v>
      </c>
      <c r="F54" s="91">
        <f t="shared" si="1"/>
        <v>1482.3391234402723</v>
      </c>
    </row>
    <row r="55" spans="2:8" x14ac:dyDescent="0.25">
      <c r="B55" s="88">
        <f t="shared" si="3"/>
        <v>49</v>
      </c>
      <c r="C55" s="89">
        <f t="shared" si="4"/>
        <v>52509.868359009095</v>
      </c>
      <c r="D55" s="90">
        <f t="shared" si="0"/>
        <v>45.946134814132961</v>
      </c>
      <c r="E55" s="89">
        <f t="shared" si="2"/>
        <v>1436.3929886261394</v>
      </c>
      <c r="F55" s="91">
        <f t="shared" si="1"/>
        <v>1482.3391234402723</v>
      </c>
    </row>
    <row r="56" spans="2:8" x14ac:dyDescent="0.25">
      <c r="B56" s="88">
        <f t="shared" si="3"/>
        <v>50</v>
      </c>
      <c r="C56" s="89">
        <f t="shared" si="4"/>
        <v>51073.475370382956</v>
      </c>
      <c r="D56" s="90">
        <f t="shared" si="0"/>
        <v>44.689290949085091</v>
      </c>
      <c r="E56" s="89">
        <f t="shared" si="2"/>
        <v>1437.6498324911872</v>
      </c>
      <c r="F56" s="91">
        <f t="shared" si="1"/>
        <v>1482.3391234402723</v>
      </c>
    </row>
    <row r="57" spans="2:8" x14ac:dyDescent="0.25">
      <c r="B57" s="88">
        <f t="shared" si="3"/>
        <v>51</v>
      </c>
      <c r="C57" s="89">
        <f t="shared" si="4"/>
        <v>49635.825537891767</v>
      </c>
      <c r="D57" s="90">
        <f t="shared" si="0"/>
        <v>43.431347345655297</v>
      </c>
      <c r="E57" s="89">
        <f t="shared" si="2"/>
        <v>1438.907776094617</v>
      </c>
      <c r="F57" s="91">
        <f t="shared" si="1"/>
        <v>1482.3391234402723</v>
      </c>
    </row>
    <row r="58" spans="2:8" x14ac:dyDescent="0.25">
      <c r="B58" s="88">
        <f t="shared" si="3"/>
        <v>52</v>
      </c>
      <c r="C58" s="89">
        <f t="shared" si="4"/>
        <v>48196.917761797151</v>
      </c>
      <c r="D58" s="90">
        <f t="shared" si="0"/>
        <v>42.172303041572512</v>
      </c>
      <c r="E58" s="89">
        <f t="shared" si="2"/>
        <v>1440.1668203986997</v>
      </c>
      <c r="F58" s="91">
        <f t="shared" si="1"/>
        <v>1482.3391234402723</v>
      </c>
    </row>
    <row r="59" spans="2:8" x14ac:dyDescent="0.25">
      <c r="B59" s="88">
        <f t="shared" si="3"/>
        <v>53</v>
      </c>
      <c r="C59" s="89">
        <f t="shared" si="4"/>
        <v>46756.750941398452</v>
      </c>
      <c r="D59" s="90">
        <f t="shared" si="0"/>
        <v>40.912157073723648</v>
      </c>
      <c r="E59" s="89">
        <f t="shared" si="2"/>
        <v>1441.4269663665486</v>
      </c>
      <c r="F59" s="91">
        <f t="shared" si="1"/>
        <v>1482.3391234402723</v>
      </c>
    </row>
    <row r="60" spans="2:8" x14ac:dyDescent="0.25">
      <c r="B60" s="88">
        <f t="shared" si="3"/>
        <v>54</v>
      </c>
      <c r="C60" s="89">
        <f t="shared" si="4"/>
        <v>45315.323975031904</v>
      </c>
      <c r="D60" s="90">
        <f t="shared" si="0"/>
        <v>39.650908478152921</v>
      </c>
      <c r="E60" s="89">
        <f t="shared" si="2"/>
        <v>1442.6882149621194</v>
      </c>
      <c r="F60" s="91">
        <f t="shared" si="1"/>
        <v>1482.3391234402723</v>
      </c>
    </row>
    <row r="61" spans="2:8" x14ac:dyDescent="0.25">
      <c r="B61" s="88">
        <f t="shared" si="3"/>
        <v>55</v>
      </c>
      <c r="C61" s="89">
        <f t="shared" si="4"/>
        <v>43872.635760069788</v>
      </c>
      <c r="D61" s="90">
        <f t="shared" si="0"/>
        <v>38.388556290061068</v>
      </c>
      <c r="E61" s="89">
        <f t="shared" si="2"/>
        <v>1443.9505671502111</v>
      </c>
      <c r="F61" s="91">
        <f t="shared" si="1"/>
        <v>1482.3391234402723</v>
      </c>
    </row>
    <row r="62" spans="2:8" x14ac:dyDescent="0.25">
      <c r="B62" s="88">
        <f t="shared" si="3"/>
        <v>56</v>
      </c>
      <c r="C62" s="89">
        <f t="shared" si="4"/>
        <v>42428.685192919576</v>
      </c>
      <c r="D62" s="90">
        <f t="shared" si="0"/>
        <v>37.12509954380463</v>
      </c>
      <c r="E62" s="89">
        <f t="shared" si="2"/>
        <v>1445.2140238964676</v>
      </c>
      <c r="F62" s="91">
        <f t="shared" si="1"/>
        <v>1482.3391234402723</v>
      </c>
    </row>
    <row r="63" spans="2:8" x14ac:dyDescent="0.25">
      <c r="B63" s="88">
        <f t="shared" si="3"/>
        <v>57</v>
      </c>
      <c r="C63" s="89">
        <f t="shared" si="4"/>
        <v>40983.471169023105</v>
      </c>
      <c r="D63" s="90">
        <f t="shared" si="0"/>
        <v>35.860537272895222</v>
      </c>
      <c r="E63" s="89">
        <f t="shared" si="2"/>
        <v>1446.478586167377</v>
      </c>
      <c r="F63" s="91">
        <f t="shared" si="1"/>
        <v>1482.3391234402723</v>
      </c>
    </row>
    <row r="64" spans="2:8" x14ac:dyDescent="0.25">
      <c r="B64" s="88">
        <f t="shared" si="3"/>
        <v>58</v>
      </c>
      <c r="C64" s="89">
        <f t="shared" si="4"/>
        <v>39536.992582855732</v>
      </c>
      <c r="D64" s="90">
        <f t="shared" si="0"/>
        <v>34.594868509998769</v>
      </c>
      <c r="E64" s="89">
        <f t="shared" si="2"/>
        <v>1447.7442549302734</v>
      </c>
      <c r="F64" s="91">
        <f t="shared" si="1"/>
        <v>1482.3391234402723</v>
      </c>
    </row>
    <row r="65" spans="2:6" x14ac:dyDescent="0.25">
      <c r="B65" s="88">
        <f t="shared" si="3"/>
        <v>59</v>
      </c>
      <c r="C65" s="89">
        <f t="shared" si="4"/>
        <v>38089.248327925459</v>
      </c>
      <c r="D65" s="90">
        <f t="shared" si="0"/>
        <v>33.328092286934783</v>
      </c>
      <c r="E65" s="89">
        <f t="shared" si="2"/>
        <v>1449.0110311533374</v>
      </c>
      <c r="F65" s="91">
        <f t="shared" si="1"/>
        <v>1482.3391234402723</v>
      </c>
    </row>
    <row r="66" spans="2:6" x14ac:dyDescent="0.25">
      <c r="B66" s="88">
        <f t="shared" si="3"/>
        <v>60</v>
      </c>
      <c r="C66" s="89">
        <f t="shared" si="4"/>
        <v>36640.237296772124</v>
      </c>
      <c r="D66" s="90">
        <f t="shared" si="0"/>
        <v>32.060207634675614</v>
      </c>
      <c r="E66" s="89">
        <f t="shared" si="2"/>
        <v>1450.2789158055966</v>
      </c>
      <c r="F66" s="91">
        <f t="shared" si="1"/>
        <v>1482.3391234402723</v>
      </c>
    </row>
    <row r="67" spans="2:6" x14ac:dyDescent="0.25">
      <c r="B67" s="88">
        <f t="shared" si="3"/>
        <v>61</v>
      </c>
      <c r="C67" s="89">
        <f t="shared" si="4"/>
        <v>35189.958380966527</v>
      </c>
      <c r="D67" s="90">
        <f t="shared" si="0"/>
        <v>30.791213583345712</v>
      </c>
      <c r="E67" s="89">
        <f t="shared" si="2"/>
        <v>1451.5479098569265</v>
      </c>
      <c r="F67" s="91">
        <f t="shared" si="1"/>
        <v>1482.3391234402723</v>
      </c>
    </row>
    <row r="68" spans="2:6" x14ac:dyDescent="0.25">
      <c r="B68" s="88">
        <f t="shared" si="3"/>
        <v>62</v>
      </c>
      <c r="C68" s="89">
        <f t="shared" si="4"/>
        <v>33738.410471109601</v>
      </c>
      <c r="D68" s="90">
        <f t="shared" si="0"/>
        <v>29.521109162220899</v>
      </c>
      <c r="E68" s="89">
        <f t="shared" si="2"/>
        <v>1452.8180142780514</v>
      </c>
      <c r="F68" s="91">
        <f t="shared" si="1"/>
        <v>1482.3391234402723</v>
      </c>
    </row>
    <row r="69" spans="2:6" ht="15.75" thickBot="1" x14ac:dyDescent="0.3">
      <c r="D69" s="92">
        <f>SUM(D7:D68)</f>
        <v>4190.6181101284365</v>
      </c>
      <c r="E69" s="92">
        <f>SUM(E7:E68)</f>
        <v>87714.407543168432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BP</vt:lpstr>
      <vt:lpstr>Fiche technique activité</vt:lpstr>
      <vt:lpstr>fiche BP franchises</vt:lpstr>
      <vt:lpstr>tableau d emprunt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2022-01-10T15:48:13Z</cp:lastPrinted>
  <dcterms:created xsi:type="dcterms:W3CDTF">2022-01-03T17:25:51Z</dcterms:created>
  <dcterms:modified xsi:type="dcterms:W3CDTF">2022-01-11T15:09:33Z</dcterms:modified>
</cp:coreProperties>
</file>