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6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rais engagés" sheetId="3" r:id="rId5"/>
    <sheet name="Factures" sheetId="6" r:id="rId6"/>
    <sheet name="Travaux" sheetId="7" r:id="rId7"/>
    <sheet name="Honoraires" sheetId="8" r:id="rId8"/>
  </sheets>
  <definedNames>
    <definedName name="_xlnm.Print_Area" localSheetId="1">'Début BP'!$A$1:$G$58</definedName>
    <definedName name="_xlnm.Print_Area" localSheetId="5">Factures!$A$1:$L$35</definedName>
    <definedName name="_xlnm.Print_Area" localSheetId="4">'Frais engagés'!$A$1:$I$40</definedName>
    <definedName name="_xlnm.Print_Area" localSheetId="7">Honoraires!$A$1:$E$14</definedName>
    <definedName name="_xlnm.Print_Area" localSheetId="6">Travaux!$A$1:$F$26</definedName>
  </definedNames>
  <calcPr calcId="145621"/>
</workbook>
</file>

<file path=xl/calcChain.xml><?xml version="1.0" encoding="utf-8"?>
<calcChain xmlns="http://schemas.openxmlformats.org/spreadsheetml/2006/main">
  <c r="C13" i="8" l="1"/>
  <c r="C25" i="7" l="1"/>
  <c r="E12" i="8"/>
  <c r="C12" i="8"/>
  <c r="E25" i="7"/>
  <c r="C26" i="7" s="1"/>
  <c r="L33" i="6" l="1"/>
  <c r="J33" i="6"/>
  <c r="B35" i="6" s="1"/>
  <c r="E27" i="6"/>
  <c r="K33" i="6"/>
  <c r="G23" i="6"/>
  <c r="E26" i="6"/>
  <c r="E24" i="6"/>
  <c r="E25" i="6"/>
  <c r="C33" i="6"/>
  <c r="G9" i="6"/>
  <c r="G8" i="6"/>
  <c r="G16" i="6"/>
  <c r="G17" i="6"/>
  <c r="G18" i="6"/>
  <c r="G15" i="6"/>
  <c r="G12" i="6"/>
  <c r="G11" i="6"/>
  <c r="G5" i="6"/>
  <c r="G6" i="6"/>
  <c r="G7" i="6"/>
  <c r="G4" i="6"/>
  <c r="H13" i="6"/>
  <c r="H10" i="6"/>
  <c r="H33" i="6" s="1"/>
  <c r="E33" i="6" l="1"/>
  <c r="G33" i="6"/>
  <c r="H17" i="3"/>
  <c r="G17" i="3"/>
  <c r="H16" i="3"/>
  <c r="H15" i="3"/>
  <c r="H14" i="3"/>
  <c r="H13" i="3"/>
  <c r="D33" i="3"/>
  <c r="D26" i="3"/>
  <c r="D19" i="3"/>
  <c r="D27" i="3" s="1"/>
  <c r="C34" i="6" l="1"/>
  <c r="C37" i="3"/>
  <c r="C38" i="3"/>
  <c r="C39" i="3"/>
  <c r="C36" i="3"/>
  <c r="B40" i="3"/>
  <c r="C40" i="3" s="1"/>
  <c r="D10" i="3"/>
  <c r="D29" i="3" s="1"/>
  <c r="D91" i="2" l="1"/>
  <c r="D81" i="2" s="1"/>
  <c r="E91" i="2"/>
  <c r="E81" i="2" s="1"/>
  <c r="F91" i="2"/>
  <c r="F81" i="2" s="1"/>
  <c r="G91" i="2"/>
  <c r="G81" i="2" s="1"/>
  <c r="H91" i="2"/>
  <c r="H81" i="2" s="1"/>
  <c r="C91" i="2"/>
  <c r="C81" i="2" s="1"/>
  <c r="D78" i="2"/>
  <c r="E78" i="2"/>
  <c r="F78" i="2"/>
  <c r="G78" i="2"/>
  <c r="H78" i="2"/>
  <c r="C78" i="2"/>
  <c r="C75" i="2"/>
  <c r="C70" i="2"/>
  <c r="B70" i="2"/>
  <c r="D69" i="2"/>
  <c r="E69" i="2"/>
  <c r="F69" i="2"/>
  <c r="G69" i="2"/>
  <c r="H69" i="2"/>
  <c r="C69" i="2"/>
  <c r="B69" i="2"/>
  <c r="D59" i="2"/>
  <c r="E59" i="2"/>
  <c r="F59" i="2"/>
  <c r="G59" i="2"/>
  <c r="H59" i="2"/>
  <c r="C59" i="2"/>
  <c r="E55" i="2"/>
  <c r="F55" i="2"/>
  <c r="G55" i="2"/>
  <c r="H55" i="2"/>
  <c r="D55" i="2"/>
  <c r="C55" i="2"/>
  <c r="E49" i="2"/>
  <c r="F49" i="2"/>
  <c r="G49" i="2"/>
  <c r="H49" i="2"/>
  <c r="D49" i="2"/>
  <c r="C49" i="2"/>
  <c r="E48" i="2"/>
  <c r="F48" i="2"/>
  <c r="G48" i="2"/>
  <c r="H48" i="2"/>
  <c r="D48" i="2"/>
  <c r="C48" i="2"/>
  <c r="E45" i="2"/>
  <c r="F45" i="2"/>
  <c r="G45" i="2"/>
  <c r="H45" i="2"/>
  <c r="D45" i="2"/>
  <c r="C45" i="2"/>
  <c r="E44" i="2"/>
  <c r="F44" i="2"/>
  <c r="G44" i="2"/>
  <c r="H44" i="2"/>
  <c r="D44" i="2"/>
  <c r="C44" i="2"/>
  <c r="C43" i="2"/>
  <c r="B43" i="2"/>
  <c r="E42" i="2"/>
  <c r="F42" i="2"/>
  <c r="G42" i="2"/>
  <c r="H42" i="2"/>
  <c r="D42" i="2"/>
  <c r="C42" i="2"/>
  <c r="E41" i="2"/>
  <c r="F41" i="2"/>
  <c r="G41" i="2"/>
  <c r="H41" i="2"/>
  <c r="D41" i="2"/>
  <c r="C41" i="2"/>
  <c r="E40" i="2"/>
  <c r="F40" i="2"/>
  <c r="G40" i="2"/>
  <c r="H40" i="2"/>
  <c r="D40" i="2"/>
  <c r="C40" i="2"/>
  <c r="E39" i="2"/>
  <c r="F39" i="2"/>
  <c r="G39" i="2"/>
  <c r="H39" i="2"/>
  <c r="D39" i="2"/>
  <c r="C39" i="2"/>
  <c r="E38" i="2"/>
  <c r="F38" i="2"/>
  <c r="G38" i="2"/>
  <c r="H38" i="2"/>
  <c r="D38" i="2"/>
  <c r="C38" i="2"/>
  <c r="E37" i="2"/>
  <c r="F37" i="2"/>
  <c r="G37" i="2"/>
  <c r="H37" i="2"/>
  <c r="D37" i="2"/>
  <c r="C37" i="2"/>
  <c r="E36" i="2"/>
  <c r="F36" i="2"/>
  <c r="G36" i="2"/>
  <c r="H36" i="2"/>
  <c r="D36" i="2"/>
  <c r="C36" i="2"/>
  <c r="E35" i="2"/>
  <c r="F35" i="2"/>
  <c r="G35" i="2"/>
  <c r="H35" i="2"/>
  <c r="D35" i="2"/>
  <c r="C35" i="2"/>
  <c r="E34" i="2"/>
  <c r="F34" i="2"/>
  <c r="G34" i="2"/>
  <c r="H34" i="2"/>
  <c r="D34" i="2"/>
  <c r="C34" i="2"/>
  <c r="E31" i="2"/>
  <c r="F31" i="2"/>
  <c r="G31" i="2"/>
  <c r="H31" i="2"/>
  <c r="D31" i="2"/>
  <c r="C31" i="2"/>
  <c r="E30" i="2"/>
  <c r="F30" i="2"/>
  <c r="G30" i="2"/>
  <c r="H30" i="2"/>
  <c r="D30" i="2"/>
  <c r="C30" i="2"/>
  <c r="E27" i="2"/>
  <c r="F27" i="2"/>
  <c r="G27" i="2"/>
  <c r="H27" i="2"/>
  <c r="D27" i="2"/>
  <c r="C27" i="2"/>
  <c r="E26" i="2"/>
  <c r="F26" i="2"/>
  <c r="G26" i="2"/>
  <c r="H26" i="2"/>
  <c r="D26" i="2"/>
  <c r="C26" i="2"/>
  <c r="D25" i="2"/>
  <c r="E25" i="2"/>
  <c r="F25" i="2"/>
  <c r="G25" i="2"/>
  <c r="H25" i="2"/>
  <c r="C25" i="2"/>
  <c r="D29" i="2"/>
  <c r="E29" i="2"/>
  <c r="F29" i="2"/>
  <c r="G29" i="2"/>
  <c r="H29" i="2"/>
  <c r="C29" i="2"/>
  <c r="I18" i="2" l="1"/>
  <c r="B41" i="1"/>
  <c r="E28" i="2"/>
  <c r="F28" i="2"/>
  <c r="G28" i="2"/>
  <c r="H28" i="2"/>
  <c r="D28" i="2"/>
  <c r="B34" i="1"/>
  <c r="B35" i="1"/>
  <c r="E9" i="1"/>
  <c r="F9" i="1" s="1"/>
  <c r="G9" i="1" s="1"/>
  <c r="H9" i="1" s="1"/>
  <c r="D9" i="1"/>
  <c r="C9" i="1"/>
  <c r="C8" i="1"/>
  <c r="M22" i="1"/>
  <c r="B75" i="2"/>
  <c r="B63" i="2" l="1"/>
  <c r="B83" i="2" s="1"/>
  <c r="B84" i="2" s="1"/>
  <c r="B85" i="2" s="1"/>
  <c r="K62" i="2"/>
  <c r="K57" i="2"/>
  <c r="H54" i="2"/>
  <c r="G54" i="2"/>
  <c r="F54" i="2"/>
  <c r="E54" i="2"/>
  <c r="D54" i="2"/>
  <c r="C54" i="2"/>
  <c r="E18" i="2"/>
  <c r="D14" i="2"/>
  <c r="G14" i="2" s="1"/>
  <c r="D6" i="2"/>
  <c r="E6" i="2" s="1"/>
  <c r="G6" i="2" s="1"/>
  <c r="D10" i="2" s="1"/>
  <c r="F10" i="2" s="1"/>
  <c r="A1" i="2"/>
  <c r="A3" i="2" s="1"/>
  <c r="C63" i="2" l="1"/>
  <c r="B24" i="1"/>
  <c r="C24" i="1" s="1"/>
  <c r="K35" i="1"/>
  <c r="K40" i="1"/>
  <c r="D63" i="2" l="1"/>
  <c r="C83" i="2"/>
  <c r="C84" i="2" s="1"/>
  <c r="C85" i="2" s="1"/>
  <c r="E19" i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E63" i="2" l="1"/>
  <c r="D83" i="2"/>
  <c r="D84" i="2" s="1"/>
  <c r="C45" i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D70" i="2"/>
  <c r="F63" i="2"/>
  <c r="E83" i="2"/>
  <c r="E84" i="2" s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E70" i="2"/>
  <c r="G63" i="2"/>
  <c r="F83" i="2"/>
  <c r="F84" i="2" s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F70" i="2"/>
  <c r="H63" i="2"/>
  <c r="H83" i="2" s="1"/>
  <c r="H84" i="2" s="1"/>
  <c r="G83" i="2"/>
  <c r="G84" i="2" s="1"/>
  <c r="D64" i="1"/>
  <c r="C41" i="1"/>
  <c r="C44" i="1"/>
  <c r="G11" i="1"/>
  <c r="F6" i="1"/>
  <c r="E10" i="1"/>
  <c r="F32" i="1"/>
  <c r="G4" i="1"/>
  <c r="C55" i="4"/>
  <c r="E54" i="4"/>
  <c r="H45" i="1" l="1"/>
  <c r="H70" i="2" s="1"/>
  <c r="G70" i="2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D75" i="2" s="1"/>
  <c r="D85" i="2" s="1"/>
  <c r="E58" i="1" l="1"/>
  <c r="E59" i="1" s="1"/>
  <c r="E50" i="1"/>
  <c r="E75" i="2" s="1"/>
  <c r="E85" i="2" s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F75" i="2" s="1"/>
  <c r="F85" i="2" s="1"/>
  <c r="G44" i="1"/>
  <c r="F60" i="1" l="1"/>
  <c r="H44" i="1"/>
  <c r="H50" i="1" s="1"/>
  <c r="H75" i="2" s="1"/>
  <c r="H85" i="2" s="1"/>
  <c r="G50" i="1"/>
  <c r="G60" i="1" l="1"/>
  <c r="G75" i="2"/>
  <c r="G85" i="2" s="1"/>
  <c r="H60" i="1"/>
</calcChain>
</file>

<file path=xl/sharedStrings.xml><?xml version="1.0" encoding="utf-8"?>
<sst xmlns="http://schemas.openxmlformats.org/spreadsheetml/2006/main" count="590" uniqueCount="365">
  <si>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</si>
  <si>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</si>
  <si>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</si>
  <si>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</si>
  <si>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</si>
  <si>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</si>
  <si>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</si>
  <si>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</si>
  <si>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</si>
  <si>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</si>
  <si>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</si>
  <si>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</si>
  <si>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</si>
  <si>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</si>
  <si>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</si>
  <si>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</si>
  <si>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</si>
  <si>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</si>
  <si>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</si>
  <si>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</si>
  <si>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</si>
  <si>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</si>
  <si>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</si>
  <si>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</si>
  <si>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</si>
  <si>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</si>
  <si>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</si>
  <si>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</si>
  <si>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</si>
  <si>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</si>
  <si>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</si>
  <si>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</si>
  <si>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</si>
  <si>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</si>
  <si>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</si>
  <si>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</si>
  <si>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</si>
  <si>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</si>
  <si>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</si>
  <si>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</si>
  <si>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</si>
  <si>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</si>
  <si>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</si>
  <si>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</si>
  <si>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</si>
  <si>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</si>
  <si>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</si>
  <si>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</si>
  <si>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</si>
  <si>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</si>
  <si>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</si>
  <si>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</si>
  <si>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</si>
  <si>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</si>
  <si>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</si>
  <si>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</si>
  <si>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</si>
  <si>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</si>
  <si>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</si>
  <si>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</si>
  <si>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</si>
  <si>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</si>
  <si>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</si>
  <si>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</si>
  <si>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</si>
  <si>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</si>
  <si>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</si>
  <si>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</si>
  <si>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</si>
  <si>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</si>
  <si>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</si>
  <si>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</si>
  <si>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</si>
  <si>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</si>
  <si>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</si>
  <si>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</si>
  <si>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</si>
  <si>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</si>
  <si>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</si>
  <si>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</si>
  <si>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</si>
  <si>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</si>
  <si>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</si>
  <si>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</si>
  <si>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</si>
  <si>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</si>
  <si>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</si>
  <si>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</si>
  <si>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</si>
  <si>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</si>
  <si>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</si>
  <si>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</si>
  <si>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</si>
  <si>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</si>
  <si>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</si>
  <si>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</si>
  <si>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</si>
  <si>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</si>
  <si>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</si>
  <si>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</si>
  <si>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</si>
  <si>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</si>
  <si>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</si>
  <si>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</si>
  <si>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</si>
  <si>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</si>
  <si>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</si>
  <si>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</si>
  <si>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</si>
  <si>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</si>
  <si>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</si>
  <si>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</si>
  <si>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</si>
  <si>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</si>
  <si>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</si>
  <si>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</si>
  <si>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</si>
  <si>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</si>
  <si>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</si>
  <si>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</si>
  <si>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</si>
  <si>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</si>
  <si>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</si>
  <si>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</si>
  <si>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</si>
  <si>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</si>
  <si>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</si>
  <si>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</si>
  <si>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</si>
  <si>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</si>
  <si>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</si>
  <si>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</si>
  <si>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</si>
  <si>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</si>
  <si>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</si>
  <si>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</si>
  <si>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</si>
  <si>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</si>
  <si>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</si>
  <si>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</si>
  <si>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</si>
  <si>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</si>
  <si>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</si>
  <si>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</si>
  <si>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</si>
  <si>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</si>
  <si>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</si>
  <si>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</si>
  <si>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</si>
  <si>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</si>
  <si>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</si>
  <si>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</si>
  <si>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</si>
  <si>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</si>
  <si>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</si>
  <si>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</si>
  <si>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</si>
  <si>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</si>
  <si>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</si>
  <si>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</si>
  <si>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</si>
  <si>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</si>
  <si>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</si>
  <si>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</si>
  <si>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</si>
  <si>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</si>
  <si>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</si>
  <si>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</si>
  <si>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</si>
  <si>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</si>
  <si>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</si>
  <si>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</si>
  <si>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</si>
  <si>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</si>
  <si>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</si>
  <si>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</si>
  <si>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</si>
  <si>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</si>
  <si>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</si>
  <si>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</si>
  <si>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</si>
  <si>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</si>
  <si>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</si>
  <si>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</si>
  <si>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</si>
  <si>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</si>
  <si>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</si>
  <si>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</si>
  <si>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</si>
  <si>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</si>
  <si>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</si>
  <si>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</si>
  <si>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</si>
  <si>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</si>
  <si>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</si>
  <si>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</si>
  <si>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</si>
  <si>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</si>
  <si>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</si>
  <si>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</si>
  <si>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</si>
  <si>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</si>
  <si>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Nombre de forfaits thérapeutes</t>
  </si>
  <si>
    <t>Heure/cab.</t>
  </si>
  <si>
    <t>Mise à disposition de cabines</t>
  </si>
  <si>
    <t>Px/h 10,90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</si>
  <si>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</si>
  <si>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</si>
  <si>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</si>
  <si>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</si>
  <si>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</si>
  <si>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</si>
  <si>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</si>
  <si>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</si>
  <si>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</si>
  <si>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</si>
  <si>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</si>
  <si>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</si>
  <si>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</si>
  <si>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</si>
  <si>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</si>
  <si>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</si>
  <si>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</si>
  <si>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</si>
  <si>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</si>
  <si>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</si>
  <si>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</si>
  <si>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</si>
  <si>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</si>
  <si>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</si>
  <si>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</si>
  <si>
    <t>COMPTE EXPLOITATION</t>
  </si>
  <si>
    <t>CONSTRUCTION CA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</si>
  <si>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</si>
  <si>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</si>
  <si>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</si>
  <si>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</si>
  <si>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</si>
  <si>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</si>
  <si>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</si>
  <si>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</si>
  <si>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</si>
  <si>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</si>
  <si>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</si>
  <si>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</si>
  <si>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COMPTE DE FINANCEMENTS</t>
  </si>
  <si>
    <t>15 mois</t>
  </si>
  <si>
    <t>12 mois</t>
  </si>
  <si>
    <t>Portage salarial</t>
  </si>
  <si>
    <t>Bulletins salaires thérapeutes en portage</t>
  </si>
  <si>
    <t>Comptabilité</t>
  </si>
  <si>
    <t>Autres Achats Ch. Ext.</t>
  </si>
  <si>
    <t>Travaux décoration ammeublement</t>
  </si>
  <si>
    <t>Frais commission Sparkup</t>
  </si>
  <si>
    <t>Frais financiers</t>
  </si>
  <si>
    <t>D42 1/5ème amortissement travaux</t>
  </si>
  <si>
    <t>Dépôt de garantie bail commercial</t>
  </si>
  <si>
    <t>1/5ème amortissement travaux</t>
  </si>
  <si>
    <t>Honoraires agence immob.</t>
  </si>
  <si>
    <t>Mise à disposition salles formation</t>
  </si>
  <si>
    <t>Factures et devis lancement projet</t>
  </si>
  <si>
    <t>Dates</t>
  </si>
  <si>
    <t>Montants</t>
  </si>
  <si>
    <t>Factures</t>
  </si>
  <si>
    <t>N°528</t>
  </si>
  <si>
    <t>Biotiful Design</t>
  </si>
  <si>
    <t>N°4109</t>
  </si>
  <si>
    <t>N°214</t>
  </si>
  <si>
    <t>SOCOTEC</t>
  </si>
  <si>
    <t>CRACIUN Bat.</t>
  </si>
  <si>
    <t>EVOLIS</t>
  </si>
  <si>
    <t>n° FA 3736</t>
  </si>
  <si>
    <t>n° 20145217</t>
  </si>
  <si>
    <t>Equip'Office</t>
  </si>
  <si>
    <t>Réglt acompte</t>
  </si>
  <si>
    <t>DEVIS</t>
  </si>
  <si>
    <t>n° 1502280S000000174/1</t>
  </si>
  <si>
    <t>Site Web</t>
  </si>
  <si>
    <t>Loyer TTC</t>
  </si>
  <si>
    <t>Charges locatives</t>
  </si>
  <si>
    <t>Taxe foncière</t>
  </si>
  <si>
    <t>Taxe Bureau IDF</t>
  </si>
  <si>
    <t xml:space="preserve">Décomposition Loyer </t>
  </si>
  <si>
    <t>Annuel</t>
  </si>
  <si>
    <t>Trimestriel</t>
  </si>
  <si>
    <t>Loyer Trim. Avril 2015</t>
  </si>
  <si>
    <t>Total réglé</t>
  </si>
  <si>
    <t>TOTAL</t>
  </si>
  <si>
    <t>Levée de fonds Crowdfunding</t>
  </si>
  <si>
    <t>Banque</t>
  </si>
  <si>
    <t>Fonds propres déjà investis</t>
  </si>
  <si>
    <t>n° 2415*</t>
  </si>
  <si>
    <t>*Règlement en 3 fois : 15928, 11946, 11946</t>
  </si>
  <si>
    <t>Estimation</t>
  </si>
  <si>
    <t>Meubles &amp; Accessoires</t>
  </si>
  <si>
    <t>Revêtements sol (parquet)</t>
  </si>
  <si>
    <t>Revêtments muraux</t>
  </si>
  <si>
    <t>Textiles Rideaux</t>
  </si>
  <si>
    <t>Divers</t>
  </si>
  <si>
    <t>Travaux 2ème versement</t>
  </si>
  <si>
    <t>Travaux 3ème versement</t>
  </si>
  <si>
    <t xml:space="preserve">Honoraires </t>
  </si>
  <si>
    <t>Simplebo</t>
  </si>
  <si>
    <t>Estimatioin d'aménagement et déco ci-contre</t>
  </si>
  <si>
    <t>Estimation finitions et déco</t>
  </si>
  <si>
    <t>TOTAL Besoin financement loyer compris</t>
  </si>
  <si>
    <t>Frais Installation à venir, loyer Trim.1 compris</t>
  </si>
  <si>
    <t>TOTAL financement</t>
  </si>
  <si>
    <t xml:space="preserve">Loyer </t>
  </si>
  <si>
    <t>Décomposition</t>
  </si>
  <si>
    <t>RECAPITULATIF DES FACTURES REGLEES ET DEVIS</t>
  </si>
  <si>
    <t>Montant</t>
  </si>
  <si>
    <t>Date</t>
  </si>
  <si>
    <t>Type</t>
  </si>
  <si>
    <t>Matériaux</t>
  </si>
  <si>
    <t>Mobilier</t>
  </si>
  <si>
    <t>Honoraires</t>
  </si>
  <si>
    <t>Travaux</t>
  </si>
  <si>
    <t>réglé</t>
  </si>
  <si>
    <t>réglt partiel</t>
  </si>
  <si>
    <t>Acompte 4200</t>
  </si>
  <si>
    <t>Equip'Office :</t>
  </si>
  <si>
    <t>Rideaux</t>
  </si>
  <si>
    <t>Mat et MO</t>
  </si>
  <si>
    <t>N° 842</t>
  </si>
  <si>
    <t>A émettre</t>
  </si>
  <si>
    <t>N° 042/15</t>
  </si>
  <si>
    <t>Réglé</t>
  </si>
  <si>
    <t>N° 1085</t>
  </si>
  <si>
    <t>N° 528</t>
  </si>
  <si>
    <t>N° 4109</t>
  </si>
  <si>
    <t>N° 214</t>
  </si>
  <si>
    <t>N° 945</t>
  </si>
  <si>
    <t>Réglés</t>
  </si>
  <si>
    <t>Contôle Total</t>
  </si>
  <si>
    <t>N° 20155222</t>
  </si>
  <si>
    <t>N° 20155221</t>
  </si>
  <si>
    <t>N° 20155220</t>
  </si>
  <si>
    <t>N° 20155223</t>
  </si>
  <si>
    <t>Balisages Vitres</t>
  </si>
  <si>
    <t>Papier Buddah YEDA</t>
  </si>
  <si>
    <t>Au fil des couleurs</t>
  </si>
  <si>
    <t>N°</t>
  </si>
  <si>
    <t>DE5589</t>
  </si>
  <si>
    <t>Parquet acompte</t>
  </si>
  <si>
    <t>Parquet livraison</t>
  </si>
  <si>
    <t>Revet. Murs</t>
  </si>
  <si>
    <t>IKEA</t>
  </si>
  <si>
    <t>DARTY (frigo)</t>
  </si>
  <si>
    <t>St Maclou (Rideaux)</t>
  </si>
  <si>
    <t>150369/280S0</t>
  </si>
  <si>
    <t>DARTY (TV,Retro)</t>
  </si>
  <si>
    <t>Meubles</t>
  </si>
  <si>
    <t>FACTURES</t>
  </si>
  <si>
    <t>TOTAL Devis</t>
  </si>
  <si>
    <t>D2015-03-15</t>
  </si>
  <si>
    <t>Simplebo sit web</t>
  </si>
  <si>
    <t>Multimedia</t>
  </si>
  <si>
    <t xml:space="preserve">Parquet </t>
  </si>
  <si>
    <t>SMIR Climatisation</t>
  </si>
  <si>
    <t>EVOLIS (frais d'agence immobiliere)</t>
  </si>
  <si>
    <t>Equip'Office (dépôt de garantie)</t>
  </si>
  <si>
    <t>Loyer TTC (Trim 1)</t>
  </si>
  <si>
    <t>FACTURES TRAVAUX ET MOBILIER REGLEES ET DEVIS A VENIR</t>
  </si>
  <si>
    <t>RECAPITULATIF DES FACTURES HONORAIRES (a considérer comme apport)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</si>
</sst>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  <xf numFmtId="0" fontId="13" fillId="0" borderId="0" xfId="0" applyFont="1"/>
    <xf numFmtId="0" fontId="13" fillId="0" borderId="0" xfId="0" applyFont="1" applyFill="1" applyBorder="1"/>
    <xf numFmtId="0" fontId="0" fillId="0" borderId="0" xfId="0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center"/>
    </xf>
    <xf numFmtId="165" fontId="0" fillId="0" borderId="22" xfId="0" applyNumberFormat="1" applyFill="1" applyBorder="1"/>
    <xf numFmtId="14" fontId="0" fillId="0" borderId="1" xfId="0" applyNumberFormat="1" applyBorder="1"/>
    <xf numFmtId="4" fontId="0" fillId="0" borderId="1" xfId="0" applyNumberFormat="1" applyBorder="1"/>
    <xf numFmtId="0" fontId="0" fillId="10" borderId="1" xfId="0" applyFill="1" applyBorder="1"/>
    <xf numFmtId="0" fontId="4" fillId="10" borderId="1" xfId="0" applyFont="1" applyFill="1" applyBorder="1"/>
    <xf numFmtId="0" fontId="0" fillId="0" borderId="1" xfId="0" applyFont="1" applyBorder="1"/>
    <xf numFmtId="3" fontId="0" fillId="0" borderId="1" xfId="0" applyNumberFormat="1" applyFont="1" applyBorder="1"/>
    <xf numFmtId="0" fontId="5" fillId="0" borderId="0" xfId="0" applyFont="1"/>
    <xf numFmtId="3" fontId="0" fillId="0" borderId="0" xfId="0" applyNumberFormat="1" applyFont="1" applyBorder="1"/>
    <xf numFmtId="4" fontId="0" fillId="0" borderId="0" xfId="0" applyNumberFormat="1" applyBorder="1"/>
    <xf numFmtId="0" fontId="4" fillId="3" borderId="0" xfId="0" applyFont="1" applyFill="1" applyBorder="1"/>
    <xf numFmtId="0" fontId="0" fillId="3" borderId="0" xfId="0" applyFill="1" applyBorder="1"/>
    <xf numFmtId="4" fontId="4" fillId="0" borderId="1" xfId="0" applyNumberFormat="1" applyFont="1" applyBorder="1"/>
    <xf numFmtId="4" fontId="4" fillId="10" borderId="1" xfId="0" applyNumberFormat="1" applyFont="1" applyFill="1" applyBorder="1"/>
    <xf numFmtId="3" fontId="4" fillId="0" borderId="1" xfId="0" applyNumberFormat="1" applyFont="1" applyBorder="1"/>
    <xf numFmtId="0" fontId="4" fillId="0" borderId="0" xfId="0" applyFont="1" applyBorder="1"/>
    <xf numFmtId="0" fontId="0" fillId="0" borderId="0" xfId="0" applyFont="1" applyBorder="1"/>
    <xf numFmtId="0" fontId="4" fillId="1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11" borderId="1" xfId="0" applyFill="1" applyBorder="1"/>
    <xf numFmtId="0" fontId="4" fillId="11" borderId="4" xfId="0" applyFont="1" applyFill="1" applyBorder="1" applyAlignment="1">
      <alignment horizontal="center"/>
    </xf>
    <xf numFmtId="0" fontId="0" fillId="11" borderId="23" xfId="0" applyFill="1" applyBorder="1"/>
    <xf numFmtId="0" fontId="4" fillId="11" borderId="9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0" fillId="11" borderId="2" xfId="0" applyFill="1" applyBorder="1"/>
    <xf numFmtId="0" fontId="0" fillId="11" borderId="5" xfId="0" applyFill="1" applyBorder="1"/>
    <xf numFmtId="0" fontId="4" fillId="11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4" fillId="11" borderId="3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7" xfId="0" applyFill="1" applyBorder="1"/>
    <xf numFmtId="0" fontId="4" fillId="0" borderId="25" xfId="0" applyFont="1" applyBorder="1"/>
    <xf numFmtId="0" fontId="4" fillId="0" borderId="2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11" borderId="26" xfId="0" applyFont="1" applyFill="1" applyBorder="1" applyAlignment="1">
      <alignment horizontal="right"/>
    </xf>
    <xf numFmtId="0" fontId="4" fillId="11" borderId="25" xfId="0" applyFont="1" applyFill="1" applyBorder="1"/>
    <xf numFmtId="0" fontId="4" fillId="11" borderId="19" xfId="0" applyFont="1" applyFill="1" applyBorder="1"/>
    <xf numFmtId="0" fontId="4" fillId="11" borderId="27" xfId="0" applyFont="1" applyFill="1" applyBorder="1"/>
    <xf numFmtId="0" fontId="0" fillId="11" borderId="3" xfId="0" applyFill="1" applyBorder="1" applyAlignment="1">
      <alignment horizontal="right"/>
    </xf>
    <xf numFmtId="0" fontId="0" fillId="11" borderId="4" xfId="0" applyFill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6" xfId="0" applyBorder="1"/>
    <xf numFmtId="0" fontId="4" fillId="0" borderId="26" xfId="0" applyFont="1" applyBorder="1"/>
    <xf numFmtId="0" fontId="4" fillId="0" borderId="8" xfId="0" applyFont="1" applyFill="1" applyBorder="1"/>
    <xf numFmtId="0" fontId="0" fillId="0" borderId="24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0" fontId="4" fillId="0" borderId="28" xfId="0" applyFont="1" applyBorder="1"/>
    <xf numFmtId="0" fontId="0" fillId="0" borderId="29" xfId="0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4" fillId="0" borderId="27" xfId="0" applyFont="1" applyBorder="1"/>
    <xf numFmtId="0" fontId="4" fillId="0" borderId="10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6" t="s">
        <v>238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80" t="s">
        <v>201</v>
      </c>
      <c r="B4" s="18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82"/>
      <c r="B5" s="18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233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233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4" t="s">
        <v>235</v>
      </c>
      <c r="L21" s="94" t="s">
        <v>234</v>
      </c>
      <c r="M21" s="94" t="s">
        <v>236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3">
        <v>357</v>
      </c>
      <c r="L22" s="93">
        <v>70</v>
      </c>
      <c r="M22" s="94">
        <f>L22*K22</f>
        <v>24990</v>
      </c>
      <c r="O22" t="s">
        <v>239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255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240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77" t="s">
        <v>163</v>
      </c>
      <c r="K32" s="17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241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78" t="s">
        <v>195</v>
      </c>
      <c r="K37" s="179"/>
      <c r="M37" t="s">
        <v>242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244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256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237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252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243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84" t="s">
        <v>26</v>
      </c>
      <c r="C1" s="184"/>
      <c r="D1" s="19"/>
      <c r="E1" s="184" t="s">
        <v>27</v>
      </c>
      <c r="F1" s="18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85" t="s">
        <v>36</v>
      </c>
      <c r="C10" s="18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45" zoomScaleNormal="100" workbookViewId="0">
      <selection activeCell="E44" sqref="E44"/>
    </sheetView>
  </sheetViews>
  <sheetFormatPr baseColWidth="10" defaultColWidth="8.28515625" defaultRowHeight="15" x14ac:dyDescent="0.25"/>
  <cols>
    <col min="1" max="1" width="20.42578125" customWidth="1"/>
    <col min="3" max="3" width="11" customWidth="1"/>
    <col min="4" max="4" width="11.42578125" customWidth="1"/>
    <col min="5" max="7" width="11" customWidth="1"/>
    <col min="8" max="8" width="10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106" t="s">
        <v>232</v>
      </c>
      <c r="C4" s="10" t="s">
        <v>204</v>
      </c>
    </row>
    <row r="5" spans="1:9" x14ac:dyDescent="0.25">
      <c r="C5" s="98" t="s">
        <v>219</v>
      </c>
      <c r="D5" s="98" t="s">
        <v>203</v>
      </c>
      <c r="E5" s="98" t="s">
        <v>214</v>
      </c>
      <c r="F5" s="98" t="s">
        <v>215</v>
      </c>
      <c r="G5" s="98" t="s">
        <v>208</v>
      </c>
    </row>
    <row r="6" spans="1:9" x14ac:dyDescent="0.25">
      <c r="C6" s="93">
        <v>10</v>
      </c>
      <c r="D6" s="93">
        <f>12*360</f>
        <v>4320</v>
      </c>
      <c r="E6" s="94">
        <f>D6*C6</f>
        <v>43200</v>
      </c>
      <c r="F6" s="95">
        <v>0.3</v>
      </c>
      <c r="G6" s="94">
        <f>F6*E6</f>
        <v>12960</v>
      </c>
    </row>
    <row r="8" spans="1:9" x14ac:dyDescent="0.25">
      <c r="C8" s="10" t="s">
        <v>202</v>
      </c>
    </row>
    <row r="9" spans="1:9" x14ac:dyDescent="0.25">
      <c r="C9" s="98" t="s">
        <v>209</v>
      </c>
      <c r="D9" s="98" t="s">
        <v>212</v>
      </c>
      <c r="E9" s="98" t="s">
        <v>213</v>
      </c>
      <c r="F9" s="98" t="s">
        <v>207</v>
      </c>
      <c r="G9" s="100" t="s">
        <v>206</v>
      </c>
    </row>
    <row r="10" spans="1:9" x14ac:dyDescent="0.25">
      <c r="C10" s="96">
        <v>220</v>
      </c>
      <c r="D10" s="97">
        <f>G6/C10</f>
        <v>58.909090909090907</v>
      </c>
      <c r="E10" s="96">
        <v>2400</v>
      </c>
      <c r="F10" s="97">
        <f>E10*D10/1000</f>
        <v>141.38181818181818</v>
      </c>
      <c r="G10" s="93">
        <v>471</v>
      </c>
      <c r="I10" t="s">
        <v>205</v>
      </c>
    </row>
    <row r="12" spans="1:9" x14ac:dyDescent="0.25">
      <c r="C12" s="10" t="s">
        <v>259</v>
      </c>
    </row>
    <row r="13" spans="1:9" x14ac:dyDescent="0.25">
      <c r="C13" s="98" t="s">
        <v>210</v>
      </c>
      <c r="D13" s="98" t="s">
        <v>211</v>
      </c>
      <c r="E13" s="98" t="s">
        <v>215</v>
      </c>
      <c r="F13" s="98" t="s">
        <v>216</v>
      </c>
      <c r="G13" s="98" t="s">
        <v>19</v>
      </c>
    </row>
    <row r="14" spans="1:9" x14ac:dyDescent="0.25">
      <c r="C14" s="93">
        <v>2</v>
      </c>
      <c r="D14" s="93">
        <f>9*200*C14</f>
        <v>3600</v>
      </c>
      <c r="E14" s="95">
        <v>0.3</v>
      </c>
      <c r="F14" s="93">
        <v>20</v>
      </c>
      <c r="G14" s="94">
        <f>F14*E14*D14</f>
        <v>21600</v>
      </c>
    </row>
    <row r="16" spans="1:9" x14ac:dyDescent="0.25">
      <c r="C16" s="10" t="s">
        <v>20</v>
      </c>
      <c r="G16" s="10" t="s">
        <v>233</v>
      </c>
    </row>
    <row r="17" spans="1:10" x14ac:dyDescent="0.25">
      <c r="C17" s="98" t="s">
        <v>215</v>
      </c>
      <c r="D17" s="98" t="s">
        <v>217</v>
      </c>
      <c r="E17" s="98" t="s">
        <v>218</v>
      </c>
      <c r="G17" s="98" t="s">
        <v>235</v>
      </c>
      <c r="H17" s="98" t="s">
        <v>234</v>
      </c>
      <c r="I17" s="98" t="s">
        <v>236</v>
      </c>
    </row>
    <row r="18" spans="1:10" x14ac:dyDescent="0.25">
      <c r="C18" s="95">
        <v>0.05</v>
      </c>
      <c r="D18" s="99">
        <v>400000</v>
      </c>
      <c r="E18" s="94">
        <f>D18*C18</f>
        <v>20000</v>
      </c>
      <c r="G18" s="93">
        <v>357</v>
      </c>
      <c r="H18" s="93">
        <v>70</v>
      </c>
      <c r="I18" s="94">
        <f>H18*G18</f>
        <v>24990</v>
      </c>
    </row>
    <row r="19" spans="1:10" x14ac:dyDescent="0.25">
      <c r="C19" s="109"/>
      <c r="D19" s="110"/>
      <c r="E19" s="108"/>
    </row>
    <row r="20" spans="1:10" x14ac:dyDescent="0.25">
      <c r="C20" s="109"/>
      <c r="D20" s="110"/>
      <c r="E20" s="108"/>
    </row>
    <row r="22" spans="1:10" x14ac:dyDescent="0.25">
      <c r="A22" s="106" t="s">
        <v>231</v>
      </c>
    </row>
    <row r="23" spans="1:10" x14ac:dyDescent="0.25">
      <c r="A23" s="187" t="s">
        <v>201</v>
      </c>
      <c r="B23" s="94" t="s">
        <v>224</v>
      </c>
      <c r="C23" s="98">
        <v>2015</v>
      </c>
      <c r="D23" s="98">
        <v>2016</v>
      </c>
      <c r="E23" s="98">
        <v>2017</v>
      </c>
      <c r="F23" s="98">
        <v>2018</v>
      </c>
      <c r="G23" s="98">
        <v>2019</v>
      </c>
      <c r="H23" s="98">
        <v>2020</v>
      </c>
    </row>
    <row r="24" spans="1:10" x14ac:dyDescent="0.25">
      <c r="A24" s="187"/>
      <c r="B24" s="3"/>
      <c r="C24" s="98" t="s">
        <v>246</v>
      </c>
      <c r="D24" s="98" t="s">
        <v>247</v>
      </c>
      <c r="E24" s="12"/>
      <c r="F24" s="12"/>
      <c r="G24" s="12"/>
      <c r="H24" s="12"/>
      <c r="I24" s="3" t="s">
        <v>190</v>
      </c>
    </row>
    <row r="25" spans="1:10" x14ac:dyDescent="0.25">
      <c r="A25" s="16" t="s">
        <v>1</v>
      </c>
      <c r="B25" s="4">
        <v>0.2</v>
      </c>
      <c r="C25" s="83">
        <f>'BP ev+JSC'!C6</f>
        <v>141.38181818181818</v>
      </c>
      <c r="D25" s="83">
        <f>'BP ev+JSC'!D6</f>
        <v>169.65818181818182</v>
      </c>
      <c r="E25" s="83">
        <f>'BP ev+JSC'!E6</f>
        <v>203.58981818181817</v>
      </c>
      <c r="F25" s="83">
        <f>'BP ev+JSC'!F6</f>
        <v>244.30778181818181</v>
      </c>
      <c r="G25" s="83">
        <f>'BP ev+JSC'!G6</f>
        <v>293.16933818181815</v>
      </c>
      <c r="H25" s="83">
        <f>'BP ev+JSC'!H6</f>
        <v>351.80320581818177</v>
      </c>
      <c r="I25" s="113">
        <v>0.74692825014475961</v>
      </c>
      <c r="J25" t="s">
        <v>220</v>
      </c>
    </row>
    <row r="26" spans="1:10" x14ac:dyDescent="0.25">
      <c r="A26" s="16" t="s">
        <v>221</v>
      </c>
      <c r="B26" s="4">
        <v>0.15</v>
      </c>
      <c r="C26" s="83">
        <f>'BP ev+JSC'!C7</f>
        <v>21.6</v>
      </c>
      <c r="D26" s="83">
        <f>'BP ev+JSC'!D7</f>
        <v>24.84</v>
      </c>
      <c r="E26" s="83">
        <f>'BP ev+JSC'!E7</f>
        <v>28.565999999999999</v>
      </c>
      <c r="F26" s="83">
        <f>'BP ev+JSC'!F7</f>
        <v>32.850899999999996</v>
      </c>
      <c r="G26" s="83">
        <f>'BP ev+JSC'!G7</f>
        <v>37.778534999999991</v>
      </c>
      <c r="H26" s="83">
        <f>'BP ev+JSC'!H7</f>
        <v>43.445315249999986</v>
      </c>
    </row>
    <row r="27" spans="1:10" x14ac:dyDescent="0.25">
      <c r="A27" s="16" t="s">
        <v>248</v>
      </c>
      <c r="B27" s="4">
        <v>0.2</v>
      </c>
      <c r="C27" s="87">
        <f>'BP ev+JSC'!C8</f>
        <v>10</v>
      </c>
      <c r="D27" s="83">
        <f>'BP ev+JSC'!D8</f>
        <v>12</v>
      </c>
      <c r="E27" s="83">
        <f>'BP ev+JSC'!E8</f>
        <v>14.399999999999999</v>
      </c>
      <c r="F27" s="83">
        <f>'BP ev+JSC'!F8</f>
        <v>17.279999999999998</v>
      </c>
      <c r="G27" s="83">
        <f>'BP ev+JSC'!G8</f>
        <v>20.735999999999997</v>
      </c>
      <c r="H27" s="83">
        <f>'BP ev+JSC'!H8</f>
        <v>24.883199999999995</v>
      </c>
    </row>
    <row r="28" spans="1:10" x14ac:dyDescent="0.25">
      <c r="A28" s="16" t="s">
        <v>233</v>
      </c>
      <c r="B28" s="4">
        <v>0.2</v>
      </c>
      <c r="C28" s="84">
        <v>25</v>
      </c>
      <c r="D28" s="84">
        <f>'BP ev+JSC'!D9</f>
        <v>29.987999999999996</v>
      </c>
      <c r="E28" s="84">
        <f>'BP ev+JSC'!E9</f>
        <v>35.985599999999991</v>
      </c>
      <c r="F28" s="84">
        <f>'BP ev+JSC'!F9</f>
        <v>43.182719999999989</v>
      </c>
      <c r="G28" s="84">
        <f>'BP ev+JSC'!G9</f>
        <v>51.819263999999983</v>
      </c>
      <c r="H28" s="84">
        <f>'BP ev+JSC'!H9</f>
        <v>62.183116799999979</v>
      </c>
    </row>
    <row r="29" spans="1:10" x14ac:dyDescent="0.25">
      <c r="A29" s="102" t="s">
        <v>3</v>
      </c>
      <c r="B29" s="12"/>
      <c r="C29" s="103">
        <f>'BP ev+JSC'!C10</f>
        <v>197.97181818181818</v>
      </c>
      <c r="D29" s="103">
        <f>'BP ev+JSC'!D10</f>
        <v>236.48618181818182</v>
      </c>
      <c r="E29" s="103">
        <f>'BP ev+JSC'!E10</f>
        <v>282.54141818181819</v>
      </c>
      <c r="F29" s="103">
        <f>'BP ev+JSC'!F10</f>
        <v>337.62140181818177</v>
      </c>
      <c r="G29" s="103">
        <f>'BP ev+JSC'!G10</f>
        <v>403.50313718181809</v>
      </c>
      <c r="H29" s="103">
        <f>'BP ev+JSC'!H10</f>
        <v>482.31483786818171</v>
      </c>
    </row>
    <row r="30" spans="1:10" x14ac:dyDescent="0.25">
      <c r="A30" s="79" t="s">
        <v>24</v>
      </c>
      <c r="B30" s="4">
        <v>0.02</v>
      </c>
      <c r="C30" s="87">
        <f>'BP ev+JSC'!C11</f>
        <v>55.583750000000002</v>
      </c>
      <c r="D30" s="83">
        <f>'BP ev+JSC'!D11</f>
        <v>56.695425</v>
      </c>
      <c r="E30" s="83">
        <f>'BP ev+JSC'!E11</f>
        <v>57.829333500000004</v>
      </c>
      <c r="F30" s="83">
        <f>'BP ev+JSC'!F11</f>
        <v>58.985920170000007</v>
      </c>
      <c r="G30" s="83">
        <f>'BP ev+JSC'!G11</f>
        <v>60.16563857340001</v>
      </c>
      <c r="H30" s="83">
        <f>'BP ev+JSC'!H11</f>
        <v>61.368951344868009</v>
      </c>
    </row>
    <row r="31" spans="1:10" x14ac:dyDescent="0.25">
      <c r="A31" s="79" t="s">
        <v>153</v>
      </c>
      <c r="B31" s="4">
        <v>0.02</v>
      </c>
      <c r="C31" s="84">
        <f>'BP ev+JSC'!C12</f>
        <v>5</v>
      </c>
      <c r="D31" s="83">
        <f>'BP ev+JSC'!D12</f>
        <v>5.0999999999999996</v>
      </c>
      <c r="E31" s="83">
        <f>'BP ev+JSC'!E12</f>
        <v>5.202</v>
      </c>
      <c r="F31" s="83">
        <f>'BP ev+JSC'!F12</f>
        <v>5.3060400000000003</v>
      </c>
      <c r="G31" s="83">
        <f>'BP ev+JSC'!G12</f>
        <v>5.4121608000000005</v>
      </c>
      <c r="H31" s="83">
        <f>'BP ev+JSC'!H12</f>
        <v>5.5204040160000005</v>
      </c>
      <c r="J31" t="s">
        <v>249</v>
      </c>
    </row>
    <row r="32" spans="1:10" x14ac:dyDescent="0.25">
      <c r="A32" s="79" t="s">
        <v>250</v>
      </c>
      <c r="B32" s="3"/>
      <c r="C32" s="84">
        <v>3</v>
      </c>
      <c r="D32" s="83">
        <v>3</v>
      </c>
      <c r="E32" s="83">
        <v>3</v>
      </c>
      <c r="F32" s="83">
        <v>3</v>
      </c>
      <c r="G32" s="83">
        <v>3</v>
      </c>
      <c r="H32" s="83">
        <v>3</v>
      </c>
    </row>
    <row r="33" spans="1:10" x14ac:dyDescent="0.25">
      <c r="A33" s="79" t="s">
        <v>155</v>
      </c>
      <c r="B33" s="3"/>
      <c r="C33" s="84">
        <v>2</v>
      </c>
      <c r="D33" s="83">
        <v>2</v>
      </c>
      <c r="E33" s="83">
        <v>2</v>
      </c>
      <c r="F33" s="83">
        <v>2</v>
      </c>
      <c r="G33" s="83">
        <v>2</v>
      </c>
      <c r="H33" s="83">
        <v>2</v>
      </c>
    </row>
    <row r="34" spans="1:10" x14ac:dyDescent="0.25">
      <c r="A34" s="79" t="s">
        <v>251</v>
      </c>
      <c r="B34" s="4">
        <v>0.02</v>
      </c>
      <c r="C34" s="83">
        <f>'BP ev+JSC'!C15</f>
        <v>9.8042500000000015</v>
      </c>
      <c r="D34" s="83">
        <f>'BP ev+JSC'!D15</f>
        <v>10.000335000000002</v>
      </c>
      <c r="E34" s="83">
        <f>'BP ev+JSC'!E15</f>
        <v>10.200341700000001</v>
      </c>
      <c r="F34" s="83">
        <f>'BP ev+JSC'!F15</f>
        <v>10.404348534</v>
      </c>
      <c r="G34" s="83">
        <f>'BP ev+JSC'!G15</f>
        <v>10.612435504680001</v>
      </c>
      <c r="H34" s="83">
        <f>'BP ev+JSC'!H15</f>
        <v>10.824684214773601</v>
      </c>
    </row>
    <row r="35" spans="1:10" x14ac:dyDescent="0.25">
      <c r="A35" s="79" t="s">
        <v>92</v>
      </c>
      <c r="B35" s="4">
        <v>0.02</v>
      </c>
      <c r="C35" s="84">
        <f>'BP ev+JSC'!C16</f>
        <v>15</v>
      </c>
      <c r="D35" s="84">
        <f>'BP ev+JSC'!D16</f>
        <v>5</v>
      </c>
      <c r="E35" s="84">
        <f>'BP ev+JSC'!E16</f>
        <v>5.0999999999999996</v>
      </c>
      <c r="F35" s="84">
        <f>'BP ev+JSC'!F16</f>
        <v>5.202</v>
      </c>
      <c r="G35" s="84">
        <f>'BP ev+JSC'!G16</f>
        <v>5.3060400000000003</v>
      </c>
      <c r="H35" s="84">
        <f>'BP ev+JSC'!H16</f>
        <v>5.4121608000000005</v>
      </c>
    </row>
    <row r="36" spans="1:10" x14ac:dyDescent="0.25">
      <c r="A36" s="79" t="s">
        <v>222</v>
      </c>
      <c r="B36" s="4">
        <v>0.02</v>
      </c>
      <c r="C36" s="87">
        <f>'BP ev+JSC'!C17</f>
        <v>80</v>
      </c>
      <c r="D36" s="84">
        <f>'BP ev+JSC'!D17</f>
        <v>100</v>
      </c>
      <c r="E36" s="84">
        <f>'BP ev+JSC'!E17</f>
        <v>102</v>
      </c>
      <c r="F36" s="84">
        <f>'BP ev+JSC'!F17</f>
        <v>104.04</v>
      </c>
      <c r="G36" s="84">
        <f>'BP ev+JSC'!G17</f>
        <v>106.1208</v>
      </c>
      <c r="H36" s="84">
        <f>'BP ev+JSC'!H17</f>
        <v>108.243216</v>
      </c>
    </row>
    <row r="37" spans="1:10" x14ac:dyDescent="0.25">
      <c r="A37" s="79" t="s">
        <v>191</v>
      </c>
      <c r="B37" s="4">
        <v>0.02</v>
      </c>
      <c r="C37" s="84">
        <f>'BP ev+JSC'!C18</f>
        <v>12</v>
      </c>
      <c r="D37" s="84">
        <f>'BP ev+JSC'!D18</f>
        <v>25</v>
      </c>
      <c r="E37" s="84">
        <f>'BP ev+JSC'!E18</f>
        <v>25.5</v>
      </c>
      <c r="F37" s="84">
        <f>'BP ev+JSC'!F18</f>
        <v>51</v>
      </c>
      <c r="G37" s="84">
        <f>'BP ev+JSC'!G18</f>
        <v>52.02</v>
      </c>
      <c r="H37" s="84">
        <f>'BP ev+JSC'!H18</f>
        <v>53.060400000000001</v>
      </c>
    </row>
    <row r="38" spans="1:10" x14ac:dyDescent="0.25">
      <c r="A38" s="79" t="s">
        <v>192</v>
      </c>
      <c r="B38" s="4">
        <v>0.02</v>
      </c>
      <c r="C38" s="84">
        <f>'BP ev+JSC'!C19</f>
        <v>10</v>
      </c>
      <c r="D38" s="84">
        <f>'BP ev+JSC'!D19</f>
        <v>15</v>
      </c>
      <c r="E38" s="84">
        <f>'BP ev+JSC'!E19</f>
        <v>15.3</v>
      </c>
      <c r="F38" s="84">
        <f>'BP ev+JSC'!F19</f>
        <v>40</v>
      </c>
      <c r="G38" s="84">
        <f>'BP ev+JSC'!G19</f>
        <v>40.799999999999997</v>
      </c>
      <c r="H38" s="84">
        <f>'BP ev+JSC'!H19</f>
        <v>41.616</v>
      </c>
    </row>
    <row r="39" spans="1:10" x14ac:dyDescent="0.25">
      <c r="A39" s="79" t="s">
        <v>152</v>
      </c>
      <c r="B39" s="4">
        <v>0.02</v>
      </c>
      <c r="C39" s="84">
        <f>'BP ev+JSC'!C20</f>
        <v>5</v>
      </c>
      <c r="D39" s="83">
        <f>'BP ev+JSC'!D20</f>
        <v>5.0999999999999996</v>
      </c>
      <c r="E39" s="83">
        <f>'BP ev+JSC'!E20</f>
        <v>5.202</v>
      </c>
      <c r="F39" s="83">
        <f>'BP ev+JSC'!F20</f>
        <v>5.3060400000000003</v>
      </c>
      <c r="G39" s="83">
        <f>'BP ev+JSC'!G20</f>
        <v>5.4121608000000005</v>
      </c>
      <c r="H39" s="83">
        <f>'BP ev+JSC'!H20</f>
        <v>5.5204040160000005</v>
      </c>
    </row>
    <row r="40" spans="1:10" x14ac:dyDescent="0.25">
      <c r="A40" s="79" t="s">
        <v>223</v>
      </c>
      <c r="B40" s="4">
        <v>0.02</v>
      </c>
      <c r="C40" s="84">
        <f>'BP ev+JSC'!C21</f>
        <v>15</v>
      </c>
      <c r="D40" s="83">
        <f>'BP ev+JSC'!D21</f>
        <v>15.3</v>
      </c>
      <c r="E40" s="83">
        <f>'BP ev+JSC'!E21</f>
        <v>15.606000000000002</v>
      </c>
      <c r="F40" s="83">
        <f>'BP ev+JSC'!F21</f>
        <v>15.918120000000002</v>
      </c>
      <c r="G40" s="83">
        <f>'BP ev+JSC'!G21</f>
        <v>16.236482400000003</v>
      </c>
      <c r="H40" s="83">
        <f>'BP ev+JSC'!H21</f>
        <v>16.561212048000005</v>
      </c>
    </row>
    <row r="41" spans="1:10" x14ac:dyDescent="0.25">
      <c r="A41" s="79" t="s">
        <v>187</v>
      </c>
      <c r="B41" s="5">
        <v>5</v>
      </c>
      <c r="C41" s="83">
        <f>'BP ev+JSC'!C22</f>
        <v>1.4</v>
      </c>
      <c r="D41" s="83">
        <f>'BP ev+JSC'!D22</f>
        <v>1.1199999999999999</v>
      </c>
      <c r="E41" s="83">
        <f>'BP ev+JSC'!E22</f>
        <v>0.89599999999999991</v>
      </c>
      <c r="F41" s="83">
        <f>'BP ev+JSC'!F22</f>
        <v>0.71679999999999988</v>
      </c>
      <c r="G41" s="83">
        <f>'BP ev+JSC'!G22</f>
        <v>0.57343999999999995</v>
      </c>
      <c r="H41" s="83">
        <f>'BP ev+JSC'!H22</f>
        <v>0.45875199999999994</v>
      </c>
      <c r="I41" s="114"/>
      <c r="J41" s="81" t="s">
        <v>258</v>
      </c>
    </row>
    <row r="42" spans="1:10" x14ac:dyDescent="0.25">
      <c r="A42" s="79" t="s">
        <v>188</v>
      </c>
      <c r="B42" s="5">
        <v>5</v>
      </c>
      <c r="C42" s="83">
        <f>'BP ev+JSC'!C23</f>
        <v>0</v>
      </c>
      <c r="D42" s="83">
        <f>'BP ev+JSC'!D23</f>
        <v>10</v>
      </c>
      <c r="E42" s="83">
        <f>'BP ev+JSC'!E23</f>
        <v>8</v>
      </c>
      <c r="F42" s="83">
        <f>'BP ev+JSC'!F23</f>
        <v>6.4</v>
      </c>
      <c r="G42" s="83">
        <f>'BP ev+JSC'!G23</f>
        <v>5.12</v>
      </c>
      <c r="H42" s="83">
        <f>'BP ev+JSC'!H23</f>
        <v>4.0960000000000001</v>
      </c>
      <c r="J42" t="s">
        <v>257</v>
      </c>
    </row>
    <row r="43" spans="1:10" x14ac:dyDescent="0.25">
      <c r="A43" s="79" t="s">
        <v>199</v>
      </c>
      <c r="B43" s="83">
        <f>'BP ev+JSC'!B24</f>
        <v>4.5</v>
      </c>
      <c r="C43" s="85">
        <f>'BP ev+JSC'!C24</f>
        <v>4.5</v>
      </c>
      <c r="D43" s="83"/>
      <c r="E43" s="83"/>
      <c r="F43" s="83"/>
      <c r="G43" s="83"/>
      <c r="H43" s="83"/>
      <c r="J43" t="s">
        <v>253</v>
      </c>
    </row>
    <row r="44" spans="1:10" x14ac:dyDescent="0.25">
      <c r="A44" s="101" t="s">
        <v>147</v>
      </c>
      <c r="B44" s="104"/>
      <c r="C44" s="103">
        <f>'BP ev+JSC'!C25</f>
        <v>-20.316181818181832</v>
      </c>
      <c r="D44" s="103">
        <f>'BP ev+JSC'!D25</f>
        <v>-16.829578181818192</v>
      </c>
      <c r="E44" s="103">
        <f>'BP ev+JSC'!E25</f>
        <v>26.70574298181819</v>
      </c>
      <c r="F44" s="103">
        <f>'BP ev+JSC'!F25</f>
        <v>29.34213311418182</v>
      </c>
      <c r="G44" s="103">
        <f>'BP ev+JSC'!G25</f>
        <v>90.723979103738088</v>
      </c>
      <c r="H44" s="103">
        <f>'BP ev+JSC'!H25</f>
        <v>164.6326534285401</v>
      </c>
    </row>
    <row r="45" spans="1:10" x14ac:dyDescent="0.25">
      <c r="A45" s="101" t="s">
        <v>162</v>
      </c>
      <c r="B45" s="104"/>
      <c r="C45" s="105">
        <f>'BP ev+JSC'!C26</f>
        <v>-0.10262158525777322</v>
      </c>
      <c r="D45" s="105">
        <f>'BP ev+JSC'!D26</f>
        <v>-7.1165165137459546E-2</v>
      </c>
      <c r="E45" s="105">
        <f>'BP ev+JSC'!E26</f>
        <v>9.4519745648876094E-2</v>
      </c>
      <c r="F45" s="105">
        <f>'BP ev+JSC'!F26</f>
        <v>8.6908391932995266E-2</v>
      </c>
      <c r="G45" s="105">
        <f>'BP ev+JSC'!G26</f>
        <v>0.22484082710578271</v>
      </c>
      <c r="H45" s="105">
        <f>'BP ev+JSC'!H26</f>
        <v>0.34133856249625638</v>
      </c>
    </row>
    <row r="46" spans="1:10" x14ac:dyDescent="0.25">
      <c r="A46" s="78" t="s">
        <v>148</v>
      </c>
      <c r="B46" s="3"/>
      <c r="C46" s="83"/>
      <c r="D46" s="83"/>
      <c r="E46" s="83"/>
      <c r="F46" s="83"/>
      <c r="G46" s="83"/>
      <c r="H46" s="83"/>
    </row>
    <row r="47" spans="1:10" x14ac:dyDescent="0.25">
      <c r="A47" s="78" t="s">
        <v>254</v>
      </c>
      <c r="B47" s="3"/>
      <c r="C47" s="83"/>
      <c r="D47" s="83"/>
      <c r="E47" s="83"/>
      <c r="F47" s="83"/>
      <c r="G47" s="83"/>
      <c r="H47" s="83"/>
    </row>
    <row r="48" spans="1:10" x14ac:dyDescent="0.25">
      <c r="A48" s="78" t="s">
        <v>150</v>
      </c>
      <c r="B48" s="4">
        <v>0.25</v>
      </c>
      <c r="C48" s="83">
        <f>'BP ev+JSC'!C29</f>
        <v>5.079045454545458</v>
      </c>
      <c r="D48" s="83">
        <f>'BP ev+JSC'!D29</f>
        <v>4.2073945454545481</v>
      </c>
      <c r="E48" s="83">
        <f>'BP ev+JSC'!E29</f>
        <v>-6.6764357454545475</v>
      </c>
      <c r="F48" s="83">
        <f>'BP ev+JSC'!F29</f>
        <v>-7.335533278545455</v>
      </c>
      <c r="G48" s="83">
        <f>'BP ev+JSC'!G29</f>
        <v>-22.680994775934522</v>
      </c>
      <c r="H48" s="83">
        <f>'BP ev+JSC'!H29</f>
        <v>-41.158163357135024</v>
      </c>
    </row>
    <row r="49" spans="1:13" x14ac:dyDescent="0.25">
      <c r="A49" s="101" t="s">
        <v>151</v>
      </c>
      <c r="B49" s="12"/>
      <c r="C49" s="86">
        <f>'BP ev+JSC'!C30</f>
        <v>-15.237136363636374</v>
      </c>
      <c r="D49" s="86">
        <f>'BP ev+JSC'!D30</f>
        <v>-12.622183636363644</v>
      </c>
      <c r="E49" s="86">
        <f>'BP ev+JSC'!E30</f>
        <v>20.029307236363643</v>
      </c>
      <c r="F49" s="86">
        <f>'BP ev+JSC'!F30</f>
        <v>22.006599835636365</v>
      </c>
      <c r="G49" s="86">
        <f>'BP ev+JSC'!G30</f>
        <v>68.042984327803566</v>
      </c>
      <c r="H49" s="86">
        <f>'BP ev+JSC'!H30</f>
        <v>123.47449007140507</v>
      </c>
    </row>
    <row r="52" spans="1:13" x14ac:dyDescent="0.25">
      <c r="A52" s="106" t="s">
        <v>245</v>
      </c>
    </row>
    <row r="53" spans="1:13" x14ac:dyDescent="0.25">
      <c r="A53" s="106"/>
      <c r="C53" s="98">
        <v>2015</v>
      </c>
      <c r="D53" s="98">
        <v>2016</v>
      </c>
      <c r="E53" s="98">
        <v>2017</v>
      </c>
      <c r="F53" s="98">
        <v>2018</v>
      </c>
      <c r="G53" s="98">
        <v>2019</v>
      </c>
      <c r="H53" s="98">
        <v>2020</v>
      </c>
    </row>
    <row r="54" spans="1:13" x14ac:dyDescent="0.25">
      <c r="A54" s="12" t="s">
        <v>200</v>
      </c>
      <c r="B54" s="2"/>
      <c r="C54" s="112">
        <f t="shared" ref="C54:H54" si="0">+C25</f>
        <v>141.38181818181818</v>
      </c>
      <c r="D54" s="112">
        <f t="shared" si="0"/>
        <v>169.65818181818182</v>
      </c>
      <c r="E54" s="112">
        <f t="shared" si="0"/>
        <v>203.58981818181817</v>
      </c>
      <c r="F54" s="112">
        <f t="shared" si="0"/>
        <v>244.30778181818181</v>
      </c>
      <c r="G54" s="112">
        <f t="shared" si="0"/>
        <v>293.16933818181815</v>
      </c>
      <c r="H54" s="112">
        <f t="shared" si="0"/>
        <v>351.80320581818177</v>
      </c>
      <c r="J54" s="177" t="s">
        <v>163</v>
      </c>
      <c r="K54" s="177"/>
    </row>
    <row r="55" spans="1:13" x14ac:dyDescent="0.25">
      <c r="A55" s="12" t="s">
        <v>156</v>
      </c>
      <c r="B55" s="83"/>
      <c r="C55" s="83">
        <f>'BP ev+JSC'!C33</f>
        <v>-13.837136363636374</v>
      </c>
      <c r="D55" s="83">
        <f>'BP ev+JSC'!D33</f>
        <v>-1.5021836363636449</v>
      </c>
      <c r="E55" s="83">
        <f>'BP ev+JSC'!E33</f>
        <v>28.925307236363643</v>
      </c>
      <c r="F55" s="83">
        <f>'BP ev+JSC'!F33</f>
        <v>29.123399835636363</v>
      </c>
      <c r="G55" s="83">
        <f>'BP ev+JSC'!G33</f>
        <v>73.736424327803576</v>
      </c>
      <c r="H55" s="83">
        <f>'BP ev+JSC'!H33</f>
        <v>128.02924207140506</v>
      </c>
      <c r="J55" s="3" t="s">
        <v>196</v>
      </c>
      <c r="K55" s="3">
        <v>20</v>
      </c>
    </row>
    <row r="56" spans="1:13" x14ac:dyDescent="0.25">
      <c r="A56" s="79" t="s">
        <v>161</v>
      </c>
      <c r="B56" s="84">
        <v>30</v>
      </c>
      <c r="C56" s="83"/>
      <c r="D56" s="84">
        <v>0</v>
      </c>
      <c r="E56" s="84">
        <v>0</v>
      </c>
      <c r="F56" s="84"/>
      <c r="G56" s="83"/>
      <c r="H56" s="83"/>
      <c r="J56" s="3" t="s">
        <v>197</v>
      </c>
      <c r="K56" s="3">
        <v>10</v>
      </c>
    </row>
    <row r="57" spans="1:13" x14ac:dyDescent="0.25">
      <c r="A57" s="79" t="s">
        <v>157</v>
      </c>
      <c r="B57" s="84">
        <v>70</v>
      </c>
      <c r="C57" s="83"/>
      <c r="D57" s="83"/>
      <c r="E57" s="83"/>
      <c r="F57" s="83"/>
      <c r="G57" s="83"/>
      <c r="H57" s="83"/>
      <c r="J57" s="3" t="s">
        <v>198</v>
      </c>
      <c r="K57" s="3">
        <f>+K55+K56</f>
        <v>30</v>
      </c>
    </row>
    <row r="58" spans="1:13" x14ac:dyDescent="0.25">
      <c r="A58" s="79" t="s">
        <v>158</v>
      </c>
      <c r="B58" s="83"/>
      <c r="C58" s="83"/>
      <c r="D58" s="83"/>
      <c r="E58" s="83"/>
      <c r="F58" s="83"/>
      <c r="G58" s="83"/>
      <c r="H58" s="83"/>
    </row>
    <row r="59" spans="1:13" x14ac:dyDescent="0.25">
      <c r="A59" s="79" t="s">
        <v>159</v>
      </c>
      <c r="B59" s="83"/>
      <c r="C59" s="83">
        <f>'BP ev+JSC'!C37</f>
        <v>4.4123354088833544</v>
      </c>
      <c r="D59" s="83">
        <f>'BP ev+JSC'!D37</f>
        <v>2.1168871731008707</v>
      </c>
      <c r="E59" s="83">
        <f>'BP ev+JSC'!E37</f>
        <v>-0.54873904524698958</v>
      </c>
      <c r="F59" s="83">
        <f>'BP ev+JSC'!F37</f>
        <v>1.3895756114570386</v>
      </c>
      <c r="G59" s="83">
        <f>'BP ev+JSC'!G37</f>
        <v>-0.82458743063511797</v>
      </c>
      <c r="H59" s="83">
        <f>'BP ev+JSC'!H37</f>
        <v>-1.0319668058032372</v>
      </c>
      <c r="J59" s="178" t="s">
        <v>195</v>
      </c>
      <c r="K59" s="179"/>
    </row>
    <row r="60" spans="1:13" x14ac:dyDescent="0.25">
      <c r="A60" s="79" t="s">
        <v>169</v>
      </c>
      <c r="B60" s="83">
        <v>-7</v>
      </c>
      <c r="C60" s="83"/>
      <c r="D60" s="83"/>
      <c r="E60" s="83"/>
      <c r="F60" s="83"/>
      <c r="G60" s="83"/>
      <c r="H60" s="83"/>
      <c r="J60" s="3" t="s">
        <v>193</v>
      </c>
      <c r="K60" s="3">
        <v>35</v>
      </c>
    </row>
    <row r="61" spans="1:13" x14ac:dyDescent="0.25">
      <c r="A61" s="79" t="s">
        <v>171</v>
      </c>
      <c r="B61" s="83"/>
      <c r="C61" s="84">
        <v>-50</v>
      </c>
      <c r="D61" s="83"/>
      <c r="E61" s="83"/>
      <c r="F61" s="83"/>
      <c r="G61" s="83"/>
      <c r="H61" s="83"/>
      <c r="J61" s="3" t="s">
        <v>194</v>
      </c>
      <c r="K61" s="3">
        <v>35</v>
      </c>
      <c r="M61" t="s">
        <v>244</v>
      </c>
    </row>
    <row r="62" spans="1:13" x14ac:dyDescent="0.25">
      <c r="A62" s="79" t="s">
        <v>176</v>
      </c>
      <c r="B62" s="83">
        <v>-8</v>
      </c>
      <c r="C62" s="83"/>
      <c r="D62" s="83"/>
      <c r="E62" s="83"/>
      <c r="F62" s="83"/>
      <c r="G62" s="83"/>
      <c r="H62" s="83"/>
      <c r="J62" s="3" t="s">
        <v>198</v>
      </c>
      <c r="K62" s="3">
        <f>+K60+K61</f>
        <v>70</v>
      </c>
      <c r="M62" t="s">
        <v>256</v>
      </c>
    </row>
    <row r="63" spans="1:13" x14ac:dyDescent="0.25">
      <c r="A63" s="101" t="s">
        <v>160</v>
      </c>
      <c r="B63" s="103">
        <f>SUM(B55:B62)</f>
        <v>85</v>
      </c>
      <c r="C63" s="103">
        <f>B63+SUM(C55:C62)</f>
        <v>25.575199045246983</v>
      </c>
      <c r="D63" s="103">
        <f>C63+SUM(D55:D62)</f>
        <v>26.189902581984207</v>
      </c>
      <c r="E63" s="103">
        <f t="shared" ref="E63:H63" si="1">D63+SUM(E55:E62)</f>
        <v>54.56647077310086</v>
      </c>
      <c r="F63" s="103">
        <f>E63+SUM(F55:F62)</f>
        <v>85.079446220194257</v>
      </c>
      <c r="G63" s="103">
        <f t="shared" si="1"/>
        <v>157.99128311736271</v>
      </c>
      <c r="H63" s="103">
        <f t="shared" si="1"/>
        <v>284.98855838296453</v>
      </c>
    </row>
    <row r="67" spans="1:8" x14ac:dyDescent="0.25">
      <c r="A67" s="106" t="s">
        <v>179</v>
      </c>
    </row>
    <row r="68" spans="1:8" x14ac:dyDescent="0.25">
      <c r="A68" s="12" t="s">
        <v>179</v>
      </c>
      <c r="B68" s="3"/>
      <c r="C68" s="111">
        <v>2015</v>
      </c>
      <c r="D68" s="111">
        <v>2016</v>
      </c>
      <c r="E68" s="111">
        <v>2017</v>
      </c>
      <c r="F68" s="111">
        <v>2018</v>
      </c>
      <c r="G68" s="111">
        <v>2019</v>
      </c>
      <c r="H68" s="111">
        <v>2020</v>
      </c>
    </row>
    <row r="69" spans="1:8" x14ac:dyDescent="0.25">
      <c r="A69" s="12" t="s">
        <v>226</v>
      </c>
      <c r="B69" s="83">
        <f>B57</f>
        <v>70</v>
      </c>
      <c r="C69" s="83">
        <f>'BP ev+JSC'!C44</f>
        <v>54.762863636363626</v>
      </c>
      <c r="D69" s="83">
        <f>'BP ev+JSC'!D44</f>
        <v>42.140679999999982</v>
      </c>
      <c r="E69" s="83">
        <f>'BP ev+JSC'!E44</f>
        <v>62.169987236363625</v>
      </c>
      <c r="F69" s="83">
        <f>'BP ev+JSC'!F44</f>
        <v>84.17658707199999</v>
      </c>
      <c r="G69" s="83">
        <f>'BP ev+JSC'!G44</f>
        <v>152.21957139980356</v>
      </c>
      <c r="H69" s="83">
        <f>'BP ev+JSC'!H44</f>
        <v>275.69406147120861</v>
      </c>
    </row>
    <row r="70" spans="1:8" x14ac:dyDescent="0.25">
      <c r="A70" s="12" t="s">
        <v>163</v>
      </c>
      <c r="B70" s="83">
        <f>B56</f>
        <v>30</v>
      </c>
      <c r="C70" s="83">
        <f>'BP ev+JSC'!C45</f>
        <v>30</v>
      </c>
      <c r="D70" s="83">
        <f>'BP ev+JSC'!D45</f>
        <v>30</v>
      </c>
      <c r="E70" s="83">
        <f>'BP ev+JSC'!E45</f>
        <v>30</v>
      </c>
      <c r="F70" s="83">
        <f>'BP ev+JSC'!F45</f>
        <v>30</v>
      </c>
      <c r="G70" s="83">
        <f>'BP ev+JSC'!G45</f>
        <v>30</v>
      </c>
      <c r="H70" s="83">
        <f>'BP ev+JSC'!H45</f>
        <v>30</v>
      </c>
    </row>
    <row r="71" spans="1:8" x14ac:dyDescent="0.25">
      <c r="A71" s="12" t="s">
        <v>164</v>
      </c>
      <c r="B71" s="83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12" t="s">
        <v>165</v>
      </c>
      <c r="B72" s="83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79" t="s">
        <v>225</v>
      </c>
      <c r="B73" s="83"/>
      <c r="C73" s="83">
        <v>7.666666666666667</v>
      </c>
      <c r="D73" s="83">
        <v>10.416666666666666</v>
      </c>
      <c r="E73" s="83">
        <v>10.625</v>
      </c>
      <c r="F73" s="83">
        <v>12.920000000000002</v>
      </c>
      <c r="G73" s="83">
        <v>13.178400000000002</v>
      </c>
      <c r="H73" s="83">
        <v>13.441968000000001</v>
      </c>
    </row>
    <row r="74" spans="1:8" x14ac:dyDescent="0.25">
      <c r="A74" s="79" t="s">
        <v>167</v>
      </c>
      <c r="B74" s="83"/>
      <c r="C74" s="83"/>
      <c r="D74" s="83"/>
      <c r="E74" s="83"/>
      <c r="F74" s="83"/>
      <c r="G74" s="83"/>
      <c r="H74" s="83"/>
    </row>
    <row r="75" spans="1:8" x14ac:dyDescent="0.25">
      <c r="A75" s="101" t="s">
        <v>168</v>
      </c>
      <c r="B75" s="103">
        <f>SUM(B69:B74)</f>
        <v>100</v>
      </c>
      <c r="C75" s="103">
        <f>'BP ev+JSC'!C50</f>
        <v>92.42953030303029</v>
      </c>
      <c r="D75" s="103">
        <f>'BP ev+JSC'!D50</f>
        <v>82.557346666666646</v>
      </c>
      <c r="E75" s="103">
        <f>'BP ev+JSC'!E50</f>
        <v>102.79498723636362</v>
      </c>
      <c r="F75" s="103">
        <f>'BP ev+JSC'!F50</f>
        <v>127.09658707199999</v>
      </c>
      <c r="G75" s="103">
        <f>'BP ev+JSC'!G50</f>
        <v>195.39797139980357</v>
      </c>
      <c r="H75" s="103">
        <f>'BP ev+JSC'!H50</f>
        <v>319.13602947120859</v>
      </c>
    </row>
    <row r="76" spans="1:8" x14ac:dyDescent="0.25">
      <c r="B76" s="85"/>
      <c r="C76" s="85"/>
      <c r="D76" s="85"/>
      <c r="E76" s="85"/>
      <c r="F76" s="85"/>
      <c r="G76" s="85"/>
      <c r="H76" s="85"/>
    </row>
    <row r="77" spans="1:8" x14ac:dyDescent="0.25">
      <c r="A77" s="12" t="s">
        <v>169</v>
      </c>
      <c r="B77" s="83">
        <v>7</v>
      </c>
      <c r="C77" s="83">
        <v>5.6</v>
      </c>
      <c r="D77" s="83">
        <v>4.4799999999999995</v>
      </c>
      <c r="E77" s="83">
        <v>3.5839999999999996</v>
      </c>
      <c r="F77" s="83">
        <v>2.8671999999999995</v>
      </c>
      <c r="G77" s="83">
        <v>2.2937599999999998</v>
      </c>
      <c r="H77" s="83">
        <v>1.8350079999999998</v>
      </c>
    </row>
    <row r="78" spans="1:8" x14ac:dyDescent="0.25">
      <c r="A78" s="12" t="s">
        <v>171</v>
      </c>
      <c r="B78" s="83"/>
      <c r="C78" s="83">
        <f>'BP ev+JSC'!C53</f>
        <v>50</v>
      </c>
      <c r="D78" s="83">
        <f>'BP ev+JSC'!D53</f>
        <v>40</v>
      </c>
      <c r="E78" s="83">
        <f>'BP ev+JSC'!E53</f>
        <v>32</v>
      </c>
      <c r="F78" s="83">
        <f>'BP ev+JSC'!F53</f>
        <v>25.6</v>
      </c>
      <c r="G78" s="83">
        <f>'BP ev+JSC'!G53</f>
        <v>20.48</v>
      </c>
      <c r="H78" s="83">
        <f>'BP ev+JSC'!H53</f>
        <v>16.384</v>
      </c>
    </row>
    <row r="79" spans="1:8" x14ac:dyDescent="0.25">
      <c r="A79" s="12" t="s">
        <v>170</v>
      </c>
      <c r="B79" s="83">
        <v>8</v>
      </c>
      <c r="C79" s="83">
        <v>8</v>
      </c>
      <c r="D79" s="83">
        <v>8</v>
      </c>
      <c r="E79" s="83">
        <v>8</v>
      </c>
      <c r="F79" s="83">
        <v>8</v>
      </c>
      <c r="G79" s="83">
        <v>8</v>
      </c>
      <c r="H79" s="83">
        <v>8</v>
      </c>
    </row>
    <row r="80" spans="1:8" x14ac:dyDescent="0.25">
      <c r="A80" s="12" t="s">
        <v>172</v>
      </c>
      <c r="B80" s="83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10" x14ac:dyDescent="0.25">
      <c r="A81" s="12" t="s">
        <v>173</v>
      </c>
      <c r="B81" s="83"/>
      <c r="C81" s="83">
        <f>C91</f>
        <v>3.2543312577833121</v>
      </c>
      <c r="D81" s="83">
        <f t="shared" ref="D81:H81" si="2">D91</f>
        <v>3.8874440846824405</v>
      </c>
      <c r="E81" s="83">
        <f t="shared" si="2"/>
        <v>4.6445164632627645</v>
      </c>
      <c r="F81" s="83">
        <f t="shared" si="2"/>
        <v>5.5499408518057276</v>
      </c>
      <c r="G81" s="83">
        <f t="shared" si="2"/>
        <v>6.6329282824408455</v>
      </c>
      <c r="H81" s="83">
        <f t="shared" si="2"/>
        <v>7.9284630882440821</v>
      </c>
    </row>
    <row r="82" spans="1:10" x14ac:dyDescent="0.25">
      <c r="A82" s="12" t="s">
        <v>174</v>
      </c>
      <c r="B82" s="83"/>
      <c r="C82" s="83"/>
      <c r="D82" s="83"/>
      <c r="E82" s="83"/>
      <c r="F82" s="83"/>
      <c r="G82" s="83"/>
      <c r="H82" s="83"/>
    </row>
    <row r="83" spans="1:10" x14ac:dyDescent="0.25">
      <c r="A83" s="12" t="s">
        <v>160</v>
      </c>
      <c r="B83" s="83">
        <f>B63</f>
        <v>85</v>
      </c>
      <c r="C83" s="83">
        <f t="shared" ref="C83:H83" si="3">C63</f>
        <v>25.575199045246983</v>
      </c>
      <c r="D83" s="83">
        <f t="shared" si="3"/>
        <v>26.189902581984207</v>
      </c>
      <c r="E83" s="83">
        <f t="shared" si="3"/>
        <v>54.56647077310086</v>
      </c>
      <c r="F83" s="83">
        <f t="shared" si="3"/>
        <v>85.079446220194257</v>
      </c>
      <c r="G83" s="83">
        <f t="shared" si="3"/>
        <v>157.99128311736271</v>
      </c>
      <c r="H83" s="83">
        <f t="shared" si="3"/>
        <v>284.98855838296453</v>
      </c>
    </row>
    <row r="84" spans="1:10" x14ac:dyDescent="0.25">
      <c r="A84" s="101" t="s">
        <v>227</v>
      </c>
      <c r="B84" s="103">
        <f>SUM(B77:B83)</f>
        <v>100</v>
      </c>
      <c r="C84" s="103">
        <f t="shared" ref="C84:H84" si="4">SUM(C77:C83)</f>
        <v>92.429530303030305</v>
      </c>
      <c r="D84" s="103">
        <f t="shared" si="4"/>
        <v>82.557346666666646</v>
      </c>
      <c r="E84" s="103">
        <f t="shared" si="4"/>
        <v>102.79498723636362</v>
      </c>
      <c r="F84" s="103">
        <f t="shared" si="4"/>
        <v>127.09658707199999</v>
      </c>
      <c r="G84" s="103">
        <f t="shared" si="4"/>
        <v>195.39797139980357</v>
      </c>
      <c r="H84" s="103">
        <f t="shared" si="4"/>
        <v>319.13602947120859</v>
      </c>
    </row>
    <row r="85" spans="1:10" x14ac:dyDescent="0.25">
      <c r="A85" s="79" t="s">
        <v>178</v>
      </c>
      <c r="B85" s="86">
        <f>B75-B84</f>
        <v>0</v>
      </c>
      <c r="C85" s="86">
        <f t="shared" ref="C85:H85" si="5">C75-C84</f>
        <v>0</v>
      </c>
      <c r="D85" s="86">
        <f t="shared" si="5"/>
        <v>0</v>
      </c>
      <c r="E85" s="86">
        <f t="shared" si="5"/>
        <v>0</v>
      </c>
      <c r="F85" s="86">
        <f t="shared" si="5"/>
        <v>0</v>
      </c>
      <c r="G85" s="86">
        <f t="shared" si="5"/>
        <v>0</v>
      </c>
      <c r="H85" s="86">
        <f t="shared" si="5"/>
        <v>0</v>
      </c>
    </row>
    <row r="86" spans="1:10" x14ac:dyDescent="0.25">
      <c r="A86" s="91"/>
      <c r="B86" s="92"/>
      <c r="C86" s="92"/>
      <c r="D86" s="92"/>
      <c r="E86" s="92"/>
      <c r="F86" s="92"/>
      <c r="G86" s="92"/>
      <c r="H86" s="92"/>
    </row>
    <row r="87" spans="1:10" x14ac:dyDescent="0.25">
      <c r="A87" s="91"/>
      <c r="B87" s="92"/>
      <c r="C87" s="92"/>
      <c r="D87" s="92"/>
      <c r="E87" s="92"/>
      <c r="F87" s="92"/>
      <c r="G87" s="92"/>
      <c r="H87" s="92"/>
    </row>
    <row r="88" spans="1:10" x14ac:dyDescent="0.25">
      <c r="A88" s="107" t="s">
        <v>98</v>
      </c>
    </row>
    <row r="89" spans="1:10" x14ac:dyDescent="0.25">
      <c r="A89" s="104" t="s">
        <v>98</v>
      </c>
      <c r="B89" s="3"/>
      <c r="C89" s="111">
        <v>2015</v>
      </c>
      <c r="D89" s="111">
        <v>2016</v>
      </c>
      <c r="E89" s="111">
        <v>2017</v>
      </c>
      <c r="F89" s="111">
        <v>2018</v>
      </c>
      <c r="G89" s="111">
        <v>2019</v>
      </c>
      <c r="H89" s="111">
        <v>2020</v>
      </c>
    </row>
    <row r="90" spans="1:10" x14ac:dyDescent="0.25">
      <c r="A90" s="12" t="s">
        <v>172</v>
      </c>
      <c r="B90" s="3"/>
      <c r="C90" s="83"/>
      <c r="D90" s="83"/>
      <c r="E90" s="83"/>
      <c r="F90" s="83"/>
      <c r="G90" s="83"/>
      <c r="H90" s="83"/>
    </row>
    <row r="91" spans="1:10" x14ac:dyDescent="0.25">
      <c r="A91" s="12" t="s">
        <v>173</v>
      </c>
      <c r="B91" s="3"/>
      <c r="C91" s="83">
        <f>'BP ev+JSC'!C64</f>
        <v>3.2543312577833121</v>
      </c>
      <c r="D91" s="83">
        <f>'BP ev+JSC'!D64</f>
        <v>3.8874440846824405</v>
      </c>
      <c r="E91" s="83">
        <f>'BP ev+JSC'!E64</f>
        <v>4.6445164632627645</v>
      </c>
      <c r="F91" s="83">
        <f>'BP ev+JSC'!F64</f>
        <v>5.5499408518057276</v>
      </c>
      <c r="G91" s="83">
        <f>'BP ev+JSC'!G64</f>
        <v>6.6329282824408455</v>
      </c>
      <c r="H91" s="83">
        <f>'BP ev+JSC'!H64</f>
        <v>7.9284630882440821</v>
      </c>
      <c r="J91" t="s">
        <v>243</v>
      </c>
    </row>
    <row r="92" spans="1:10" x14ac:dyDescent="0.25">
      <c r="A92" s="12" t="s">
        <v>181</v>
      </c>
      <c r="B92" s="3"/>
      <c r="C92" s="83"/>
      <c r="D92" s="83"/>
      <c r="E92" s="83"/>
      <c r="F92" s="83"/>
      <c r="G92" s="83"/>
      <c r="H92" s="83"/>
    </row>
    <row r="93" spans="1:10" x14ac:dyDescent="0.25">
      <c r="A93" s="12" t="s">
        <v>166</v>
      </c>
      <c r="B93" s="3"/>
      <c r="C93" s="83">
        <v>7.666666666666667</v>
      </c>
      <c r="D93" s="83">
        <v>10.416666666666666</v>
      </c>
      <c r="E93" s="83">
        <v>10.625</v>
      </c>
      <c r="F93" s="83">
        <v>12.920000000000002</v>
      </c>
      <c r="G93" s="83">
        <v>13.178400000000002</v>
      </c>
      <c r="H93" s="83">
        <v>13.441968000000001</v>
      </c>
    </row>
    <row r="94" spans="1:10" x14ac:dyDescent="0.25">
      <c r="A94" s="12" t="s">
        <v>98</v>
      </c>
      <c r="B94" s="3"/>
      <c r="C94" s="83">
        <v>-4.4121710253217108</v>
      </c>
      <c r="D94" s="83">
        <v>-6.6112171025321711</v>
      </c>
      <c r="E94" s="83">
        <v>-6.1610687422166874</v>
      </c>
      <c r="F94" s="83">
        <v>-7.8333367372353706</v>
      </c>
      <c r="G94" s="83">
        <v>-7.2329116737235388</v>
      </c>
      <c r="H94" s="83">
        <v>-6.5356931331257808</v>
      </c>
    </row>
    <row r="95" spans="1:10" x14ac:dyDescent="0.25">
      <c r="A95" s="12" t="s">
        <v>182</v>
      </c>
      <c r="B95" s="3"/>
      <c r="C95" s="83">
        <v>4.4121710253217108</v>
      </c>
      <c r="D95" s="83">
        <v>2.1990460772104603</v>
      </c>
      <c r="E95" s="83">
        <v>-0.45014836031548366</v>
      </c>
      <c r="F95" s="83">
        <v>1.6722679950186832</v>
      </c>
      <c r="G95" s="83">
        <v>-0.60042506351183178</v>
      </c>
      <c r="H95" s="83">
        <v>-0.69721854059775801</v>
      </c>
    </row>
    <row r="96" spans="1:10" x14ac:dyDescent="0.25">
      <c r="A96" s="79" t="s">
        <v>228</v>
      </c>
      <c r="B96" s="3"/>
      <c r="C96" s="84"/>
      <c r="D96" s="84"/>
      <c r="E96" s="84"/>
      <c r="F96" s="84"/>
      <c r="G96" s="84"/>
      <c r="H96" s="84"/>
    </row>
    <row r="97" spans="1:8" x14ac:dyDescent="0.25">
      <c r="A97" s="79" t="s">
        <v>229</v>
      </c>
      <c r="B97" s="3"/>
      <c r="C97" s="84">
        <v>5</v>
      </c>
      <c r="D97" s="84">
        <v>5</v>
      </c>
      <c r="E97" s="84">
        <v>5</v>
      </c>
      <c r="F97" s="84">
        <v>5</v>
      </c>
      <c r="G97" s="84">
        <v>5</v>
      </c>
      <c r="H97" s="84">
        <v>5</v>
      </c>
    </row>
    <row r="98" spans="1:8" x14ac:dyDescent="0.25">
      <c r="A98" s="79" t="s">
        <v>230</v>
      </c>
      <c r="B98" s="3"/>
      <c r="C98" s="84"/>
      <c r="D98" s="84"/>
      <c r="E98" s="84"/>
      <c r="F98" s="84"/>
      <c r="G98" s="84"/>
      <c r="H98" s="84"/>
    </row>
    <row r="99" spans="1:8" x14ac:dyDescent="0.25">
      <c r="A99" s="78" t="s">
        <v>186</v>
      </c>
      <c r="B99" s="3"/>
      <c r="C99" s="4">
        <v>0.2</v>
      </c>
      <c r="D99" s="4">
        <v>0.2</v>
      </c>
      <c r="E99" s="4">
        <v>0.2</v>
      </c>
      <c r="F99" s="4">
        <v>0.2</v>
      </c>
      <c r="G99" s="4">
        <v>0.2</v>
      </c>
      <c r="H99" s="4">
        <v>0.2</v>
      </c>
    </row>
  </sheetData>
  <mergeCells count="3">
    <mergeCell ref="J54:K54"/>
    <mergeCell ref="J59:K59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D14" sqref="D14"/>
    </sheetView>
  </sheetViews>
  <sheetFormatPr baseColWidth="10" defaultRowHeight="15" x14ac:dyDescent="0.25"/>
  <cols>
    <col min="1" max="1" width="28.85546875" customWidth="1"/>
    <col min="2" max="2" width="16.7109375" customWidth="1"/>
    <col min="3" max="3" width="17.7109375" customWidth="1"/>
    <col min="4" max="4" width="15.85546875" customWidth="1"/>
    <col min="5" max="5" width="4.85546875" customWidth="1"/>
    <col min="6" max="6" width="13.42578125" customWidth="1"/>
    <col min="9" max="9" width="10" customWidth="1"/>
  </cols>
  <sheetData>
    <row r="1" spans="1:10" ht="18.75" x14ac:dyDescent="0.3">
      <c r="B1" s="121" t="s">
        <v>260</v>
      </c>
    </row>
    <row r="2" spans="1:10" x14ac:dyDescent="0.25">
      <c r="A2" s="118" t="s">
        <v>263</v>
      </c>
      <c r="B2" s="118" t="s">
        <v>261</v>
      </c>
      <c r="C2" s="118" t="s">
        <v>181</v>
      </c>
      <c r="D2" s="118" t="s">
        <v>262</v>
      </c>
      <c r="F2" t="s">
        <v>292</v>
      </c>
    </row>
    <row r="3" spans="1:10" x14ac:dyDescent="0.25">
      <c r="A3" s="3" t="s">
        <v>264</v>
      </c>
      <c r="B3" s="115">
        <v>42048</v>
      </c>
      <c r="C3" s="3" t="s">
        <v>265</v>
      </c>
      <c r="D3" s="3">
        <v>912</v>
      </c>
      <c r="F3" s="118" t="s">
        <v>275</v>
      </c>
      <c r="G3" s="117"/>
      <c r="H3" s="117"/>
      <c r="I3" s="117"/>
    </row>
    <row r="4" spans="1:10" x14ac:dyDescent="0.25">
      <c r="A4" s="3" t="s">
        <v>266</v>
      </c>
      <c r="B4" s="115">
        <v>41991</v>
      </c>
      <c r="C4" s="3" t="s">
        <v>265</v>
      </c>
      <c r="D4" s="3">
        <v>456</v>
      </c>
      <c r="F4" s="3" t="s">
        <v>276</v>
      </c>
      <c r="G4" s="115">
        <v>42060</v>
      </c>
      <c r="H4" s="3" t="s">
        <v>268</v>
      </c>
      <c r="I4" s="3">
        <v>2640</v>
      </c>
    </row>
    <row r="5" spans="1:10" x14ac:dyDescent="0.25">
      <c r="A5" s="3" t="s">
        <v>267</v>
      </c>
      <c r="B5" s="115">
        <v>42027</v>
      </c>
      <c r="C5" s="3" t="s">
        <v>265</v>
      </c>
      <c r="D5" s="3">
        <v>912</v>
      </c>
      <c r="F5" s="3" t="s">
        <v>291</v>
      </c>
      <c r="G5" s="115">
        <v>42056</v>
      </c>
      <c r="H5" s="3" t="s">
        <v>269</v>
      </c>
      <c r="I5" s="116">
        <v>39820.800000000003</v>
      </c>
    </row>
    <row r="6" spans="1:10" x14ac:dyDescent="0.25">
      <c r="A6" s="3"/>
      <c r="B6" s="115">
        <v>42075</v>
      </c>
      <c r="C6" s="3" t="s">
        <v>265</v>
      </c>
      <c r="D6" s="3">
        <v>936</v>
      </c>
      <c r="F6" s="78" t="s">
        <v>293</v>
      </c>
      <c r="G6" s="3"/>
      <c r="H6" s="3"/>
      <c r="I6" s="3">
        <v>29714.23</v>
      </c>
    </row>
    <row r="7" spans="1:10" x14ac:dyDescent="0.25">
      <c r="A7" s="3" t="s">
        <v>274</v>
      </c>
      <c r="B7" s="115">
        <v>42056</v>
      </c>
      <c r="C7" s="3" t="s">
        <v>269</v>
      </c>
      <c r="D7" s="3">
        <v>15928</v>
      </c>
      <c r="F7" s="80" t="s">
        <v>303</v>
      </c>
      <c r="G7" s="81"/>
      <c r="H7" s="81"/>
      <c r="I7" s="81"/>
    </row>
    <row r="8" spans="1:10" x14ac:dyDescent="0.25">
      <c r="A8" s="3" t="s">
        <v>271</v>
      </c>
      <c r="B8" s="115">
        <v>41983</v>
      </c>
      <c r="C8" s="3" t="s">
        <v>270</v>
      </c>
      <c r="D8" s="3">
        <v>7732</v>
      </c>
    </row>
    <row r="9" spans="1:10" x14ac:dyDescent="0.25">
      <c r="A9" s="3" t="s">
        <v>272</v>
      </c>
      <c r="B9" s="115">
        <v>41985</v>
      </c>
      <c r="C9" s="3" t="s">
        <v>273</v>
      </c>
      <c r="D9" s="3">
        <v>8055</v>
      </c>
    </row>
    <row r="10" spans="1:10" x14ac:dyDescent="0.25">
      <c r="A10" s="12" t="s">
        <v>286</v>
      </c>
      <c r="B10" s="3"/>
      <c r="C10" s="3"/>
      <c r="D10" s="12">
        <f>SUM(D3:D9)</f>
        <v>34931</v>
      </c>
      <c r="F10" s="81"/>
      <c r="G10" s="81"/>
      <c r="H10" s="81"/>
      <c r="I10" s="81"/>
    </row>
    <row r="11" spans="1:10" x14ac:dyDescent="0.25">
      <c r="A11" s="124"/>
      <c r="B11" s="125"/>
      <c r="C11" s="125"/>
      <c r="D11" s="125"/>
      <c r="F11" s="91" t="s">
        <v>309</v>
      </c>
      <c r="G11" s="80"/>
      <c r="H11" s="80"/>
      <c r="I11" s="80"/>
    </row>
    <row r="12" spans="1:10" x14ac:dyDescent="0.25">
      <c r="A12" s="118" t="s">
        <v>306</v>
      </c>
      <c r="B12" s="117"/>
      <c r="C12" s="117"/>
      <c r="D12" s="117"/>
      <c r="F12" s="131" t="s">
        <v>308</v>
      </c>
      <c r="G12" s="131" t="s">
        <v>283</v>
      </c>
      <c r="H12" s="131" t="s">
        <v>284</v>
      </c>
      <c r="I12" s="81"/>
    </row>
    <row r="13" spans="1:10" x14ac:dyDescent="0.25">
      <c r="A13" s="3" t="s">
        <v>285</v>
      </c>
      <c r="B13" s="3"/>
      <c r="C13" s="3" t="s">
        <v>273</v>
      </c>
      <c r="D13" s="12">
        <v>12727</v>
      </c>
      <c r="F13" s="3" t="s">
        <v>278</v>
      </c>
      <c r="G13" s="3">
        <v>38664</v>
      </c>
      <c r="H13" s="3">
        <f>G13/4</f>
        <v>9666</v>
      </c>
      <c r="I13" s="123"/>
      <c r="J13">
        <v>9666</v>
      </c>
    </row>
    <row r="14" spans="1:10" x14ac:dyDescent="0.25">
      <c r="A14" s="3" t="s">
        <v>294</v>
      </c>
      <c r="B14" s="3"/>
      <c r="C14" s="3"/>
      <c r="D14" s="3">
        <v>14875.64</v>
      </c>
      <c r="F14" s="3" t="s">
        <v>279</v>
      </c>
      <c r="G14" s="3">
        <v>5200</v>
      </c>
      <c r="H14" s="3">
        <f t="shared" ref="H14:H17" si="0">G14/4</f>
        <v>1300</v>
      </c>
      <c r="I14" s="81"/>
      <c r="J14">
        <v>1300</v>
      </c>
    </row>
    <row r="15" spans="1:10" x14ac:dyDescent="0.25">
      <c r="A15" s="3" t="s">
        <v>295</v>
      </c>
      <c r="B15" s="94" t="s">
        <v>320</v>
      </c>
      <c r="C15" s="3"/>
      <c r="D15" s="3">
        <v>7966</v>
      </c>
      <c r="F15" s="3" t="s">
        <v>280</v>
      </c>
      <c r="G15" s="3">
        <v>5223</v>
      </c>
      <c r="H15" s="3">
        <f t="shared" si="0"/>
        <v>1305.75</v>
      </c>
      <c r="I15" s="81"/>
      <c r="J15">
        <v>1305</v>
      </c>
    </row>
    <row r="16" spans="1:10" x14ac:dyDescent="0.25">
      <c r="A16" s="3" t="s">
        <v>296</v>
      </c>
      <c r="B16" s="3"/>
      <c r="C16" s="3"/>
      <c r="D16" s="3">
        <v>1774</v>
      </c>
      <c r="F16" s="3" t="s">
        <v>281</v>
      </c>
      <c r="G16" s="3">
        <v>1824</v>
      </c>
      <c r="H16" s="3">
        <f t="shared" si="0"/>
        <v>456</v>
      </c>
      <c r="I16" s="81"/>
      <c r="J16">
        <v>456</v>
      </c>
    </row>
    <row r="17" spans="1:9" x14ac:dyDescent="0.25">
      <c r="A17" s="3" t="s">
        <v>297</v>
      </c>
      <c r="B17" s="3"/>
      <c r="C17" s="3"/>
      <c r="D17" s="3">
        <v>1495</v>
      </c>
      <c r="F17" s="12" t="s">
        <v>287</v>
      </c>
      <c r="G17" s="12">
        <f>SUM(G13:G16)</f>
        <v>50911</v>
      </c>
      <c r="H17" s="12">
        <f t="shared" si="0"/>
        <v>12727.75</v>
      </c>
      <c r="I17" s="81"/>
    </row>
    <row r="18" spans="1:9" x14ac:dyDescent="0.25">
      <c r="A18" s="3" t="s">
        <v>298</v>
      </c>
      <c r="B18" s="3"/>
      <c r="C18" s="3"/>
      <c r="D18" s="116">
        <v>1605.22</v>
      </c>
      <c r="F18" s="80"/>
      <c r="G18" s="81"/>
      <c r="H18" s="81"/>
      <c r="I18" s="81"/>
    </row>
    <row r="19" spans="1:9" x14ac:dyDescent="0.25">
      <c r="A19" s="3" t="s">
        <v>304</v>
      </c>
      <c r="B19" s="3"/>
      <c r="C19" s="3"/>
      <c r="D19" s="126">
        <f>SUM(D14:D18)</f>
        <v>27715.86</v>
      </c>
      <c r="F19" s="80"/>
      <c r="G19" s="81"/>
      <c r="H19" s="81"/>
      <c r="I19" s="81"/>
    </row>
    <row r="20" spans="1:9" x14ac:dyDescent="0.25">
      <c r="A20" s="3" t="s">
        <v>277</v>
      </c>
      <c r="B20" s="3"/>
      <c r="C20" s="3" t="s">
        <v>302</v>
      </c>
      <c r="D20" s="3">
        <v>5000</v>
      </c>
    </row>
    <row r="21" spans="1:9" x14ac:dyDescent="0.25">
      <c r="A21" s="3" t="s">
        <v>92</v>
      </c>
      <c r="B21" s="3"/>
      <c r="C21" s="3"/>
      <c r="D21" s="3">
        <v>5000</v>
      </c>
    </row>
    <row r="22" spans="1:9" x14ac:dyDescent="0.25">
      <c r="A22" s="3" t="s">
        <v>299</v>
      </c>
      <c r="B22" s="3" t="s">
        <v>318</v>
      </c>
      <c r="C22" s="3" t="s">
        <v>269</v>
      </c>
      <c r="D22" s="3">
        <v>11946</v>
      </c>
    </row>
    <row r="23" spans="1:9" x14ac:dyDescent="0.25">
      <c r="A23" s="3" t="s">
        <v>300</v>
      </c>
      <c r="B23" s="3"/>
      <c r="C23" s="3" t="s">
        <v>269</v>
      </c>
      <c r="D23" s="3">
        <v>11946</v>
      </c>
    </row>
    <row r="24" spans="1:9" x14ac:dyDescent="0.25">
      <c r="A24" s="3" t="s">
        <v>301</v>
      </c>
      <c r="B24" s="3" t="s">
        <v>319</v>
      </c>
      <c r="C24" s="3" t="s">
        <v>265</v>
      </c>
      <c r="D24" s="3">
        <v>1092</v>
      </c>
    </row>
    <row r="25" spans="1:9" x14ac:dyDescent="0.25">
      <c r="A25" s="3" t="s">
        <v>301</v>
      </c>
      <c r="B25" s="3"/>
      <c r="C25" s="3" t="s">
        <v>265</v>
      </c>
      <c r="D25" s="3">
        <v>1092</v>
      </c>
    </row>
    <row r="26" spans="1:9" x14ac:dyDescent="0.25">
      <c r="A26" s="3"/>
      <c r="B26" s="3"/>
      <c r="C26" s="3"/>
      <c r="D26" s="12">
        <f>SUM(D20:D25)</f>
        <v>36076</v>
      </c>
    </row>
    <row r="27" spans="1:9" x14ac:dyDescent="0.25">
      <c r="A27" s="12" t="s">
        <v>287</v>
      </c>
      <c r="B27" s="12"/>
      <c r="C27" s="12"/>
      <c r="D27" s="126">
        <f>D13+D19+D26</f>
        <v>76518.86</v>
      </c>
    </row>
    <row r="28" spans="1:9" x14ac:dyDescent="0.25">
      <c r="A28" s="129"/>
      <c r="B28" s="129"/>
      <c r="C28" s="129"/>
      <c r="D28" s="129"/>
    </row>
    <row r="29" spans="1:9" x14ac:dyDescent="0.25">
      <c r="A29" s="118" t="s">
        <v>305</v>
      </c>
      <c r="B29" s="118"/>
      <c r="C29" s="118"/>
      <c r="D29" s="127">
        <f>D10+D27</f>
        <v>111449.86</v>
      </c>
    </row>
    <row r="30" spans="1:9" x14ac:dyDescent="0.25">
      <c r="A30" s="119" t="s">
        <v>290</v>
      </c>
      <c r="B30" s="119"/>
      <c r="C30" s="119"/>
      <c r="D30" s="120">
        <v>35000</v>
      </c>
    </row>
    <row r="31" spans="1:9" x14ac:dyDescent="0.25">
      <c r="A31" s="119" t="s">
        <v>288</v>
      </c>
      <c r="B31" s="119"/>
      <c r="C31" s="119"/>
      <c r="D31" s="120">
        <v>35000</v>
      </c>
    </row>
    <row r="32" spans="1:9" x14ac:dyDescent="0.25">
      <c r="A32" s="119" t="s">
        <v>289</v>
      </c>
      <c r="B32" s="119"/>
      <c r="C32" s="119"/>
      <c r="D32" s="120">
        <v>50000</v>
      </c>
    </row>
    <row r="33" spans="1:4" x14ac:dyDescent="0.25">
      <c r="A33" s="12" t="s">
        <v>307</v>
      </c>
      <c r="B33" s="119"/>
      <c r="C33" s="119"/>
      <c r="D33" s="128">
        <f>SUM(D30:D32)</f>
        <v>120000</v>
      </c>
    </row>
    <row r="34" spans="1:4" x14ac:dyDescent="0.25">
      <c r="A34" s="130"/>
      <c r="B34" s="130"/>
      <c r="C34" s="130"/>
      <c r="D34" s="122"/>
    </row>
    <row r="35" spans="1:4" x14ac:dyDescent="0.25">
      <c r="A35" s="118" t="s">
        <v>282</v>
      </c>
      <c r="B35" s="118" t="s">
        <v>283</v>
      </c>
      <c r="C35" s="118" t="s">
        <v>284</v>
      </c>
    </row>
    <row r="36" spans="1:4" x14ac:dyDescent="0.25">
      <c r="A36" s="3" t="s">
        <v>278</v>
      </c>
      <c r="B36" s="3">
        <v>38664</v>
      </c>
      <c r="C36" s="3">
        <f>B36/4</f>
        <v>9666</v>
      </c>
    </row>
    <row r="37" spans="1:4" x14ac:dyDescent="0.25">
      <c r="A37" s="3" t="s">
        <v>279</v>
      </c>
      <c r="B37" s="3">
        <v>5200</v>
      </c>
      <c r="C37" s="3">
        <f t="shared" ref="C37:C40" si="1">B37/4</f>
        <v>1300</v>
      </c>
    </row>
    <row r="38" spans="1:4" x14ac:dyDescent="0.25">
      <c r="A38" s="3" t="s">
        <v>280</v>
      </c>
      <c r="B38" s="3">
        <v>5223</v>
      </c>
      <c r="C38" s="3">
        <f t="shared" si="1"/>
        <v>1305.75</v>
      </c>
    </row>
    <row r="39" spans="1:4" x14ac:dyDescent="0.25">
      <c r="A39" s="3" t="s">
        <v>281</v>
      </c>
      <c r="B39" s="3">
        <v>1824</v>
      </c>
      <c r="C39" s="3">
        <f t="shared" si="1"/>
        <v>456</v>
      </c>
    </row>
    <row r="40" spans="1:4" x14ac:dyDescent="0.25">
      <c r="A40" s="12" t="s">
        <v>287</v>
      </c>
      <c r="B40" s="12">
        <f>SUM(B36:B39)</f>
        <v>50911</v>
      </c>
      <c r="C40" s="12">
        <f t="shared" si="1"/>
        <v>12727.75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24" sqref="C24"/>
    </sheetView>
  </sheetViews>
  <sheetFormatPr baseColWidth="10" defaultRowHeight="15" x14ac:dyDescent="0.25"/>
  <cols>
    <col min="1" max="1" width="16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  <col min="7" max="7" width="10.28515625" customWidth="1"/>
    <col min="9" max="9" width="10.7109375" customWidth="1"/>
    <col min="10" max="10" width="9.140625" customWidth="1"/>
    <col min="11" max="11" width="8.85546875" customWidth="1"/>
    <col min="12" max="12" width="9.85546875" customWidth="1"/>
  </cols>
  <sheetData>
    <row r="1" spans="1:12" ht="15.75" thickBot="1" x14ac:dyDescent="0.3">
      <c r="A1" s="10" t="s">
        <v>310</v>
      </c>
    </row>
    <row r="2" spans="1:12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313</v>
      </c>
      <c r="F2" s="132"/>
      <c r="G2" s="132"/>
      <c r="H2" s="147" t="s">
        <v>317</v>
      </c>
      <c r="I2" s="150" t="s">
        <v>275</v>
      </c>
      <c r="J2" s="136"/>
      <c r="K2" s="144"/>
      <c r="L2" s="145"/>
    </row>
    <row r="3" spans="1:12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34" t="s">
        <v>315</v>
      </c>
      <c r="G3" s="134" t="s">
        <v>316</v>
      </c>
      <c r="H3" s="148" t="s">
        <v>323</v>
      </c>
      <c r="I3" s="151" t="s">
        <v>342</v>
      </c>
      <c r="J3" s="138" t="s">
        <v>314</v>
      </c>
      <c r="K3" s="139" t="s">
        <v>315</v>
      </c>
      <c r="L3" s="142" t="s">
        <v>316</v>
      </c>
    </row>
    <row r="4" spans="1:12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69"/>
      <c r="G4" s="171">
        <f>C4</f>
        <v>912</v>
      </c>
      <c r="H4" s="172"/>
      <c r="I4" s="161"/>
      <c r="J4" s="162"/>
      <c r="K4" s="137"/>
      <c r="L4" s="141"/>
    </row>
    <row r="5" spans="1:12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3"/>
      <c r="G5" s="2">
        <f t="shared" ref="G5:G9" si="0">C5</f>
        <v>456</v>
      </c>
      <c r="H5" s="149"/>
      <c r="I5" s="152"/>
      <c r="J5" s="135"/>
      <c r="K5" s="140"/>
      <c r="L5" s="153"/>
    </row>
    <row r="6" spans="1:12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3"/>
      <c r="G6" s="2">
        <f t="shared" si="0"/>
        <v>912</v>
      </c>
      <c r="H6" s="149"/>
      <c r="I6" s="152"/>
      <c r="J6" s="135"/>
      <c r="K6" s="140"/>
      <c r="L6" s="153"/>
    </row>
    <row r="7" spans="1:12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3"/>
      <c r="G7" s="2">
        <f t="shared" si="0"/>
        <v>936</v>
      </c>
      <c r="H7" s="149"/>
      <c r="I7" s="152"/>
      <c r="J7" s="135"/>
      <c r="K7" s="140"/>
      <c r="L7" s="153"/>
    </row>
    <row r="8" spans="1:12" x14ac:dyDescent="0.25">
      <c r="A8" s="173" t="s">
        <v>265</v>
      </c>
      <c r="B8" s="3" t="s">
        <v>332</v>
      </c>
      <c r="C8" s="27">
        <v>1092</v>
      </c>
      <c r="D8" s="115"/>
      <c r="E8" s="3"/>
      <c r="F8" s="3"/>
      <c r="G8" s="2">
        <f t="shared" si="0"/>
        <v>1092</v>
      </c>
      <c r="H8" s="149"/>
      <c r="I8" s="152"/>
      <c r="J8" s="135"/>
      <c r="K8" s="140"/>
      <c r="L8" s="153"/>
    </row>
    <row r="9" spans="1:12" x14ac:dyDescent="0.25">
      <c r="A9" s="173" t="s">
        <v>265</v>
      </c>
      <c r="B9" s="3" t="s">
        <v>328</v>
      </c>
      <c r="C9" s="27">
        <v>1092</v>
      </c>
      <c r="D9" s="115"/>
      <c r="E9" s="3"/>
      <c r="F9" s="3"/>
      <c r="G9" s="2">
        <f t="shared" si="0"/>
        <v>1092</v>
      </c>
      <c r="H9" s="149"/>
      <c r="I9" s="152"/>
      <c r="J9" s="135"/>
      <c r="K9" s="140"/>
      <c r="L9" s="153"/>
    </row>
    <row r="10" spans="1:12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3"/>
      <c r="G10" s="2"/>
      <c r="H10" s="149">
        <f>C10</f>
        <v>15928</v>
      </c>
      <c r="I10" s="152"/>
      <c r="J10" s="135"/>
      <c r="K10" s="140"/>
      <c r="L10" s="153"/>
    </row>
    <row r="11" spans="1:12" x14ac:dyDescent="0.25">
      <c r="A11" s="173" t="s">
        <v>270</v>
      </c>
      <c r="B11" s="3" t="s">
        <v>271</v>
      </c>
      <c r="C11" s="3">
        <v>7732</v>
      </c>
      <c r="D11" s="115">
        <v>41983</v>
      </c>
      <c r="E11" s="3"/>
      <c r="F11" s="3"/>
      <c r="G11" s="2">
        <f>C11</f>
        <v>7732</v>
      </c>
      <c r="H11" s="149"/>
      <c r="I11" s="152"/>
      <c r="J11" s="135"/>
      <c r="K11" s="140"/>
      <c r="L11" s="153"/>
    </row>
    <row r="12" spans="1:12" x14ac:dyDescent="0.25">
      <c r="A12" s="173" t="s">
        <v>273</v>
      </c>
      <c r="B12" s="3" t="s">
        <v>272</v>
      </c>
      <c r="C12" s="3">
        <v>8055</v>
      </c>
      <c r="D12" s="115">
        <v>41985</v>
      </c>
      <c r="E12" s="3"/>
      <c r="F12" s="3"/>
      <c r="G12" s="2">
        <f>C12</f>
        <v>8055</v>
      </c>
      <c r="H12" s="149"/>
      <c r="I12" s="152"/>
      <c r="J12" s="135"/>
      <c r="K12" s="140"/>
      <c r="L12" s="153"/>
    </row>
    <row r="13" spans="1:12" x14ac:dyDescent="0.25">
      <c r="A13" s="173" t="s">
        <v>269</v>
      </c>
      <c r="B13" s="3" t="s">
        <v>327</v>
      </c>
      <c r="C13" s="3">
        <v>11946</v>
      </c>
      <c r="D13" s="3"/>
      <c r="E13" s="3"/>
      <c r="F13" s="3"/>
      <c r="G13" s="2"/>
      <c r="H13" s="149">
        <f>C13</f>
        <v>11946</v>
      </c>
      <c r="I13" s="152"/>
      <c r="J13" s="135"/>
      <c r="K13" s="140"/>
      <c r="L13" s="153"/>
    </row>
    <row r="14" spans="1:12" x14ac:dyDescent="0.25">
      <c r="A14" s="163" t="s">
        <v>321</v>
      </c>
      <c r="B14" s="3"/>
      <c r="C14" s="3"/>
      <c r="D14" s="3"/>
      <c r="E14" s="3"/>
      <c r="F14" s="3"/>
      <c r="G14" s="2"/>
      <c r="H14" s="149"/>
      <c r="I14" s="152"/>
      <c r="J14" s="135"/>
      <c r="K14" s="140"/>
      <c r="L14" s="153"/>
    </row>
    <row r="15" spans="1:12" x14ac:dyDescent="0.25">
      <c r="A15" s="173" t="s">
        <v>278</v>
      </c>
      <c r="B15" s="3" t="s">
        <v>337</v>
      </c>
      <c r="C15" s="3">
        <v>9666</v>
      </c>
      <c r="D15" s="3"/>
      <c r="E15" s="3"/>
      <c r="F15" s="3"/>
      <c r="G15" s="2">
        <f>C15</f>
        <v>9666</v>
      </c>
      <c r="H15" s="149"/>
      <c r="I15" s="152"/>
      <c r="J15" s="135"/>
      <c r="K15" s="140"/>
      <c r="L15" s="153"/>
    </row>
    <row r="16" spans="1:12" x14ac:dyDescent="0.25">
      <c r="A16" s="173" t="s">
        <v>279</v>
      </c>
      <c r="B16" s="3" t="s">
        <v>336</v>
      </c>
      <c r="C16" s="3">
        <v>1300</v>
      </c>
      <c r="D16" s="3"/>
      <c r="E16" s="3"/>
      <c r="F16" s="3"/>
      <c r="G16" s="2">
        <f t="shared" ref="G16:G18" si="1">C16</f>
        <v>1300</v>
      </c>
      <c r="H16" s="149"/>
      <c r="I16" s="152"/>
      <c r="J16" s="135"/>
      <c r="K16" s="140"/>
      <c r="L16" s="153"/>
    </row>
    <row r="17" spans="1:12" x14ac:dyDescent="0.25">
      <c r="A17" s="173" t="s">
        <v>280</v>
      </c>
      <c r="B17" s="3" t="s">
        <v>335</v>
      </c>
      <c r="C17" s="3">
        <v>1305</v>
      </c>
      <c r="D17" s="3"/>
      <c r="E17" s="3"/>
      <c r="F17" s="3"/>
      <c r="G17" s="2">
        <f t="shared" si="1"/>
        <v>1305</v>
      </c>
      <c r="H17" s="149"/>
      <c r="I17" s="152"/>
      <c r="J17" s="135"/>
      <c r="K17" s="140"/>
      <c r="L17" s="153"/>
    </row>
    <row r="18" spans="1:12" x14ac:dyDescent="0.25">
      <c r="A18" s="173" t="s">
        <v>281</v>
      </c>
      <c r="B18" s="3" t="s">
        <v>338</v>
      </c>
      <c r="C18" s="3">
        <v>456</v>
      </c>
      <c r="D18" s="3"/>
      <c r="E18" s="3"/>
      <c r="F18" s="3"/>
      <c r="G18" s="2">
        <f t="shared" si="1"/>
        <v>456</v>
      </c>
      <c r="H18" s="149"/>
      <c r="I18" s="152"/>
      <c r="J18" s="135"/>
      <c r="K18" s="140"/>
      <c r="L18" s="153"/>
    </row>
    <row r="19" spans="1:12" x14ac:dyDescent="0.25">
      <c r="A19" s="173" t="s">
        <v>344</v>
      </c>
      <c r="B19" s="3"/>
      <c r="C19" s="3">
        <v>4200</v>
      </c>
      <c r="D19" s="115">
        <v>42067</v>
      </c>
      <c r="E19" s="3">
        <v>4200</v>
      </c>
      <c r="F19" s="3"/>
      <c r="G19" s="2"/>
      <c r="H19" s="149"/>
      <c r="I19" s="152"/>
      <c r="J19" s="135"/>
      <c r="K19" s="140"/>
      <c r="L19" s="153"/>
    </row>
    <row r="20" spans="1:12" x14ac:dyDescent="0.25">
      <c r="A20" s="173" t="s">
        <v>345</v>
      </c>
      <c r="B20" s="3"/>
      <c r="C20" s="3"/>
      <c r="D20" s="115"/>
      <c r="E20" s="3"/>
      <c r="F20" s="3"/>
      <c r="G20" s="2"/>
      <c r="H20" s="149"/>
      <c r="I20" s="152"/>
      <c r="J20" s="135">
        <v>3766</v>
      </c>
      <c r="K20" s="140"/>
      <c r="L20" s="153"/>
    </row>
    <row r="21" spans="1:12" x14ac:dyDescent="0.25">
      <c r="A21" s="173" t="s">
        <v>322</v>
      </c>
      <c r="B21" s="3"/>
      <c r="C21" s="3"/>
      <c r="D21" s="3"/>
      <c r="E21" s="3"/>
      <c r="F21" s="3"/>
      <c r="G21" s="2"/>
      <c r="H21" s="149"/>
      <c r="I21" s="152"/>
      <c r="J21" s="135"/>
      <c r="K21" s="140"/>
      <c r="L21" s="153"/>
    </row>
    <row r="22" spans="1:12" x14ac:dyDescent="0.25">
      <c r="A22" s="173" t="s">
        <v>269</v>
      </c>
      <c r="B22" s="3" t="s">
        <v>325</v>
      </c>
      <c r="C22" s="3">
        <v>11946</v>
      </c>
      <c r="D22" s="3"/>
      <c r="E22" s="3"/>
      <c r="F22" s="3"/>
      <c r="G22" s="2"/>
      <c r="H22" s="149">
        <v>11946</v>
      </c>
      <c r="I22" s="152"/>
      <c r="J22" s="135"/>
      <c r="K22" s="140"/>
      <c r="L22" s="153"/>
    </row>
    <row r="23" spans="1:12" x14ac:dyDescent="0.25">
      <c r="A23" s="173" t="s">
        <v>268</v>
      </c>
      <c r="B23" s="3" t="s">
        <v>350</v>
      </c>
      <c r="C23" s="3">
        <v>960</v>
      </c>
      <c r="D23" s="3"/>
      <c r="E23" s="3"/>
      <c r="F23" s="3"/>
      <c r="G23" s="2">
        <f>C23</f>
        <v>960</v>
      </c>
      <c r="H23" s="149"/>
      <c r="I23" s="152"/>
      <c r="J23" s="135"/>
      <c r="K23" s="140"/>
      <c r="L23" s="153">
        <v>2640</v>
      </c>
    </row>
    <row r="24" spans="1:12" x14ac:dyDescent="0.25">
      <c r="A24" s="173" t="s">
        <v>339</v>
      </c>
      <c r="B24" s="3"/>
      <c r="C24" s="3">
        <v>262</v>
      </c>
      <c r="D24" s="3"/>
      <c r="E24" s="3">
        <f>C24</f>
        <v>262</v>
      </c>
      <c r="F24" s="3"/>
      <c r="G24" s="2"/>
      <c r="H24" s="149"/>
      <c r="I24" s="152"/>
      <c r="J24" s="135"/>
      <c r="K24" s="140"/>
      <c r="L24" s="153"/>
    </row>
    <row r="25" spans="1:12" x14ac:dyDescent="0.25">
      <c r="A25" s="173" t="s">
        <v>340</v>
      </c>
      <c r="B25" s="3"/>
      <c r="C25" s="3">
        <v>430</v>
      </c>
      <c r="D25" s="3"/>
      <c r="E25" s="3">
        <f>C25</f>
        <v>430</v>
      </c>
      <c r="F25" s="3"/>
      <c r="G25" s="2"/>
      <c r="H25" s="149"/>
      <c r="I25" s="152"/>
      <c r="J25" s="135"/>
      <c r="K25" s="140"/>
      <c r="L25" s="153"/>
    </row>
    <row r="26" spans="1:12" x14ac:dyDescent="0.25">
      <c r="A26" s="173" t="s">
        <v>341</v>
      </c>
      <c r="B26" s="3"/>
      <c r="C26" s="3">
        <v>484</v>
      </c>
      <c r="D26" s="3"/>
      <c r="E26" s="3">
        <f>C26</f>
        <v>484</v>
      </c>
      <c r="F26" s="3"/>
      <c r="G26" s="2"/>
      <c r="H26" s="149"/>
      <c r="I26" s="152" t="s">
        <v>343</v>
      </c>
      <c r="J26" s="135"/>
      <c r="K26" s="140"/>
      <c r="L26" s="153"/>
    </row>
    <row r="27" spans="1:12" x14ac:dyDescent="0.25">
      <c r="A27" s="173" t="s">
        <v>346</v>
      </c>
      <c r="B27" s="3"/>
      <c r="C27" s="3">
        <v>860</v>
      </c>
      <c r="D27" s="3"/>
      <c r="E27" s="3">
        <f>C27</f>
        <v>860</v>
      </c>
      <c r="F27" s="3"/>
      <c r="G27" s="2"/>
      <c r="H27" s="149"/>
      <c r="I27" s="152" t="s">
        <v>355</v>
      </c>
      <c r="J27" s="135"/>
      <c r="K27" s="140"/>
      <c r="L27" s="153"/>
    </row>
    <row r="28" spans="1:12" x14ac:dyDescent="0.25">
      <c r="A28" s="173" t="s">
        <v>347</v>
      </c>
      <c r="B28" s="3"/>
      <c r="C28" s="3"/>
      <c r="D28" s="3"/>
      <c r="E28" s="3"/>
      <c r="F28" s="3"/>
      <c r="G28" s="2"/>
      <c r="H28" s="149"/>
      <c r="I28" s="152"/>
      <c r="J28" s="135">
        <v>658</v>
      </c>
      <c r="K28" s="140"/>
      <c r="L28" s="153"/>
    </row>
    <row r="29" spans="1:12" x14ac:dyDescent="0.25">
      <c r="A29" s="173" t="s">
        <v>348</v>
      </c>
      <c r="B29" s="3"/>
      <c r="C29" s="3"/>
      <c r="D29" s="3"/>
      <c r="E29" s="3"/>
      <c r="F29" s="3"/>
      <c r="G29" s="2"/>
      <c r="H29" s="149"/>
      <c r="I29" s="152"/>
      <c r="J29" s="135">
        <v>135</v>
      </c>
      <c r="K29" s="140"/>
      <c r="L29" s="153"/>
    </row>
    <row r="30" spans="1:12" x14ac:dyDescent="0.25">
      <c r="A30" s="173" t="s">
        <v>349</v>
      </c>
      <c r="B30" s="3"/>
      <c r="C30" s="3"/>
      <c r="D30" s="3"/>
      <c r="E30" s="3"/>
      <c r="F30" s="3"/>
      <c r="G30" s="2"/>
      <c r="H30" s="149"/>
      <c r="I30" s="152"/>
      <c r="J30" s="135">
        <v>1495</v>
      </c>
      <c r="K30" s="140"/>
      <c r="L30" s="153"/>
    </row>
    <row r="31" spans="1:12" x14ac:dyDescent="0.25">
      <c r="A31" s="173" t="s">
        <v>351</v>
      </c>
      <c r="B31" s="3"/>
      <c r="C31" s="3"/>
      <c r="D31" s="3"/>
      <c r="E31" s="3"/>
      <c r="F31" s="3"/>
      <c r="G31" s="2"/>
      <c r="H31" s="149"/>
      <c r="I31" s="152"/>
      <c r="J31" s="135">
        <v>2123</v>
      </c>
      <c r="K31" s="140"/>
      <c r="L31" s="153"/>
    </row>
    <row r="32" spans="1:12" x14ac:dyDescent="0.25">
      <c r="A32" s="173" t="s">
        <v>352</v>
      </c>
      <c r="B32" s="3"/>
      <c r="C32" s="3"/>
      <c r="D32" s="3"/>
      <c r="E32" s="3"/>
      <c r="F32" s="3"/>
      <c r="G32" s="2"/>
      <c r="H32" s="149"/>
      <c r="I32" s="152"/>
      <c r="J32" s="135"/>
      <c r="K32" s="140">
        <v>6000</v>
      </c>
      <c r="L32" s="153"/>
    </row>
    <row r="33" spans="1:12" x14ac:dyDescent="0.25">
      <c r="A33" s="174" t="s">
        <v>287</v>
      </c>
      <c r="B33" s="154"/>
      <c r="C33" s="154">
        <f>SUM(C4:C27)</f>
        <v>80930</v>
      </c>
      <c r="D33" s="154"/>
      <c r="E33" s="154">
        <f>SUM(E4:E27)</f>
        <v>6236</v>
      </c>
      <c r="F33" s="154"/>
      <c r="G33" s="155">
        <f>SUM(G4:G27)</f>
        <v>34874</v>
      </c>
      <c r="H33" s="156">
        <f>SUM(H4:H27)</f>
        <v>39820</v>
      </c>
      <c r="I33" s="157"/>
      <c r="J33" s="158">
        <f>SUM(J4:J32)</f>
        <v>8177</v>
      </c>
      <c r="K33" s="159">
        <f>SUM(K4:K32)</f>
        <v>6000</v>
      </c>
      <c r="L33" s="160">
        <f>SUM(L4:L32)</f>
        <v>2640</v>
      </c>
    </row>
    <row r="34" spans="1:12" x14ac:dyDescent="0.25">
      <c r="A34" s="163" t="s">
        <v>334</v>
      </c>
      <c r="B34" s="12"/>
      <c r="C34" s="12">
        <f>E33+G33+H33</f>
        <v>80930</v>
      </c>
      <c r="D34" s="12"/>
      <c r="E34" s="12"/>
      <c r="F34" s="12"/>
      <c r="G34" s="12"/>
      <c r="H34" s="16"/>
      <c r="I34" s="163"/>
      <c r="J34" s="12"/>
      <c r="K34" s="12"/>
      <c r="L34" s="164"/>
    </row>
    <row r="35" spans="1:12" ht="15.75" thickBot="1" x14ac:dyDescent="0.3">
      <c r="A35" s="175" t="s">
        <v>354</v>
      </c>
      <c r="B35" s="133">
        <f>J33+K33+L33</f>
        <v>16817</v>
      </c>
      <c r="C35" s="166"/>
      <c r="D35" s="166"/>
      <c r="E35" s="166"/>
      <c r="F35" s="166"/>
      <c r="G35" s="166"/>
      <c r="H35" s="176"/>
      <c r="I35" s="165"/>
      <c r="J35" s="166"/>
      <c r="K35" s="166"/>
      <c r="L35" s="167"/>
    </row>
  </sheetData>
  <pageMargins left="0.25" right="0.25" top="0.75" bottom="0.75" header="0.3" footer="0.3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24" sqref="I24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11.140625" customWidth="1"/>
    <col min="5" max="5" width="10.7109375" customWidth="1"/>
    <col min="6" max="6" width="9.85546875" customWidth="1"/>
  </cols>
  <sheetData>
    <row r="1" spans="1:6" ht="15.75" thickBot="1" x14ac:dyDescent="0.3">
      <c r="A1" s="190" t="s">
        <v>363</v>
      </c>
      <c r="B1" s="191"/>
      <c r="C1" s="191"/>
      <c r="D1" s="191"/>
      <c r="E1" s="191"/>
      <c r="F1" s="191"/>
    </row>
    <row r="2" spans="1:6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32" t="s">
        <v>275</v>
      </c>
      <c r="F2" s="192"/>
    </row>
    <row r="3" spans="1:6" ht="15.75" thickBot="1" x14ac:dyDescent="0.3">
      <c r="A3" s="146"/>
      <c r="B3" s="134" t="s">
        <v>342</v>
      </c>
      <c r="C3" s="134" t="s">
        <v>333</v>
      </c>
      <c r="D3" s="134"/>
      <c r="E3" s="134" t="s">
        <v>314</v>
      </c>
      <c r="F3" s="193" t="s">
        <v>315</v>
      </c>
    </row>
    <row r="4" spans="1:6" x14ac:dyDescent="0.25">
      <c r="A4" s="168" t="s">
        <v>265</v>
      </c>
      <c r="B4" s="169" t="s">
        <v>329</v>
      </c>
      <c r="C4" s="169">
        <v>912</v>
      </c>
      <c r="D4" s="170">
        <v>42048</v>
      </c>
      <c r="E4" s="169"/>
      <c r="F4" s="195"/>
    </row>
    <row r="5" spans="1:6" x14ac:dyDescent="0.25">
      <c r="A5" s="173" t="s">
        <v>265</v>
      </c>
      <c r="B5" s="3" t="s">
        <v>330</v>
      </c>
      <c r="C5" s="3">
        <v>456</v>
      </c>
      <c r="D5" s="115">
        <v>41991</v>
      </c>
      <c r="E5" s="3"/>
      <c r="F5" s="196"/>
    </row>
    <row r="6" spans="1:6" x14ac:dyDescent="0.25">
      <c r="A6" s="173" t="s">
        <v>265</v>
      </c>
      <c r="B6" s="3" t="s">
        <v>331</v>
      </c>
      <c r="C6" s="3">
        <v>912</v>
      </c>
      <c r="D6" s="115">
        <v>42027</v>
      </c>
      <c r="E6" s="3"/>
      <c r="F6" s="196"/>
    </row>
    <row r="7" spans="1:6" x14ac:dyDescent="0.25">
      <c r="A7" s="173" t="s">
        <v>265</v>
      </c>
      <c r="B7" s="3" t="s">
        <v>324</v>
      </c>
      <c r="C7" s="3">
        <v>936</v>
      </c>
      <c r="D7" s="115">
        <v>42075</v>
      </c>
      <c r="E7" s="3"/>
      <c r="F7" s="196"/>
    </row>
    <row r="8" spans="1:6" x14ac:dyDescent="0.25">
      <c r="A8" s="173" t="s">
        <v>265</v>
      </c>
      <c r="B8" s="3" t="s">
        <v>332</v>
      </c>
      <c r="C8" s="27">
        <v>1092</v>
      </c>
      <c r="D8" s="115"/>
      <c r="E8" s="3"/>
      <c r="F8" s="196"/>
    </row>
    <row r="9" spans="1:6" x14ac:dyDescent="0.25">
      <c r="A9" s="173" t="s">
        <v>265</v>
      </c>
      <c r="B9" s="3" t="s">
        <v>328</v>
      </c>
      <c r="C9" s="27">
        <v>1092</v>
      </c>
      <c r="D9" s="115"/>
      <c r="E9" s="3"/>
      <c r="F9" s="196"/>
    </row>
    <row r="10" spans="1:6" x14ac:dyDescent="0.25">
      <c r="A10" s="173" t="s">
        <v>269</v>
      </c>
      <c r="B10" s="3" t="s">
        <v>326</v>
      </c>
      <c r="C10" s="3">
        <v>15928</v>
      </c>
      <c r="D10" s="115">
        <v>42073</v>
      </c>
      <c r="E10" s="3"/>
      <c r="F10" s="196"/>
    </row>
    <row r="11" spans="1:6" x14ac:dyDescent="0.25">
      <c r="A11" s="173" t="s">
        <v>269</v>
      </c>
      <c r="B11" s="3" t="s">
        <v>327</v>
      </c>
      <c r="C11" s="3">
        <v>11946</v>
      </c>
      <c r="D11" s="3"/>
      <c r="E11" s="3"/>
      <c r="F11" s="196"/>
    </row>
    <row r="12" spans="1:6" x14ac:dyDescent="0.25">
      <c r="A12" s="173" t="s">
        <v>269</v>
      </c>
      <c r="B12" s="3" t="s">
        <v>325</v>
      </c>
      <c r="C12" s="3">
        <v>13962.8</v>
      </c>
      <c r="D12" s="3"/>
      <c r="E12" s="3"/>
      <c r="F12" s="196"/>
    </row>
    <row r="13" spans="1:6" x14ac:dyDescent="0.25">
      <c r="A13" s="173" t="s">
        <v>358</v>
      </c>
      <c r="B13" s="3"/>
      <c r="C13" s="3">
        <v>7966</v>
      </c>
      <c r="D13" s="115">
        <v>42067</v>
      </c>
      <c r="E13" s="3"/>
      <c r="F13" s="196"/>
    </row>
    <row r="14" spans="1:6" x14ac:dyDescent="0.25">
      <c r="A14" s="173" t="s">
        <v>349</v>
      </c>
      <c r="B14" s="3"/>
      <c r="C14" s="3">
        <v>1159.03</v>
      </c>
      <c r="D14" s="3"/>
      <c r="E14" s="3"/>
      <c r="F14" s="196"/>
    </row>
    <row r="15" spans="1:6" x14ac:dyDescent="0.25">
      <c r="A15" s="173" t="s">
        <v>339</v>
      </c>
      <c r="B15" s="3"/>
      <c r="C15" s="3">
        <v>262</v>
      </c>
      <c r="D15" s="3"/>
      <c r="E15" s="3"/>
      <c r="F15" s="196"/>
    </row>
    <row r="16" spans="1:6" x14ac:dyDescent="0.25">
      <c r="A16" s="173" t="s">
        <v>340</v>
      </c>
      <c r="B16" s="3"/>
      <c r="C16" s="3">
        <v>430</v>
      </c>
      <c r="D16" s="3"/>
      <c r="E16" s="3"/>
      <c r="F16" s="196"/>
    </row>
    <row r="17" spans="1:6" x14ac:dyDescent="0.25">
      <c r="A17" s="173" t="s">
        <v>341</v>
      </c>
      <c r="B17" s="3"/>
      <c r="C17" s="3">
        <v>484</v>
      </c>
      <c r="D17" s="3"/>
      <c r="E17" s="3"/>
      <c r="F17" s="196"/>
    </row>
    <row r="18" spans="1:6" x14ac:dyDescent="0.25">
      <c r="A18" s="173" t="s">
        <v>346</v>
      </c>
      <c r="B18" s="3"/>
      <c r="C18" s="3">
        <v>860</v>
      </c>
      <c r="D18" s="3"/>
      <c r="E18" s="3"/>
      <c r="F18" s="196"/>
    </row>
    <row r="19" spans="1:6" x14ac:dyDescent="0.25">
      <c r="A19" s="173" t="s">
        <v>347</v>
      </c>
      <c r="B19" s="3"/>
      <c r="C19" s="3">
        <v>658</v>
      </c>
      <c r="D19" s="3"/>
      <c r="E19" s="3"/>
      <c r="F19" s="196"/>
    </row>
    <row r="20" spans="1:6" x14ac:dyDescent="0.25">
      <c r="A20" s="173" t="s">
        <v>348</v>
      </c>
      <c r="B20" s="3"/>
      <c r="C20" s="3"/>
      <c r="D20" s="3"/>
      <c r="E20" s="3">
        <v>135</v>
      </c>
      <c r="F20" s="196"/>
    </row>
    <row r="21" spans="1:6" x14ac:dyDescent="0.25">
      <c r="A21" s="173" t="s">
        <v>357</v>
      </c>
      <c r="B21" s="3"/>
      <c r="C21" s="3"/>
      <c r="D21" s="3"/>
      <c r="E21" s="3">
        <v>2300</v>
      </c>
      <c r="F21" s="196"/>
    </row>
    <row r="22" spans="1:6" x14ac:dyDescent="0.25">
      <c r="A22" s="173" t="s">
        <v>352</v>
      </c>
      <c r="B22" s="3"/>
      <c r="C22" s="3">
        <v>3768.96</v>
      </c>
      <c r="D22" s="3"/>
      <c r="E22" s="3">
        <v>600</v>
      </c>
      <c r="F22" s="196"/>
    </row>
    <row r="23" spans="1:6" x14ac:dyDescent="0.25">
      <c r="A23" s="188" t="s">
        <v>356</v>
      </c>
      <c r="B23" s="189"/>
      <c r="C23" s="189">
        <v>3360</v>
      </c>
      <c r="D23" s="189"/>
      <c r="E23" s="189"/>
      <c r="F23" s="197"/>
    </row>
    <row r="24" spans="1:6" x14ac:dyDescent="0.25">
      <c r="A24" s="188" t="s">
        <v>359</v>
      </c>
      <c r="B24" s="189"/>
      <c r="C24" s="189"/>
      <c r="D24" s="189"/>
      <c r="E24" s="189">
        <v>3851</v>
      </c>
      <c r="F24" s="197"/>
    </row>
    <row r="25" spans="1:6" x14ac:dyDescent="0.25">
      <c r="A25" s="174" t="s">
        <v>287</v>
      </c>
      <c r="B25" s="154"/>
      <c r="C25" s="154">
        <f>SUM(C4:C24)</f>
        <v>66184.790000000008</v>
      </c>
      <c r="D25" s="154"/>
      <c r="E25" s="154">
        <f>SUM(E4:E24)</f>
        <v>6886</v>
      </c>
      <c r="F25" s="198"/>
    </row>
    <row r="26" spans="1:6" ht="15.75" thickBot="1" x14ac:dyDescent="0.3">
      <c r="A26" s="194">
        <v>75000</v>
      </c>
      <c r="B26" s="133"/>
      <c r="C26" s="133">
        <f>C25+E25</f>
        <v>73070.790000000008</v>
      </c>
      <c r="D26" s="133"/>
      <c r="E26" s="133"/>
      <c r="F26" s="199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4"/>
    </sheetView>
  </sheetViews>
  <sheetFormatPr baseColWidth="10" defaultRowHeight="15" x14ac:dyDescent="0.25"/>
  <cols>
    <col min="1" max="1" width="34.85546875" customWidth="1"/>
    <col min="2" max="2" width="11.42578125" customWidth="1"/>
    <col min="3" max="3" width="9.5703125" customWidth="1"/>
    <col min="4" max="4" width="11.140625" customWidth="1"/>
    <col min="5" max="5" width="9.85546875" customWidth="1"/>
  </cols>
  <sheetData>
    <row r="1" spans="1:5" ht="15.75" thickBot="1" x14ac:dyDescent="0.3">
      <c r="A1" s="10" t="s">
        <v>364</v>
      </c>
    </row>
    <row r="2" spans="1:5" x14ac:dyDescent="0.25">
      <c r="A2" s="143" t="s">
        <v>181</v>
      </c>
      <c r="B2" s="132" t="s">
        <v>353</v>
      </c>
      <c r="C2" s="132" t="s">
        <v>311</v>
      </c>
      <c r="D2" s="132" t="s">
        <v>312</v>
      </c>
      <c r="E2" s="145" t="s">
        <v>275</v>
      </c>
    </row>
    <row r="3" spans="1:5" ht="15.75" thickBot="1" x14ac:dyDescent="0.3">
      <c r="A3" s="146"/>
      <c r="B3" s="134" t="s">
        <v>342</v>
      </c>
      <c r="C3" s="134" t="s">
        <v>333</v>
      </c>
      <c r="D3" s="134"/>
      <c r="E3" s="142" t="s">
        <v>316</v>
      </c>
    </row>
    <row r="4" spans="1:5" x14ac:dyDescent="0.25">
      <c r="A4" s="173" t="s">
        <v>360</v>
      </c>
      <c r="B4" s="3" t="s">
        <v>271</v>
      </c>
      <c r="C4" s="3">
        <v>7732</v>
      </c>
      <c r="D4" s="115">
        <v>41983</v>
      </c>
      <c r="E4" s="153"/>
    </row>
    <row r="5" spans="1:5" x14ac:dyDescent="0.25">
      <c r="A5" s="173" t="s">
        <v>361</v>
      </c>
      <c r="B5" s="3" t="s">
        <v>272</v>
      </c>
      <c r="C5" s="3">
        <v>8055</v>
      </c>
      <c r="D5" s="115">
        <v>41985</v>
      </c>
      <c r="E5" s="153"/>
    </row>
    <row r="6" spans="1:5" x14ac:dyDescent="0.25">
      <c r="A6" s="163" t="s">
        <v>321</v>
      </c>
      <c r="B6" s="3"/>
      <c r="C6" s="3"/>
      <c r="D6" s="3"/>
      <c r="E6" s="153"/>
    </row>
    <row r="7" spans="1:5" x14ac:dyDescent="0.25">
      <c r="A7" s="173" t="s">
        <v>362</v>
      </c>
      <c r="B7" s="3" t="s">
        <v>337</v>
      </c>
      <c r="C7" s="3">
        <v>9666</v>
      </c>
      <c r="D7" s="3"/>
      <c r="E7" s="153"/>
    </row>
    <row r="8" spans="1:5" x14ac:dyDescent="0.25">
      <c r="A8" s="173" t="s">
        <v>279</v>
      </c>
      <c r="B8" s="3" t="s">
        <v>336</v>
      </c>
      <c r="C8" s="3">
        <v>1300</v>
      </c>
      <c r="D8" s="3"/>
      <c r="E8" s="153"/>
    </row>
    <row r="9" spans="1:5" x14ac:dyDescent="0.25">
      <c r="A9" s="173" t="s">
        <v>280</v>
      </c>
      <c r="B9" s="3" t="s">
        <v>335</v>
      </c>
      <c r="C9" s="3">
        <v>1305</v>
      </c>
      <c r="D9" s="3"/>
      <c r="E9" s="153"/>
    </row>
    <row r="10" spans="1:5" x14ac:dyDescent="0.25">
      <c r="A10" s="173" t="s">
        <v>281</v>
      </c>
      <c r="B10" s="3" t="s">
        <v>338</v>
      </c>
      <c r="C10" s="3">
        <v>456</v>
      </c>
      <c r="D10" s="3"/>
      <c r="E10" s="153"/>
    </row>
    <row r="11" spans="1:5" x14ac:dyDescent="0.25">
      <c r="A11" s="173" t="s">
        <v>268</v>
      </c>
      <c r="B11" s="3" t="s">
        <v>350</v>
      </c>
      <c r="C11" s="3">
        <v>960</v>
      </c>
      <c r="D11" s="3"/>
      <c r="E11" s="153">
        <v>2640</v>
      </c>
    </row>
    <row r="12" spans="1:5" x14ac:dyDescent="0.25">
      <c r="A12" s="174" t="s">
        <v>287</v>
      </c>
      <c r="B12" s="154"/>
      <c r="C12" s="154">
        <f>SUM(C4:C11)</f>
        <v>29474</v>
      </c>
      <c r="D12" s="154"/>
      <c r="E12" s="160">
        <f>SUM(E4:E11)</f>
        <v>2640</v>
      </c>
    </row>
    <row r="13" spans="1:5" x14ac:dyDescent="0.25">
      <c r="A13" s="163" t="s">
        <v>354</v>
      </c>
      <c r="B13" s="12"/>
      <c r="C13" s="12">
        <f>C12+E12</f>
        <v>32114</v>
      </c>
      <c r="D13" s="12"/>
      <c r="E13" s="164"/>
    </row>
    <row r="14" spans="1:5" ht="15.75" thickBot="1" x14ac:dyDescent="0.3">
      <c r="A14" s="175"/>
      <c r="B14" s="133"/>
      <c r="C14" s="166"/>
      <c r="D14" s="166"/>
      <c r="E14" s="16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BP ev+JSC</vt:lpstr>
      <vt:lpstr>Début BP</vt:lpstr>
      <vt:lpstr>Structure des flux</vt:lpstr>
      <vt:lpstr>DECOUPAGE POUR PREZ</vt:lpstr>
      <vt:lpstr>Frais engagés</vt:lpstr>
      <vt:lpstr>Factures</vt:lpstr>
      <vt:lpstr>Travaux</vt:lpstr>
      <vt:lpstr>Honoraires</vt:lpstr>
      <vt:lpstr>'Début BP'!Zone_d_impression</vt:lpstr>
      <vt:lpstr>Factures!Zone_d_impression</vt:lpstr>
      <vt:lpstr>'Frais engagés'!Zone_d_impression</vt:lpstr>
      <vt:lpstr>Honoraires!Zone_d_impression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2015-06-09T08:35:35Z</cp:lastPrinted>
  <dcterms:created xsi:type="dcterms:W3CDTF">2015-01-28T10:39:50Z</dcterms:created>
  <dcterms:modified xsi:type="dcterms:W3CDTF">2015-06-09T08:38:46Z</dcterms:modified>
</cp:coreProperties>
</file>