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ropbox\07-Evelyne &amp; Philippe\Comptabilité perso\"/>
    </mc:Choice>
  </mc:AlternateContent>
  <bookViews>
    <workbookView xWindow="660" yWindow="105" windowWidth="13620" windowHeight="8205" tabRatio="385" firstSheet="2" activeTab="4"/>
  </bookViews>
  <sheets>
    <sheet name="Tableau récap" sheetId="1" r:id="rId1"/>
    <sheet name="Etats Banques" sheetId="3" r:id="rId2"/>
    <sheet name="Tréso 2018" sheetId="4" r:id="rId3"/>
    <sheet name="Tréso 2021" sheetId="5" r:id="rId4"/>
    <sheet name="Tréso 2022" sheetId="6" r:id="rId5"/>
  </sheets>
  <definedNames>
    <definedName name="_xlnm.Print_Area" localSheetId="0">'Tableau récap'!$A$1:$O$46</definedName>
    <definedName name="_xlnm.Print_Area" localSheetId="2">'Tréso 2018'!$A$1:$J$20</definedName>
    <definedName name="_xlnm.Print_Area" localSheetId="3">'Tréso 2021'!$A$1:$J$51</definedName>
    <definedName name="_xlnm.Print_Area" localSheetId="4">'Tréso 2022'!$A$1:$I$37</definedName>
  </definedNames>
  <calcPr calcId="152511"/>
</workbook>
</file>

<file path=xl/calcChain.xml><?xml version="1.0" encoding="utf-8"?>
<calcChain xmlns="http://schemas.openxmlformats.org/spreadsheetml/2006/main">
  <c r="F12" i="6" l="1"/>
  <c r="H11" i="6"/>
  <c r="B35" i="6"/>
  <c r="B25" i="6"/>
  <c r="B19" i="6"/>
  <c r="B36" i="6" l="1"/>
  <c r="B10" i="6" s="1"/>
  <c r="B12" i="6" s="1"/>
  <c r="B13" i="6" s="1"/>
  <c r="B47" i="5"/>
  <c r="C21" i="5"/>
  <c r="C27" i="5" s="1"/>
  <c r="B36" i="5"/>
  <c r="D21" i="5"/>
  <c r="B27" i="5"/>
  <c r="B21" i="5"/>
  <c r="I11" i="5"/>
  <c r="G12" i="5"/>
  <c r="F12" i="5"/>
  <c r="D12" i="5"/>
  <c r="B37" i="6" l="1"/>
  <c r="D27" i="5"/>
  <c r="D47" i="5"/>
  <c r="D49" i="5" s="1"/>
  <c r="C36" i="5"/>
  <c r="C49" i="5" s="1"/>
  <c r="K8" i="4"/>
  <c r="K17" i="4"/>
  <c r="M13" i="4"/>
  <c r="K6" i="4"/>
  <c r="K5" i="4"/>
  <c r="L6" i="4" s="1"/>
  <c r="L12" i="4"/>
  <c r="L8" i="4"/>
  <c r="L4" i="4"/>
  <c r="B7" i="4"/>
  <c r="B9" i="4" s="1"/>
  <c r="L9" i="4" s="1"/>
  <c r="B12" i="5" l="1"/>
  <c r="L7" i="4"/>
  <c r="L17" i="4"/>
  <c r="M15" i="4" s="1"/>
  <c r="F14" i="4"/>
  <c r="I14" i="4"/>
  <c r="G14" i="4"/>
  <c r="D14" i="4"/>
  <c r="B14" i="4"/>
  <c r="B15" i="4" s="1"/>
  <c r="B13" i="5" l="1"/>
  <c r="B16" i="4"/>
  <c r="B19" i="4" s="1"/>
  <c r="T8" i="1"/>
  <c r="U5" i="1"/>
  <c r="U6" i="1"/>
  <c r="U7" i="1"/>
  <c r="U4" i="1"/>
  <c r="U8" i="1" s="1"/>
  <c r="S8" i="1"/>
  <c r="R8" i="1"/>
  <c r="Q21" i="1"/>
  <c r="Q24" i="1" s="1"/>
  <c r="Q26" i="1" s="1"/>
  <c r="Q33" i="1"/>
  <c r="E4" i="1"/>
  <c r="E8" i="1" s="1"/>
  <c r="K4" i="1"/>
  <c r="N4" i="1" s="1"/>
  <c r="N8" i="1" s="1"/>
  <c r="E5" i="1"/>
  <c r="G7" i="1" s="1"/>
  <c r="K5" i="1"/>
  <c r="N5" i="1" s="1"/>
  <c r="E6" i="1"/>
  <c r="K6" i="1"/>
  <c r="N6" i="1"/>
  <c r="E7" i="1"/>
  <c r="K7" i="1"/>
  <c r="N7" i="1"/>
  <c r="C8" i="1"/>
  <c r="I8" i="1"/>
  <c r="K8" i="1"/>
  <c r="Q8" i="1"/>
  <c r="E14" i="1"/>
  <c r="K14" i="1"/>
  <c r="N14" i="1"/>
  <c r="E15" i="1"/>
  <c r="K15" i="1"/>
  <c r="K21" i="1" s="1"/>
  <c r="K26" i="1" s="1"/>
  <c r="N15" i="1"/>
  <c r="C16" i="1"/>
  <c r="E16" i="1"/>
  <c r="K16" i="1"/>
  <c r="N16" i="1"/>
  <c r="E17" i="1"/>
  <c r="K17" i="1"/>
  <c r="N17" i="1"/>
  <c r="N21" i="1" s="1"/>
  <c r="E18" i="1"/>
  <c r="K18" i="1"/>
  <c r="N18" i="1"/>
  <c r="C19" i="1"/>
  <c r="E19" i="1" s="1"/>
  <c r="K19" i="1"/>
  <c r="N19" i="1"/>
  <c r="C20" i="1"/>
  <c r="E20" i="1" s="1"/>
  <c r="K20" i="1"/>
  <c r="N20" i="1"/>
  <c r="C21" i="1"/>
  <c r="E22" i="1"/>
  <c r="E23" i="1"/>
  <c r="K23" i="1"/>
  <c r="C24" i="1"/>
  <c r="E24" i="1"/>
  <c r="E33" i="1"/>
  <c r="K33" i="1"/>
  <c r="N33" i="1"/>
  <c r="E36" i="1"/>
  <c r="E46" i="1" s="1"/>
  <c r="E37" i="1"/>
  <c r="E38" i="1"/>
  <c r="E39" i="1"/>
  <c r="E40" i="1"/>
  <c r="E41" i="1"/>
  <c r="E42" i="1"/>
  <c r="E43" i="1"/>
  <c r="E44" i="1"/>
  <c r="E45" i="1"/>
  <c r="E55" i="1"/>
  <c r="K55" i="1"/>
  <c r="N55" i="1" s="1"/>
  <c r="N61" i="1" s="1"/>
  <c r="E56" i="1"/>
  <c r="K56" i="1"/>
  <c r="N56" i="1"/>
  <c r="E57" i="1"/>
  <c r="K57" i="1"/>
  <c r="N57" i="1"/>
  <c r="E58" i="1"/>
  <c r="K58" i="1"/>
  <c r="N58" i="1"/>
  <c r="E61" i="1"/>
  <c r="K61" i="1"/>
  <c r="E21" i="1" l="1"/>
  <c r="E26" i="1" s="1"/>
  <c r="N26" i="1"/>
  <c r="O8" i="1"/>
  <c r="O26" i="1" s="1"/>
</calcChain>
</file>

<file path=xl/sharedStrings.xml><?xml version="1.0" encoding="utf-8"?>
<sst xmlns="http://schemas.openxmlformats.org/spreadsheetml/2006/main" count="259" uniqueCount="182">
  <si>
    <t>Maison principale</t>
  </si>
  <si>
    <t>Véhicule</t>
  </si>
  <si>
    <t>Immobilier</t>
  </si>
  <si>
    <t>Sous total</t>
  </si>
  <si>
    <t>Mobilier d'habitation</t>
  </si>
  <si>
    <t>impot sur revenu</t>
  </si>
  <si>
    <t>ISF</t>
  </si>
  <si>
    <t>Total</t>
  </si>
  <si>
    <t>au 04/01/2009</t>
  </si>
  <si>
    <t> Montants exprimés en euros </t>
  </si>
  <si>
    <t> LIQUIDITES ET EPARGNE</t>
  </si>
  <si>
    <t>SOLDE</t>
  </si>
  <si>
    <t>A VENIR</t>
  </si>
  <si>
    <t>Compte de chèques</t>
  </si>
  <si>
    <t>00086 000001095 31</t>
  </si>
  <si>
    <t>18.942,80</t>
  </si>
  <si>
    <t>-1.235,70</t>
  </si>
  <si>
    <t>CEL</t>
  </si>
  <si>
    <t>00086 000903731 72</t>
  </si>
  <si>
    <t>15.552,28</t>
  </si>
  <si>
    <t>Livret Dév. Durable</t>
  </si>
  <si>
    <t>00086 000754926 93</t>
  </si>
  <si>
    <t>6.168,28</t>
  </si>
  <si>
    <t>40.663,36</t>
  </si>
  <si>
    <t>Convertissez vos montants</t>
  </si>
  <si>
    <t>Les montants convertis sont fournis à titre indicatif</t>
  </si>
  <si>
    <t>Vos comptes titulaires</t>
  </si>
  <si>
    <t>     Compte Courant</t>
  </si>
  <si>
    <t>Solde</t>
  </si>
  <si>
    <t>CPT DEPOT PART.</t>
  </si>
  <si>
    <t>740,33 EUR</t>
  </si>
  <si>
    <t>     Epargne liquide</t>
  </si>
  <si>
    <t>LIVRET A</t>
  </si>
  <si>
    <t>15 849,59 EUR</t>
  </si>
  <si>
    <t>LIVRET ECUREUIL +</t>
  </si>
  <si>
    <t>4 830,55 EUR</t>
  </si>
  <si>
    <t>LIVRET DEV. DURABLE</t>
  </si>
  <si>
    <t>6 389,68 EUR</t>
  </si>
  <si>
    <t>Vos autres comptes</t>
  </si>
  <si>
    <t>MR DUBOIS MIKAEL</t>
  </si>
  <si>
    <t>17,64 EUR</t>
  </si>
  <si>
    <t>MR DUBOIS GERARD</t>
  </si>
  <si>
    <t>16 284,84 EUR</t>
  </si>
  <si>
    <t>15 510,73 EUR</t>
  </si>
  <si>
    <t>MR DUBOIS SEBASTIEN</t>
  </si>
  <si>
    <t>LIVRET JEUNE</t>
  </si>
  <si>
    <t>2 032,41 EUR</t>
  </si>
  <si>
    <t>1 934,09 EUR</t>
  </si>
  <si>
    <t>PEL 16</t>
  </si>
  <si>
    <t>6 170,70 EUR</t>
  </si>
  <si>
    <t>Caisse d'épargne     -    Synthèse  - au 04 janvier 2009 10h17</t>
  </si>
  <si>
    <t>decote</t>
  </si>
  <si>
    <t>valeur au 01/01/2009</t>
  </si>
  <si>
    <t>la londe monlinvieux</t>
  </si>
  <si>
    <t>valeur au 01/01/2010</t>
  </si>
  <si>
    <t>laguna</t>
  </si>
  <si>
    <t>scenic</t>
  </si>
  <si>
    <t>Moto honda varadero</t>
  </si>
  <si>
    <t>compte courant LCL4800X</t>
  </si>
  <si>
    <t>codevie philippe 967447X LCL</t>
  </si>
  <si>
    <t>c assu vie swisslife 9988244001</t>
  </si>
  <si>
    <t>codevie evelyne 967480V LCL</t>
  </si>
  <si>
    <t>compte cerise 52689S</t>
  </si>
  <si>
    <t>CEL N° 56190N</t>
  </si>
  <si>
    <t>valeurs mobilieres LCL</t>
  </si>
  <si>
    <t>N° de document</t>
  </si>
  <si>
    <t>COMPTE AXEL bred017026038</t>
  </si>
  <si>
    <t>COMPTE Flavien bred 817026033</t>
  </si>
  <si>
    <t>Liquidités</t>
  </si>
  <si>
    <t>total liquidité</t>
  </si>
  <si>
    <t>emprunts en cours</t>
  </si>
  <si>
    <t>solendi</t>
  </si>
  <si>
    <t xml:space="preserve"> LCL N° 4007650A4LYN11AA</t>
  </si>
  <si>
    <t>besson brunoy</t>
  </si>
  <si>
    <t>robien pleurtuys</t>
  </si>
  <si>
    <t>bnp N°L0005681001 (pleurtuys)</t>
  </si>
  <si>
    <t>boursorama (brunoy)</t>
  </si>
  <si>
    <t>total emprunts en cours</t>
  </si>
  <si>
    <t>calcul base ISF</t>
  </si>
  <si>
    <t>12 12bis</t>
  </si>
  <si>
    <t>impots foncier Brunoy</t>
  </si>
  <si>
    <t>impots foncier bry sur marne</t>
  </si>
  <si>
    <t>impots foncier r al daudet</t>
  </si>
  <si>
    <t>csg jeanine strop</t>
  </si>
  <si>
    <t>impots locaux&amp;audiovisuel ibiscus</t>
  </si>
  <si>
    <t>impots locaux&amp;audiovisuel bry sur marne</t>
  </si>
  <si>
    <t>total déductions</t>
  </si>
  <si>
    <t>total liquidités +immobilier</t>
  </si>
  <si>
    <t>total immobilier</t>
  </si>
  <si>
    <t>montant</t>
  </si>
  <si>
    <t>impots payés</t>
  </si>
  <si>
    <t>total impots payés</t>
  </si>
  <si>
    <t>biens meublants bijoux et vehicules</t>
  </si>
  <si>
    <t>bijoux</t>
  </si>
  <si>
    <t>AC</t>
  </si>
  <si>
    <t>31-2012</t>
  </si>
  <si>
    <t>Actif</t>
  </si>
  <si>
    <t>impots foncier Ibiscus</t>
  </si>
  <si>
    <t>impots foncier pleurtuis</t>
  </si>
  <si>
    <t>TOTAL VAL MOBILIERES+liquidites</t>
  </si>
  <si>
    <t>cout mensuel</t>
  </si>
  <si>
    <t>rev mensuel</t>
  </si>
  <si>
    <t>t. fonciers/mois</t>
  </si>
  <si>
    <t>bal mensuelle</t>
  </si>
  <si>
    <t>prix estimatif</t>
  </si>
  <si>
    <t>Revenus</t>
  </si>
  <si>
    <t>Dépenses</t>
  </si>
  <si>
    <t>SophroKhépri Rbt prêt d'honneur</t>
  </si>
  <si>
    <t>Impôts / revenus</t>
  </si>
  <si>
    <t>Prêts étudiants 1</t>
  </si>
  <si>
    <t>Prêts étudiants 2</t>
  </si>
  <si>
    <t>Prêt d'honneur</t>
  </si>
  <si>
    <t>Prêt Pleurtuit</t>
  </si>
  <si>
    <t>Loyer Rés. Principale</t>
  </si>
  <si>
    <t>TOTAL</t>
  </si>
  <si>
    <t>Fin échéance</t>
  </si>
  <si>
    <t>Revenus locatifs SCI</t>
  </si>
  <si>
    <t>Revenus locatif Orsay</t>
  </si>
  <si>
    <t>Propriétaire</t>
  </si>
  <si>
    <t>Valeur</t>
  </si>
  <si>
    <t>Epargne</t>
  </si>
  <si>
    <t>Pôle Emploi Pré-retraite Fin 2021</t>
  </si>
  <si>
    <t>Montant/mois</t>
  </si>
  <si>
    <t>Restant dû emprunts</t>
  </si>
  <si>
    <t>Dépenses sans prêts étudiants</t>
  </si>
  <si>
    <t>Solde revenus fin de mois</t>
  </si>
  <si>
    <t>Total nouveau solde revenus</t>
  </si>
  <si>
    <t>Solde fin de mois (sans prêt étudiants) juin 2019</t>
  </si>
  <si>
    <t>Mode de Détention</t>
  </si>
  <si>
    <t>Revenus locatif Pleurtuit</t>
  </si>
  <si>
    <t>Prêt Tvx SCI</t>
  </si>
  <si>
    <t>Comptabilité personnelle</t>
  </si>
  <si>
    <t>Prévisionnel revenus Evelyne Avril 2019</t>
  </si>
  <si>
    <t>Rembt prêt Tvx Socram (macif) SCI</t>
  </si>
  <si>
    <t>Prêt personnel</t>
  </si>
  <si>
    <t>Revenus mensuels</t>
  </si>
  <si>
    <t>Charges habitation</t>
  </si>
  <si>
    <t xml:space="preserve">Dépenses </t>
  </si>
  <si>
    <t>Emprunt SCI</t>
  </si>
  <si>
    <t>Dépenses mensuelles</t>
  </si>
  <si>
    <t>Revenus SCI</t>
  </si>
  <si>
    <t>Remboursement prêt SCI</t>
  </si>
  <si>
    <t>Patrimoine</t>
  </si>
  <si>
    <t>Locatif Orsay</t>
  </si>
  <si>
    <t>Locatif SCI Perroquets</t>
  </si>
  <si>
    <t>Revenus Pôle emploi Pré-retraite fin 2021</t>
  </si>
  <si>
    <t>Salaire</t>
  </si>
  <si>
    <t>REVENUS</t>
  </si>
  <si>
    <t>Loyer Résidence Principale</t>
  </si>
  <si>
    <t>Rés. Principale Camille Claudel</t>
  </si>
  <si>
    <t>Taxe Habitation</t>
  </si>
  <si>
    <t>CHARGES MAISON</t>
  </si>
  <si>
    <t>Internet</t>
  </si>
  <si>
    <t>Maison des Perroquets</t>
  </si>
  <si>
    <t>Taxe Foncière</t>
  </si>
  <si>
    <t>Gaz</t>
  </si>
  <si>
    <t>Comptabilité</t>
  </si>
  <si>
    <t>Emprunt</t>
  </si>
  <si>
    <t>Reste à vivre</t>
  </si>
  <si>
    <t>Veolia 55,47x10</t>
  </si>
  <si>
    <t xml:space="preserve">Impôts sur le revenu </t>
  </si>
  <si>
    <t>Gerep (163 +21)</t>
  </si>
  <si>
    <t>Neolia</t>
  </si>
  <si>
    <t>Electricité CEV (2583,42)</t>
  </si>
  <si>
    <t xml:space="preserve">Electricité CEV </t>
  </si>
  <si>
    <t xml:space="preserve">Veolia </t>
  </si>
  <si>
    <t>DEPENSES Fixes</t>
  </si>
  <si>
    <t>Gain réel en 2020 = 420 €</t>
  </si>
  <si>
    <t>Bois (350€)</t>
  </si>
  <si>
    <t>Charges Habitation</t>
  </si>
  <si>
    <t>Total charges ménage</t>
  </si>
  <si>
    <t>Retraite Ph. Octobre 2021</t>
  </si>
  <si>
    <t>Emprunt SCI (Résidence principale)</t>
  </si>
  <si>
    <t>Prêt SCI</t>
  </si>
  <si>
    <t>Charges du Ménage</t>
  </si>
  <si>
    <t>TOTAL RESSOURCES</t>
  </si>
  <si>
    <t>Neolia assurance mutuelle enfants</t>
  </si>
  <si>
    <t>Dép./Mois</t>
  </si>
  <si>
    <t>Fin Prêt</t>
  </si>
  <si>
    <t>Restant dû 12-21</t>
  </si>
  <si>
    <t>Mode Détention</t>
  </si>
  <si>
    <t>Valeur Immo.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</si>
</sst>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5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Verdana"/>
      <family val="2"/>
    </font>
    <font>
      <sz val="8"/>
      <color indexed="8"/>
      <name val="Arial"/>
      <family val="2"/>
    </font>
    <font>
      <b/>
      <sz val="8"/>
      <color indexed="8"/>
      <name val="Verdana"/>
      <family val="2"/>
    </font>
    <font>
      <u/>
      <sz val="10"/>
      <color indexed="12"/>
      <name val="Arial"/>
    </font>
    <font>
      <sz val="10"/>
      <color indexed="8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2" fillId="2" borderId="1" xfId="0" applyFont="1" applyFill="1" applyBorder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3" borderId="0" xfId="0" applyFont="1" applyFill="1" applyAlignment="1">
      <alignment horizontal="center" wrapText="1"/>
    </xf>
    <xf numFmtId="0" fontId="7" fillId="4" borderId="0" xfId="1" applyFill="1" applyAlignment="1" applyProtection="1">
      <alignment wrapText="1"/>
    </xf>
    <xf numFmtId="0" fontId="6" fillId="4" borderId="0" xfId="0" applyFont="1" applyFill="1" applyAlignment="1">
      <alignment wrapText="1"/>
    </xf>
    <xf numFmtId="0" fontId="7" fillId="4" borderId="0" xfId="1" applyFill="1" applyAlignment="1" applyProtection="1">
      <alignment horizontal="right" wrapText="1"/>
    </xf>
    <xf numFmtId="0" fontId="6" fillId="4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wrapText="1"/>
    </xf>
    <xf numFmtId="0" fontId="7" fillId="0" borderId="0" xfId="1" applyAlignment="1" applyProtection="1">
      <alignment horizontal="right" wrapText="1"/>
    </xf>
    <xf numFmtId="0" fontId="0" fillId="0" borderId="0" xfId="0" applyAlignment="1">
      <alignment horizontal="left" wrapText="1"/>
    </xf>
    <xf numFmtId="0" fontId="7" fillId="0" borderId="0" xfId="1" applyAlignment="1" applyProtection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3" fontId="1" fillId="2" borderId="1" xfId="0" applyNumberFormat="1" applyFont="1" applyFill="1" applyBorder="1"/>
    <xf numFmtId="3" fontId="2" fillId="5" borderId="1" xfId="0" applyNumberFormat="1" applyFont="1" applyFill="1" applyBorder="1"/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wrapText="1"/>
    </xf>
    <xf numFmtId="0" fontId="1" fillId="5" borderId="1" xfId="0" applyFont="1" applyFill="1" applyBorder="1"/>
    <xf numFmtId="0" fontId="2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2" fillId="5" borderId="1" xfId="0" applyFont="1" applyFill="1" applyBorder="1"/>
    <xf numFmtId="3" fontId="2" fillId="2" borderId="1" xfId="0" applyNumberFormat="1" applyFont="1" applyFill="1" applyBorder="1"/>
    <xf numFmtId="9" fontId="2" fillId="2" borderId="1" xfId="0" applyNumberFormat="1" applyFont="1" applyFill="1" applyBorder="1"/>
    <xf numFmtId="0" fontId="1" fillId="2" borderId="1" xfId="0" applyFont="1" applyFill="1" applyBorder="1"/>
    <xf numFmtId="3" fontId="1" fillId="5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/>
    <xf numFmtId="3" fontId="2" fillId="4" borderId="1" xfId="0" applyNumberFormat="1" applyFont="1" applyFill="1" applyBorder="1"/>
    <xf numFmtId="3" fontId="1" fillId="4" borderId="1" xfId="0" applyNumberFormat="1" applyFont="1" applyFill="1" applyBorder="1"/>
    <xf numFmtId="2" fontId="1" fillId="0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2" fontId="1" fillId="5" borderId="1" xfId="0" applyNumberFormat="1" applyFont="1" applyFill="1" applyBorder="1"/>
    <xf numFmtId="2" fontId="2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/>
    <xf numFmtId="0" fontId="2" fillId="6" borderId="1" xfId="0" applyFont="1" applyFill="1" applyBorder="1"/>
    <xf numFmtId="3" fontId="2" fillId="6" borderId="1" xfId="0" applyNumberFormat="1" applyFont="1" applyFill="1" applyBorder="1"/>
    <xf numFmtId="2" fontId="2" fillId="6" borderId="1" xfId="0" applyNumberFormat="1" applyFont="1" applyFill="1" applyBorder="1"/>
    <xf numFmtId="3" fontId="1" fillId="6" borderId="1" xfId="0" applyNumberFormat="1" applyFont="1" applyFill="1" applyBorder="1"/>
    <xf numFmtId="2" fontId="2" fillId="4" borderId="1" xfId="0" applyNumberFormat="1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2" fillId="7" borderId="1" xfId="0" applyNumberFormat="1" applyFont="1" applyFill="1" applyBorder="1" applyAlignment="1">
      <alignment horizontal="right"/>
    </xf>
    <xf numFmtId="3" fontId="2" fillId="7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0" fontId="2" fillId="2" borderId="1" xfId="0" applyNumberFormat="1" applyFont="1" applyFill="1" applyBorder="1"/>
    <xf numFmtId="9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 applyAlignment="1">
      <alignment wrapText="1"/>
    </xf>
    <xf numFmtId="164" fontId="2" fillId="4" borderId="1" xfId="0" applyNumberFormat="1" applyFont="1" applyFill="1" applyBorder="1"/>
    <xf numFmtId="164" fontId="2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5" borderId="1" xfId="0" applyNumberFormat="1" applyFont="1" applyFill="1" applyBorder="1"/>
    <xf numFmtId="164" fontId="1" fillId="5" borderId="1" xfId="0" applyNumberFormat="1" applyFont="1" applyFill="1" applyBorder="1"/>
    <xf numFmtId="164" fontId="2" fillId="6" borderId="1" xfId="0" applyNumberFormat="1" applyFont="1" applyFill="1" applyBorder="1"/>
    <xf numFmtId="164" fontId="2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/>
    <xf numFmtId="0" fontId="10" fillId="0" borderId="0" xfId="0" applyFont="1"/>
    <xf numFmtId="0" fontId="12" fillId="0" borderId="5" xfId="0" applyFont="1" applyBorder="1"/>
    <xf numFmtId="0" fontId="9" fillId="0" borderId="5" xfId="0" applyFont="1" applyBorder="1"/>
    <xf numFmtId="3" fontId="9" fillId="0" borderId="5" xfId="0" applyNumberFormat="1" applyFont="1" applyBorder="1"/>
    <xf numFmtId="17" fontId="9" fillId="0" borderId="5" xfId="0" applyNumberFormat="1" applyFont="1" applyBorder="1"/>
    <xf numFmtId="0" fontId="11" fillId="0" borderId="5" xfId="0" applyFont="1" applyBorder="1"/>
    <xf numFmtId="3" fontId="11" fillId="0" borderId="5" xfId="0" applyNumberFormat="1" applyFont="1" applyBorder="1"/>
    <xf numFmtId="0" fontId="0" fillId="0" borderId="7" xfId="0" applyBorder="1" applyAlignment="1">
      <alignment vertical="center"/>
    </xf>
    <xf numFmtId="1" fontId="12" fillId="0" borderId="5" xfId="0" applyNumberFormat="1" applyFont="1" applyBorder="1"/>
    <xf numFmtId="0" fontId="12" fillId="0" borderId="0" xfId="0" applyFont="1" applyFill="1" applyBorder="1"/>
    <xf numFmtId="1" fontId="13" fillId="0" borderId="0" xfId="0" applyNumberFormat="1" applyFont="1"/>
    <xf numFmtId="1" fontId="9" fillId="0" borderId="5" xfId="0" applyNumberFormat="1" applyFont="1" applyBorder="1"/>
    <xf numFmtId="1" fontId="11" fillId="0" borderId="5" xfId="0" applyNumberFormat="1" applyFont="1" applyBorder="1"/>
    <xf numFmtId="0" fontId="10" fillId="0" borderId="0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7" xfId="0" applyBorder="1" applyAlignment="1">
      <alignment vertical="center"/>
    </xf>
    <xf numFmtId="0" fontId="9" fillId="0" borderId="0" xfId="0" applyFont="1"/>
    <xf numFmtId="0" fontId="9" fillId="0" borderId="0" xfId="0" applyFont="1" applyFill="1" applyBorder="1"/>
    <xf numFmtId="0" fontId="11" fillId="0" borderId="0" xfId="0" applyFont="1"/>
    <xf numFmtId="0" fontId="11" fillId="0" borderId="0" xfId="0" applyFont="1" applyFill="1" applyBorder="1"/>
    <xf numFmtId="1" fontId="0" fillId="0" borderId="0" xfId="0" applyNumberFormat="1"/>
    <xf numFmtId="1" fontId="11" fillId="0" borderId="0" xfId="0" applyNumberFormat="1" applyFont="1"/>
    <xf numFmtId="0" fontId="0" fillId="0" borderId="7" xfId="0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0" xfId="1" applyAlignment="1" applyProtection="1">
      <alignment horizontal="right" wrapText="1"/>
    </xf>
    <xf numFmtId="0" fontId="0" fillId="0" borderId="0" xfId="0" applyAlignment="1">
      <alignment horizontal="right" wrapText="1"/>
    </xf>
    <xf numFmtId="0" fontId="7" fillId="0" borderId="0" xfId="1" applyAlignment="1" applyProtection="1">
      <alignment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justify" wrapText="1"/>
    </xf>
    <xf numFmtId="0" fontId="6" fillId="3" borderId="0" xfId="0" applyFont="1" applyFill="1" applyAlignment="1">
      <alignment wrapText="1"/>
    </xf>
    <xf numFmtId="0" fontId="6" fillId="4" borderId="0" xfId="0" applyFont="1" applyFill="1" applyAlignment="1">
      <alignment horizontal="right" wrapText="1"/>
    </xf>
    <xf numFmtId="0" fontId="0" fillId="0" borderId="0" xfId="0" applyAlignment="1">
      <alignment horizontal="center" vertical="top" wrapText="1"/>
    </xf>
    <xf numFmtId="0" fontId="9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5" xfId="0" applyFont="1" applyBorder="1" applyAlignment="1">
      <alignment wrapText="1"/>
    </xf>
    <xf numFmtId="1" fontId="12" fillId="0" borderId="0" xfId="0" applyNumberFormat="1" applyFont="1"/>
    <xf numFmtId="1" fontId="9" fillId="0" borderId="5" xfId="0" applyNumberFormat="1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171450</xdr:colOff>
      <xdr:row>20</xdr:row>
      <xdr:rowOff>133350</xdr:rowOff>
    </xdr:to>
    <xdr:pic>
      <xdr:nvPicPr>
        <xdr:cNvPr id="1156" name="Picture 7" descr="htm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48050"/>
          <a:ext cx="1714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</xdr:colOff>
      <xdr:row>20</xdr:row>
      <xdr:rowOff>9525</xdr:rowOff>
    </xdr:to>
    <xdr:pic>
      <xdr:nvPicPr>
        <xdr:cNvPr id="1157" name="Picture 8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3448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21</xdr:row>
      <xdr:rowOff>66675</xdr:rowOff>
    </xdr:to>
    <xdr:pic>
      <xdr:nvPicPr>
        <xdr:cNvPr id="1158" name="Picture 9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360997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pic>
      <xdr:nvPicPr>
        <xdr:cNvPr id="1159" name="Picture 10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81675" y="3609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160" name="Picture 11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3771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171450</xdr:colOff>
      <xdr:row>38</xdr:row>
      <xdr:rowOff>133350</xdr:rowOff>
    </xdr:to>
    <xdr:pic>
      <xdr:nvPicPr>
        <xdr:cNvPr id="1161" name="Picture 20" descr="htm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362700"/>
          <a:ext cx="1714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162" name="Picture 21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6362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39</xdr:row>
      <xdr:rowOff>66675</xdr:rowOff>
    </xdr:to>
    <xdr:pic>
      <xdr:nvPicPr>
        <xdr:cNvPr id="1163" name="Picture 22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652462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39</xdr:row>
      <xdr:rowOff>9525</xdr:rowOff>
    </xdr:to>
    <xdr:pic>
      <xdr:nvPicPr>
        <xdr:cNvPr id="1164" name="Picture 23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81675" y="6524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9525</xdr:colOff>
      <xdr:row>40</xdr:row>
      <xdr:rowOff>9525</xdr:rowOff>
    </xdr:to>
    <xdr:pic>
      <xdr:nvPicPr>
        <xdr:cNvPr id="1165" name="Picture 24" descr="do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145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914400</xdr:colOff>
          <xdr:row>8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914400</xdr:colOff>
          <xdr:row>9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914400</xdr:colOff>
          <xdr:row>10</xdr:row>
          <xdr:rowOff>66675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914400</xdr:colOff>
          <xdr:row>18</xdr:row>
          <xdr:rowOff>66675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914400</xdr:colOff>
          <xdr:row>18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914400</xdr:colOff>
          <xdr:row>25</xdr:row>
          <xdr:rowOff>66675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914400</xdr:colOff>
          <xdr:row>28</xdr:row>
          <xdr:rowOff>66675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914400</xdr:colOff>
          <xdr:row>30</xdr:row>
          <xdr:rowOff>66675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914400</xdr:colOff>
          <xdr:row>33</xdr:row>
          <xdr:rowOff>66675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914400</xdr:colOff>
          <xdr:row>35</xdr:row>
          <xdr:rowOff>66675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66675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914400</xdr:colOff>
          <xdr:row>38</xdr:row>
          <xdr:rowOff>66675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914400</xdr:colOff>
          <xdr:row>38</xdr:row>
          <xdr:rowOff>66675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66675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0</xdr:rowOff>
        </xdr:from>
        <xdr:to>
          <xdr:col>1</xdr:col>
          <xdr:colOff>914400</xdr:colOff>
          <xdr:row>61</xdr:row>
          <xdr:rowOff>66675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66675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0</xdr:rowOff>
        </xdr:from>
        <xdr:to>
          <xdr:col>1</xdr:col>
          <xdr:colOff>914400</xdr:colOff>
          <xdr:row>61</xdr:row>
          <xdr:rowOff>66675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66675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__doPostBack('MM$TABLEAU_BORD$oTableauBordTheme$_rli0$m_oUC0','HISTORIQUE_COMPTE&amp;17515900000409639770450')" TargetMode="External"/><Relationship Id="rId21" Type="http://schemas.openxmlformats.org/officeDocument/2006/relationships/hyperlink" Target="javascript:__doPostBack('MM$TABLEAU_BORD$oTableauBordTheme$_rli0$m_oUC0','HISTORIQUE_COMPTE&amp;17515900000613184438724')" TargetMode="External"/><Relationship Id="rId42" Type="http://schemas.openxmlformats.org/officeDocument/2006/relationships/hyperlink" Target="javascript:__doPostBack('MM$TABLEAU_BORD$oTableauBordTheme$_rli0$m_oUC0','HISTORIQUE_COMPTE&amp;17515900001002655544992')" TargetMode="External"/><Relationship Id="rId47" Type="http://schemas.openxmlformats.org/officeDocument/2006/relationships/hyperlink" Target="javascript:__doPostBack('MM$TABLEAU_BORD$oTableauBordTheme$_rli0$m_oUC0','HISTORIQUE_COMPTE&amp;17515900001629733981251')" TargetMode="External"/><Relationship Id="rId63" Type="http://schemas.openxmlformats.org/officeDocument/2006/relationships/image" Target="../media/image2.emf"/><Relationship Id="rId68" Type="http://schemas.openxmlformats.org/officeDocument/2006/relationships/control" Target="../activeX/activeX7.xml"/><Relationship Id="rId84" Type="http://schemas.openxmlformats.org/officeDocument/2006/relationships/control" Target="../activeX/activeX16.xml"/><Relationship Id="rId16" Type="http://schemas.openxmlformats.org/officeDocument/2006/relationships/hyperlink" Target="javascript:__doPostBack('MM$TABLEAU_BORD$oTableauBordTheme$_rli0$m_oUC0','HISTORIQUE_COMPTE&amp;17515900000003346752589')" TargetMode="External"/><Relationship Id="rId11" Type="http://schemas.openxmlformats.org/officeDocument/2006/relationships/hyperlink" Target="javascript:__doPostBack('MM$TABLEAU_BORD$oTableauBordTheme$_rli0$m_oUC0','HISTORIQUE_COMPTE&amp;17515900000461654938997')" TargetMode="External"/><Relationship Id="rId32" Type="http://schemas.openxmlformats.org/officeDocument/2006/relationships/hyperlink" Target="javascript:__doPostBack('MM$TABLEAU_BORD$oTableauBordTheme$_rli0$m_oUC0','HISTORIQUE_COMPTE&amp;17515900000003347045432')" TargetMode="External"/><Relationship Id="rId37" Type="http://schemas.openxmlformats.org/officeDocument/2006/relationships/hyperlink" Target="javascript:__doPostBack('MM$TABLEAU_BORD$oTableauBordTheme$_rli0$m_oUC0','HISTORIQUE_COMPTE&amp;17515900000007152496858')" TargetMode="External"/><Relationship Id="rId53" Type="http://schemas.openxmlformats.org/officeDocument/2006/relationships/hyperlink" Target="javascript:__doPostBack('MM$TABLEAU_BORD$oTableauBordTheme$_rli0$m_oUC0','HISTORIQUE_COMPTE&amp;17515900001629737689173')" TargetMode="External"/><Relationship Id="rId58" Type="http://schemas.openxmlformats.org/officeDocument/2006/relationships/control" Target="../activeX/activeX1.xml"/><Relationship Id="rId74" Type="http://schemas.openxmlformats.org/officeDocument/2006/relationships/control" Target="../activeX/activeX10.xml"/><Relationship Id="rId79" Type="http://schemas.openxmlformats.org/officeDocument/2006/relationships/control" Target="../activeX/activeX13.xml"/><Relationship Id="rId5" Type="http://schemas.openxmlformats.org/officeDocument/2006/relationships/hyperlink" Target="https://www.secure.bnpparibas.net/NSFR?Action=DSP_HISTOCPT&amp;ch4=FR7630004000860009037317268&amp;stp=20090104101242" TargetMode="External"/><Relationship Id="rId19" Type="http://schemas.openxmlformats.org/officeDocument/2006/relationships/hyperlink" Target="javascript:__doPostBack('MM$TABLEAU_BORD$oTableauBordTheme$_rli0$m_oUC0','HISTORIQUE_COMPTE&amp;17515900000112100202140')" TargetMode="External"/><Relationship Id="rId14" Type="http://schemas.openxmlformats.org/officeDocument/2006/relationships/hyperlink" Target="javascript:__doPostBack('MM$TABLEAU_BORD$oTableauBordTheme$_rli0$m_oUC0','HISTORIQUE_COMPTE&amp;17515900000003346752589')" TargetMode="External"/><Relationship Id="rId22" Type="http://schemas.openxmlformats.org/officeDocument/2006/relationships/hyperlink" Target="javascript:__doPostBack('MM$TABLEAU_BORD$oTableauBordTheme$_rli0$m_oUC0','HISTORIQUE_COMPTE&amp;17515900000613184438724')" TargetMode="External"/><Relationship Id="rId27" Type="http://schemas.openxmlformats.org/officeDocument/2006/relationships/hyperlink" Target="javascript:__doPostBack('MM$TABLEAU_BORD$oTableauBordTheme$_rli0$m_oUC0','HISTORIQUE_COMPTE&amp;17515900000003346893918')" TargetMode="External"/><Relationship Id="rId30" Type="http://schemas.openxmlformats.org/officeDocument/2006/relationships/hyperlink" Target="javascript:__doPostBack('MM$TABLEAU_BORD$oTableauBordTheme$_rli0$m_oUC0','HISTORIQUE_COMPTE&amp;17515900000003346893918')" TargetMode="External"/><Relationship Id="rId35" Type="http://schemas.openxmlformats.org/officeDocument/2006/relationships/hyperlink" Target="javascript:__doPostBack('MM$TABLEAU_BORD$oTableauBordTheme$_rli0$m_oUC0','HISTORIQUE_COMPTE&amp;17515900000007152496858')" TargetMode="External"/><Relationship Id="rId43" Type="http://schemas.openxmlformats.org/officeDocument/2006/relationships/hyperlink" Target="javascript:__doPostBack('MM$TABLEAU_BORD$oTableauBordTheme$_rli0$m_oUC0','HISTORIQUE_COMPTE&amp;17515900001003223712404')" TargetMode="External"/><Relationship Id="rId48" Type="http://schemas.openxmlformats.org/officeDocument/2006/relationships/hyperlink" Target="javascript:__doPostBack('MM$TABLEAU_BORD$oTableauBordTheme$_rli0$m_oUC0','HISTORIQUE_COMPTE&amp;17515900001629733981251')" TargetMode="External"/><Relationship Id="rId56" Type="http://schemas.openxmlformats.org/officeDocument/2006/relationships/drawing" Target="../drawings/drawing1.xml"/><Relationship Id="rId64" Type="http://schemas.openxmlformats.org/officeDocument/2006/relationships/control" Target="../activeX/activeX5.xml"/><Relationship Id="rId69" Type="http://schemas.openxmlformats.org/officeDocument/2006/relationships/image" Target="../media/image5.emf"/><Relationship Id="rId77" Type="http://schemas.openxmlformats.org/officeDocument/2006/relationships/image" Target="../media/image9.emf"/><Relationship Id="rId8" Type="http://schemas.openxmlformats.org/officeDocument/2006/relationships/hyperlink" Target="https://www.secure.bnpparibas.net/NSFR?Action=DSP_HISTOCPT&amp;ch4=FR7630004000860007549269368&amp;stp=20090104101242" TargetMode="External"/><Relationship Id="rId51" Type="http://schemas.openxmlformats.org/officeDocument/2006/relationships/hyperlink" Target="javascript:__doPostBack('MM$TABLEAU_BORD$oTableauBordTheme$_rli0$m_oUC0','HISTORIQUE_COMPTE&amp;17515900001629737689173')" TargetMode="External"/><Relationship Id="rId72" Type="http://schemas.openxmlformats.org/officeDocument/2006/relationships/control" Target="../activeX/activeX9.xml"/><Relationship Id="rId80" Type="http://schemas.openxmlformats.org/officeDocument/2006/relationships/control" Target="../activeX/activeX14.xml"/><Relationship Id="rId85" Type="http://schemas.openxmlformats.org/officeDocument/2006/relationships/image" Target="../media/image12.emf"/><Relationship Id="rId3" Type="http://schemas.openxmlformats.org/officeDocument/2006/relationships/hyperlink" Target="https://www.secure.bnpparibas.net/NSFR?Action=DSP_ET&amp;ch4=FR7630004000860000010953168&amp;stp=20090104101242" TargetMode="External"/><Relationship Id="rId12" Type="http://schemas.openxmlformats.org/officeDocument/2006/relationships/hyperlink" Target="javascript:__doPostBack('MM$TABLEAU_BORD$oTableauBordTheme$_rli0$m_oUC0','HISTORIQUE_COMPTE&amp;17515900000461654938997')" TargetMode="External"/><Relationship Id="rId17" Type="http://schemas.openxmlformats.org/officeDocument/2006/relationships/hyperlink" Target="javascript:__doPostBack('MM$TABLEAU_BORD$oTableauBordTheme$_rli0$m_oUC0','HISTORIQUE_COMPTE&amp;17515900000112100202140')" TargetMode="External"/><Relationship Id="rId25" Type="http://schemas.openxmlformats.org/officeDocument/2006/relationships/hyperlink" Target="javascript:__doPostBack('MM$TABLEAU_BORD$oTableauBordTheme$_rli0$m_oUC0','HISTORIQUE_COMPTE&amp;17515900000409639770450')" TargetMode="External"/><Relationship Id="rId33" Type="http://schemas.openxmlformats.org/officeDocument/2006/relationships/hyperlink" Target="javascript:__doPostBack('MM$TABLEAU_BORD$oTableauBordTheme$_rli0$m_oUC0','HISTORIQUE_COMPTE&amp;17515900000003347045432')" TargetMode="External"/><Relationship Id="rId38" Type="http://schemas.openxmlformats.org/officeDocument/2006/relationships/hyperlink" Target="javascript:__doPostBack('MM$TABLEAU_BORD$oTableauBordTheme$_rli0$m_oUC0','HISTORIQUE_COMPTE&amp;17515900000007152496858')" TargetMode="External"/><Relationship Id="rId46" Type="http://schemas.openxmlformats.org/officeDocument/2006/relationships/hyperlink" Target="javascript:__doPostBack('MM$TABLEAU_BORD$oTableauBordTheme$_rli0$m_oUC0','HISTORIQUE_COMPTE&amp;17515900001003223712404')" TargetMode="External"/><Relationship Id="rId59" Type="http://schemas.openxmlformats.org/officeDocument/2006/relationships/image" Target="../media/image1.emf"/><Relationship Id="rId67" Type="http://schemas.openxmlformats.org/officeDocument/2006/relationships/image" Target="../media/image4.emf"/><Relationship Id="rId20" Type="http://schemas.openxmlformats.org/officeDocument/2006/relationships/hyperlink" Target="javascript:__doPostBack('MM$TABLEAU_BORD$oTableauBordTheme$_rli0$m_oUC0','HISTORIQUE_COMPTE&amp;17515900000613184438724')" TargetMode="External"/><Relationship Id="rId41" Type="http://schemas.openxmlformats.org/officeDocument/2006/relationships/hyperlink" Target="javascript:__doPostBack('MM$TABLEAU_BORD$oTableauBordTheme$_rli0$m_oUC0','HISTORIQUE_COMPTE&amp;17515900001002655544992')" TargetMode="External"/><Relationship Id="rId54" Type="http://schemas.openxmlformats.org/officeDocument/2006/relationships/hyperlink" Target="javascript:__doPostBack('MM$TABLEAU_BORD$oTableauBordTheme$_rli0$m_oUC0','HISTORIQUE_COMPTE&amp;17515900001629737689173')" TargetMode="External"/><Relationship Id="rId62" Type="http://schemas.openxmlformats.org/officeDocument/2006/relationships/control" Target="../activeX/activeX4.xml"/><Relationship Id="rId70" Type="http://schemas.openxmlformats.org/officeDocument/2006/relationships/control" Target="../activeX/activeX8.xml"/><Relationship Id="rId75" Type="http://schemas.openxmlformats.org/officeDocument/2006/relationships/image" Target="../media/image8.emf"/><Relationship Id="rId83" Type="http://schemas.openxmlformats.org/officeDocument/2006/relationships/image" Target="../media/image11.emf"/><Relationship Id="rId88" Type="http://schemas.openxmlformats.org/officeDocument/2006/relationships/control" Target="../activeX/activeX18.xml"/><Relationship Id="rId1" Type="http://schemas.openxmlformats.org/officeDocument/2006/relationships/hyperlink" Target="https://www.secure.bnpparibas.net/NSFR?Action=DSP_HISTOCPT&amp;ch4=FR7630004000860000010953168&amp;stp=20090104101242" TargetMode="External"/><Relationship Id="rId6" Type="http://schemas.openxmlformats.org/officeDocument/2006/relationships/hyperlink" Target="https://www.secure.bnpparibas.net/NSFR?Action=DSP_ET&amp;ch4=FR7630004000860009037317268&amp;stp=20090104101242" TargetMode="External"/><Relationship Id="rId15" Type="http://schemas.openxmlformats.org/officeDocument/2006/relationships/hyperlink" Target="javascript:__doPostBack('MM$TABLEAU_BORD$oTableauBordTheme$_rli0$m_oUC0','HISTORIQUE_COMPTE&amp;17515900000003346752589')" TargetMode="External"/><Relationship Id="rId23" Type="http://schemas.openxmlformats.org/officeDocument/2006/relationships/hyperlink" Target="javascript:__doPostBack('MM$TABLEAU_BORD$oTableauBordTheme$_rli0$m_oUC0','HISTORIQUE_COMPTE&amp;17515900000409639770450')" TargetMode="External"/><Relationship Id="rId28" Type="http://schemas.openxmlformats.org/officeDocument/2006/relationships/hyperlink" Target="javascript:__doPostBack('MM$TABLEAU_BORD$oTableauBordTheme$_rli0$m_oUC0','HISTORIQUE_COMPTE&amp;17515900000003346893918')" TargetMode="External"/><Relationship Id="rId36" Type="http://schemas.openxmlformats.org/officeDocument/2006/relationships/hyperlink" Target="javascript:__doPostBack('MM$TABLEAU_BORD$oTableauBordTheme$_rli0$m_oUC0','HISTORIQUE_COMPTE&amp;17515900000007152496858')" TargetMode="External"/><Relationship Id="rId49" Type="http://schemas.openxmlformats.org/officeDocument/2006/relationships/hyperlink" Target="javascript:__doPostBack('MM$TABLEAU_BORD$oTableauBordTheme$_rli0$m_oUC0','HISTORIQUE_COMPTE&amp;17515900001629733981251')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javascript:WebForm_DoPostBackWithOptions(new%20WebForm_PostBackOptions(%22MM$TABLEAU_BORD$oTableauBordTheme$_rli0$m_oUC0$m_oConvertisseur$m_Convertisseur%22,%20%22%22,%20true,%20%22%22,%20%22%22,%20false,%20true))" TargetMode="External"/><Relationship Id="rId31" Type="http://schemas.openxmlformats.org/officeDocument/2006/relationships/hyperlink" Target="javascript:__doPostBack('MM$TABLEAU_BORD$oTableauBordTheme$_rli0$m_oUC0','HISTORIQUE_COMPTE&amp;17515900000003347045432')" TargetMode="External"/><Relationship Id="rId44" Type="http://schemas.openxmlformats.org/officeDocument/2006/relationships/hyperlink" Target="javascript:__doPostBack('MM$TABLEAU_BORD$oTableauBordTheme$_rli0$m_oUC0','HISTORIQUE_COMPTE&amp;17515900001003223712404')" TargetMode="External"/><Relationship Id="rId52" Type="http://schemas.openxmlformats.org/officeDocument/2006/relationships/hyperlink" Target="javascript:__doPostBack('MM$TABLEAU_BORD$oTableauBordTheme$_rli0$m_oUC0','HISTORIQUE_COMPTE&amp;17515900001629737689173')" TargetMode="External"/><Relationship Id="rId60" Type="http://schemas.openxmlformats.org/officeDocument/2006/relationships/control" Target="../activeX/activeX2.xml"/><Relationship Id="rId65" Type="http://schemas.openxmlformats.org/officeDocument/2006/relationships/image" Target="../media/image3.emf"/><Relationship Id="rId73" Type="http://schemas.openxmlformats.org/officeDocument/2006/relationships/image" Target="../media/image7.emf"/><Relationship Id="rId78" Type="http://schemas.openxmlformats.org/officeDocument/2006/relationships/control" Target="../activeX/activeX12.xml"/><Relationship Id="rId81" Type="http://schemas.openxmlformats.org/officeDocument/2006/relationships/image" Target="../media/image10.emf"/><Relationship Id="rId86" Type="http://schemas.openxmlformats.org/officeDocument/2006/relationships/control" Target="../activeX/activeX17.xml"/><Relationship Id="rId4" Type="http://schemas.openxmlformats.org/officeDocument/2006/relationships/hyperlink" Target="https://www.secure.bnpparibas.net/NSFR?Action=DSP_HISTOCPT&amp;ch4=FR7630004000860009037317268&amp;stp=20090104101242" TargetMode="External"/><Relationship Id="rId9" Type="http://schemas.openxmlformats.org/officeDocument/2006/relationships/hyperlink" Target="https://www.secure.bnpparibas.net/NSFR?Action=DSP_ET&amp;ch4=FR7630004000860007549269368&amp;stp=20090104101242" TargetMode="External"/><Relationship Id="rId13" Type="http://schemas.openxmlformats.org/officeDocument/2006/relationships/hyperlink" Target="javascript:__doPostBack('MM$TABLEAU_BORD$oTableauBordTheme$_rli0$m_oUC0','HISTORIQUE_COMPTE&amp;17515900000461654938997')" TargetMode="External"/><Relationship Id="rId18" Type="http://schemas.openxmlformats.org/officeDocument/2006/relationships/hyperlink" Target="javascript:__doPostBack('MM$TABLEAU_BORD$oTableauBordTheme$_rli0$m_oUC0','HISTORIQUE_COMPTE&amp;17515900000112100202140')" TargetMode="External"/><Relationship Id="rId39" Type="http://schemas.openxmlformats.org/officeDocument/2006/relationships/hyperlink" Target="javascript:__doPostBack('MM$TABLEAU_BORD$oTableauBordTheme$_rli0$m_oUC0','HISTORIQUE_COMPTE&amp;17515900001002655544992')" TargetMode="External"/><Relationship Id="rId34" Type="http://schemas.openxmlformats.org/officeDocument/2006/relationships/hyperlink" Target="javascript:__doPostBack('MM$TABLEAU_BORD$oTableauBordTheme$_rli0$m_oUC0','HISTORIQUE_COMPTE&amp;17515900000003347045432')" TargetMode="External"/><Relationship Id="rId50" Type="http://schemas.openxmlformats.org/officeDocument/2006/relationships/hyperlink" Target="javascript:__doPostBack('MM$TABLEAU_BORD$oTableauBordTheme$_rli0$m_oUC0','HISTORIQUE_COMPTE&amp;17515900001629733981251')" TargetMode="External"/><Relationship Id="rId55" Type="http://schemas.openxmlformats.org/officeDocument/2006/relationships/printerSettings" Target="../printerSettings/printerSettings2.bin"/><Relationship Id="rId76" Type="http://schemas.openxmlformats.org/officeDocument/2006/relationships/control" Target="../activeX/activeX11.xml"/><Relationship Id="rId7" Type="http://schemas.openxmlformats.org/officeDocument/2006/relationships/hyperlink" Target="https://www.secure.bnpparibas.net/NSFR?Action=DSP_HISTOCPT&amp;ch4=FR7630004000860007549269368&amp;stp=20090104101242" TargetMode="External"/><Relationship Id="rId71" Type="http://schemas.openxmlformats.org/officeDocument/2006/relationships/image" Target="../media/image6.emf"/><Relationship Id="rId2" Type="http://schemas.openxmlformats.org/officeDocument/2006/relationships/hyperlink" Target="https://www.secure.bnpparibas.net/NSFR?Action=DSP_HISTOCPT&amp;ch4=FR7630004000860000010953168&amp;stp=20090104101242" TargetMode="External"/><Relationship Id="rId29" Type="http://schemas.openxmlformats.org/officeDocument/2006/relationships/hyperlink" Target="javascript:__doPostBack('MM$TABLEAU_BORD$oTableauBordTheme$_rli0$m_oUC0','HISTORIQUE_COMPTE&amp;17515900000003346893918')" TargetMode="External"/><Relationship Id="rId24" Type="http://schemas.openxmlformats.org/officeDocument/2006/relationships/hyperlink" Target="javascript:__doPostBack('MM$TABLEAU_BORD$oTableauBordTheme$_rli0$m_oUC0','HISTORIQUE_COMPTE&amp;17515900000409639770450')" TargetMode="External"/><Relationship Id="rId40" Type="http://schemas.openxmlformats.org/officeDocument/2006/relationships/hyperlink" Target="javascript:__doPostBack('MM$TABLEAU_BORD$oTableauBordTheme$_rli0$m_oUC0','HISTORIQUE_COMPTE&amp;17515900001002655544992')" TargetMode="External"/><Relationship Id="rId45" Type="http://schemas.openxmlformats.org/officeDocument/2006/relationships/hyperlink" Target="javascript:__doPostBack('MM$TABLEAU_BORD$oTableauBordTheme$_rli0$m_oUC0','HISTORIQUE_COMPTE&amp;17515900001003223712404')" TargetMode="External"/><Relationship Id="rId66" Type="http://schemas.openxmlformats.org/officeDocument/2006/relationships/control" Target="../activeX/activeX6.xml"/><Relationship Id="rId87" Type="http://schemas.openxmlformats.org/officeDocument/2006/relationships/image" Target="../media/image13.emf"/><Relationship Id="rId61" Type="http://schemas.openxmlformats.org/officeDocument/2006/relationships/control" Target="../activeX/activeX3.xml"/><Relationship Id="rId82" Type="http://schemas.openxmlformats.org/officeDocument/2006/relationships/control" Target="../activeX/activeX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90" zoomScaleNormal="90" workbookViewId="0">
      <pane xSplit="1" ySplit="2" topLeftCell="B3" activePane="bottomRight" state="frozenSplit"/>
      <selection pane="topRight" activeCell="B1" sqref="B1"/>
      <selection pane="bottomLeft" activeCell="A25" sqref="A25"/>
      <selection pane="bottomRight" activeCell="E22" sqref="E22"/>
    </sheetView>
  </sheetViews>
  <sheetFormatPr baseColWidth="10" defaultRowHeight="12" x14ac:dyDescent="0.2"/>
  <cols>
    <col min="1" max="1" width="33.28515625" style="16" customWidth="1"/>
    <col min="2" max="2" width="5.5703125" style="16" customWidth="1"/>
    <col min="3" max="3" width="9" style="16" customWidth="1"/>
    <col min="4" max="4" width="6.140625" style="16" customWidth="1"/>
    <col min="5" max="5" width="9.85546875" style="16" customWidth="1"/>
    <col min="6" max="6" width="5.28515625" style="69" customWidth="1"/>
    <col min="7" max="7" width="8" style="38" customWidth="1"/>
    <col min="8" max="8" width="6" style="44" customWidth="1"/>
    <col min="9" max="9" width="8.42578125" style="16" customWidth="1"/>
    <col min="10" max="10" width="7.140625" style="16" customWidth="1"/>
    <col min="11" max="11" width="8.7109375" style="16" customWidth="1"/>
    <col min="12" max="12" width="5.5703125" style="17" customWidth="1"/>
    <col min="13" max="13" width="5.85546875" style="16" customWidth="1"/>
    <col min="14" max="14" width="8.140625" style="16" customWidth="1"/>
    <col min="15" max="15" width="8" style="16" customWidth="1"/>
    <col min="16" max="17" width="11.42578125" style="16"/>
    <col min="18" max="20" width="11.42578125" style="76"/>
    <col min="21" max="16384" width="11.42578125" style="16"/>
  </cols>
  <sheetData>
    <row r="1" spans="1:21" ht="12.75" x14ac:dyDescent="0.2">
      <c r="B1" s="113">
        <v>2009</v>
      </c>
      <c r="C1" s="114"/>
      <c r="D1" s="114"/>
      <c r="E1" s="115"/>
      <c r="F1" s="57"/>
      <c r="H1" s="116">
        <v>2010</v>
      </c>
      <c r="I1" s="117"/>
      <c r="J1" s="117"/>
      <c r="K1" s="118"/>
      <c r="N1" s="73" t="s">
        <v>95</v>
      </c>
      <c r="Q1" s="1">
        <v>2014</v>
      </c>
    </row>
    <row r="2" spans="1:21" s="23" customFormat="1" ht="25.5" customHeight="1" x14ac:dyDescent="0.2">
      <c r="A2" s="56" t="s">
        <v>78</v>
      </c>
      <c r="B2" s="23" t="s">
        <v>65</v>
      </c>
      <c r="C2" s="25" t="s">
        <v>52</v>
      </c>
      <c r="D2" s="23" t="s">
        <v>51</v>
      </c>
      <c r="E2" s="23" t="s">
        <v>89</v>
      </c>
      <c r="F2" s="58"/>
      <c r="G2" s="37"/>
      <c r="H2" s="41" t="s">
        <v>65</v>
      </c>
      <c r="I2" s="25" t="s">
        <v>54</v>
      </c>
      <c r="J2" s="23" t="s">
        <v>51</v>
      </c>
      <c r="K2" s="23" t="s">
        <v>89</v>
      </c>
      <c r="L2" s="24"/>
      <c r="N2" s="23" t="s">
        <v>89</v>
      </c>
      <c r="O2" s="23" t="s">
        <v>96</v>
      </c>
      <c r="R2" s="77"/>
      <c r="S2" s="77"/>
      <c r="T2" s="77"/>
    </row>
    <row r="3" spans="1:21" s="38" customFormat="1" x14ac:dyDescent="0.2">
      <c r="A3" s="32" t="s">
        <v>2</v>
      </c>
      <c r="F3" s="59"/>
      <c r="H3" s="54"/>
      <c r="L3" s="39"/>
      <c r="Q3" s="38" t="s">
        <v>104</v>
      </c>
      <c r="R3" s="78" t="s">
        <v>100</v>
      </c>
      <c r="S3" s="78" t="s">
        <v>101</v>
      </c>
      <c r="T3" s="78" t="s">
        <v>102</v>
      </c>
      <c r="U3" s="38" t="s">
        <v>103</v>
      </c>
    </row>
    <row r="4" spans="1:21" s="1" customFormat="1" x14ac:dyDescent="0.2">
      <c r="A4" s="1" t="s">
        <v>0</v>
      </c>
      <c r="B4" s="31"/>
      <c r="C4" s="30">
        <v>492000</v>
      </c>
      <c r="D4" s="31">
        <v>0.3</v>
      </c>
      <c r="E4" s="30">
        <f>C4-C4*D4</f>
        <v>344400</v>
      </c>
      <c r="F4" s="60"/>
      <c r="G4" s="39"/>
      <c r="H4" s="42"/>
      <c r="I4" s="30">
        <v>492000</v>
      </c>
      <c r="J4" s="31">
        <v>0.3</v>
      </c>
      <c r="K4" s="30">
        <f>I4-I4*J4</f>
        <v>344400</v>
      </c>
      <c r="L4" s="30"/>
      <c r="N4" s="30">
        <f>K4</f>
        <v>344400</v>
      </c>
      <c r="Q4" s="30">
        <v>650000</v>
      </c>
      <c r="R4" s="79">
        <v>-600</v>
      </c>
      <c r="S4" s="79">
        <v>0</v>
      </c>
      <c r="T4" s="79">
        <v>-136</v>
      </c>
      <c r="U4" s="79">
        <f>SUM(R4:T4)</f>
        <v>-736</v>
      </c>
    </row>
    <row r="5" spans="1:21" s="1" customFormat="1" x14ac:dyDescent="0.2">
      <c r="A5" s="1" t="s">
        <v>53</v>
      </c>
      <c r="B5" s="31"/>
      <c r="C5" s="1">
        <v>200000</v>
      </c>
      <c r="D5" s="31">
        <v>0.2</v>
      </c>
      <c r="E5" s="30">
        <f>C5-C5*D5</f>
        <v>160000</v>
      </c>
      <c r="F5" s="60"/>
      <c r="G5" s="39"/>
      <c r="H5" s="42"/>
      <c r="I5" s="1">
        <v>200000</v>
      </c>
      <c r="J5" s="31">
        <v>0.2</v>
      </c>
      <c r="K5" s="30">
        <f>I5-I5*J5</f>
        <v>160000</v>
      </c>
      <c r="L5" s="30"/>
      <c r="N5" s="30">
        <f>K5</f>
        <v>160000</v>
      </c>
      <c r="Q5" s="30">
        <v>370000</v>
      </c>
      <c r="R5" s="79">
        <v>0</v>
      </c>
      <c r="S5" s="79">
        <v>1000</v>
      </c>
      <c r="T5" s="79">
        <v>-72.333333333333329</v>
      </c>
      <c r="U5" s="79">
        <f>SUM(R5:T5)</f>
        <v>927.66666666666663</v>
      </c>
    </row>
    <row r="6" spans="1:21" s="1" customFormat="1" x14ac:dyDescent="0.2">
      <c r="A6" s="1" t="s">
        <v>73</v>
      </c>
      <c r="B6" s="31"/>
      <c r="C6" s="1">
        <v>145000</v>
      </c>
      <c r="D6" s="31">
        <v>0.2</v>
      </c>
      <c r="E6" s="30">
        <f>C6-C6*D6</f>
        <v>116000</v>
      </c>
      <c r="F6" s="60"/>
      <c r="G6" s="39"/>
      <c r="H6" s="42"/>
      <c r="I6" s="1">
        <v>145000</v>
      </c>
      <c r="J6" s="31">
        <v>0.2</v>
      </c>
      <c r="K6" s="30">
        <f>I6-I6*J6</f>
        <v>116000</v>
      </c>
      <c r="L6" s="30"/>
      <c r="N6" s="30">
        <f>K6</f>
        <v>116000</v>
      </c>
      <c r="O6" s="30"/>
      <c r="Q6" s="30">
        <v>175000</v>
      </c>
      <c r="R6" s="79">
        <v>-1175</v>
      </c>
      <c r="S6" s="79">
        <v>600</v>
      </c>
      <c r="T6" s="79">
        <v>-77.166666666666671</v>
      </c>
      <c r="U6" s="79">
        <f>SUM(R6:T6)</f>
        <v>-652.16666666666663</v>
      </c>
    </row>
    <row r="7" spans="1:21" s="1" customFormat="1" x14ac:dyDescent="0.2">
      <c r="A7" s="1" t="s">
        <v>74</v>
      </c>
      <c r="B7" s="31"/>
      <c r="C7" s="1">
        <v>97000</v>
      </c>
      <c r="D7" s="31">
        <v>0.2</v>
      </c>
      <c r="E7" s="30">
        <f>C7-C7*D7</f>
        <v>77600</v>
      </c>
      <c r="F7" s="71" t="s">
        <v>94</v>
      </c>
      <c r="G7" s="72">
        <f>SUM(E5:E7)</f>
        <v>353600</v>
      </c>
      <c r="H7" s="42"/>
      <c r="I7" s="1">
        <v>97000</v>
      </c>
      <c r="J7" s="31">
        <v>0.2</v>
      </c>
      <c r="K7" s="30">
        <f>I7-I7*J7</f>
        <v>77600</v>
      </c>
      <c r="L7" s="30"/>
      <c r="N7" s="30">
        <f>K7</f>
        <v>77600</v>
      </c>
      <c r="O7" s="30"/>
      <c r="Q7" s="30">
        <v>120000</v>
      </c>
      <c r="R7" s="79">
        <v>-600</v>
      </c>
      <c r="S7" s="79">
        <v>400</v>
      </c>
      <c r="T7" s="79">
        <v>-32</v>
      </c>
      <c r="U7" s="79">
        <f>SUM(R7:T7)</f>
        <v>-232</v>
      </c>
    </row>
    <row r="8" spans="1:21" s="32" customFormat="1" x14ac:dyDescent="0.2">
      <c r="A8" s="32" t="s">
        <v>88</v>
      </c>
      <c r="C8" s="19">
        <f>SUM(C4:C7)</f>
        <v>934000</v>
      </c>
      <c r="E8" s="19">
        <f>SUM(E4:E7)</f>
        <v>698000</v>
      </c>
      <c r="F8" s="61"/>
      <c r="G8" s="40"/>
      <c r="H8" s="43"/>
      <c r="I8" s="19">
        <f>SUM(I4:I7)</f>
        <v>934000</v>
      </c>
      <c r="K8" s="19">
        <f>SUM(K4:K7)</f>
        <v>698000</v>
      </c>
      <c r="L8" s="30"/>
      <c r="N8" s="19">
        <f>SUM(N4:N7)</f>
        <v>698000</v>
      </c>
      <c r="O8" s="19">
        <f>N8-N33</f>
        <v>465445</v>
      </c>
      <c r="Q8" s="19">
        <f>SUM(Q4:Q7)</f>
        <v>1315000</v>
      </c>
      <c r="R8" s="80">
        <f>SUM(R4:R7)</f>
        <v>-2375</v>
      </c>
      <c r="S8" s="80">
        <f>SUM(S4:S7)</f>
        <v>2000</v>
      </c>
      <c r="T8" s="80">
        <f>SUM(T4:T7)</f>
        <v>-317.5</v>
      </c>
      <c r="U8" s="80">
        <f>SUM(U4:U7)</f>
        <v>-692.5</v>
      </c>
    </row>
    <row r="9" spans="1:21" ht="11.25" customHeight="1" x14ac:dyDescent="0.2">
      <c r="A9" s="15"/>
      <c r="E9" s="17"/>
      <c r="F9" s="62"/>
      <c r="K9" s="17"/>
      <c r="N9" s="17"/>
    </row>
    <row r="10" spans="1:21" ht="11.25" customHeight="1" x14ac:dyDescent="0.2">
      <c r="A10" s="15" t="s">
        <v>92</v>
      </c>
      <c r="E10" s="17"/>
      <c r="F10" s="62"/>
      <c r="K10" s="17"/>
      <c r="N10" s="17"/>
    </row>
    <row r="11" spans="1:21" ht="11.25" customHeight="1" x14ac:dyDescent="0.2">
      <c r="A11" s="15" t="s">
        <v>93</v>
      </c>
      <c r="E11" s="17"/>
      <c r="F11" s="62"/>
      <c r="K11" s="17"/>
      <c r="N11" s="17"/>
    </row>
    <row r="12" spans="1:21" ht="11.25" customHeight="1" x14ac:dyDescent="0.2">
      <c r="A12" s="15"/>
      <c r="E12" s="17"/>
      <c r="F12" s="62"/>
      <c r="K12" s="17"/>
      <c r="N12" s="17"/>
    </row>
    <row r="13" spans="1:21" s="38" customFormat="1" x14ac:dyDescent="0.2">
      <c r="A13" s="26" t="s">
        <v>68</v>
      </c>
      <c r="F13" s="59"/>
      <c r="H13" s="54"/>
      <c r="L13" s="39"/>
      <c r="R13" s="78"/>
      <c r="S13" s="78"/>
      <c r="T13" s="78"/>
    </row>
    <row r="14" spans="1:21" s="29" customFormat="1" x14ac:dyDescent="0.2">
      <c r="A14" s="29" t="s">
        <v>58</v>
      </c>
      <c r="B14" s="29">
        <v>1</v>
      </c>
      <c r="C14" s="29">
        <v>-6815</v>
      </c>
      <c r="E14" s="29">
        <f>C14</f>
        <v>-6815</v>
      </c>
      <c r="F14" s="64"/>
      <c r="G14" s="38"/>
      <c r="H14" s="45">
        <v>1</v>
      </c>
      <c r="K14" s="29">
        <f>I14</f>
        <v>0</v>
      </c>
      <c r="L14" s="20"/>
      <c r="N14" s="29">
        <f>L14</f>
        <v>0</v>
      </c>
      <c r="Q14" s="29">
        <v>16000</v>
      </c>
      <c r="R14" s="81"/>
      <c r="S14" s="81"/>
      <c r="T14" s="81"/>
    </row>
    <row r="15" spans="1:21" s="29" customFormat="1" x14ac:dyDescent="0.2">
      <c r="A15" s="29" t="s">
        <v>59</v>
      </c>
      <c r="B15" s="29">
        <v>7</v>
      </c>
      <c r="C15" s="29">
        <v>6190</v>
      </c>
      <c r="E15" s="29">
        <f t="shared" ref="E15:E20" si="0">C15</f>
        <v>6190</v>
      </c>
      <c r="F15" s="64"/>
      <c r="G15" s="38"/>
      <c r="H15" s="45">
        <v>7</v>
      </c>
      <c r="K15" s="29">
        <f t="shared" ref="K15:K20" si="1">I15</f>
        <v>0</v>
      </c>
      <c r="L15" s="20"/>
      <c r="N15" s="29">
        <f t="shared" ref="N15:N20" si="2">L15</f>
        <v>0</v>
      </c>
      <c r="Q15" s="29">
        <v>2200</v>
      </c>
      <c r="R15" s="81"/>
      <c r="S15" s="81"/>
      <c r="T15" s="81"/>
    </row>
    <row r="16" spans="1:21" s="29" customFormat="1" x14ac:dyDescent="0.2">
      <c r="A16" s="29" t="s">
        <v>61</v>
      </c>
      <c r="B16" s="29">
        <v>6</v>
      </c>
      <c r="C16" s="29">
        <f>5997+197-7</f>
        <v>6187</v>
      </c>
      <c r="E16" s="29">
        <f t="shared" si="0"/>
        <v>6187</v>
      </c>
      <c r="F16" s="64"/>
      <c r="G16" s="38"/>
      <c r="H16" s="45">
        <v>6</v>
      </c>
      <c r="K16" s="29">
        <f t="shared" si="1"/>
        <v>0</v>
      </c>
      <c r="L16" s="20"/>
      <c r="N16" s="29">
        <f t="shared" si="2"/>
        <v>0</v>
      </c>
      <c r="Q16" s="29">
        <v>2400</v>
      </c>
      <c r="R16" s="81"/>
      <c r="S16" s="81"/>
      <c r="T16" s="81"/>
    </row>
    <row r="17" spans="1:20" s="29" customFormat="1" x14ac:dyDescent="0.2">
      <c r="A17" s="29" t="s">
        <v>62</v>
      </c>
      <c r="B17" s="29">
        <v>5</v>
      </c>
      <c r="C17" s="29">
        <v>10072</v>
      </c>
      <c r="E17" s="29">
        <f t="shared" si="0"/>
        <v>10072</v>
      </c>
      <c r="F17" s="64"/>
      <c r="G17" s="38"/>
      <c r="H17" s="45">
        <v>5</v>
      </c>
      <c r="K17" s="29">
        <f t="shared" si="1"/>
        <v>0</v>
      </c>
      <c r="L17" s="20"/>
      <c r="N17" s="29">
        <f t="shared" si="2"/>
        <v>0</v>
      </c>
      <c r="R17" s="81"/>
      <c r="S17" s="81"/>
      <c r="T17" s="81"/>
    </row>
    <row r="18" spans="1:20" s="29" customFormat="1" x14ac:dyDescent="0.2">
      <c r="A18" s="29" t="s">
        <v>63</v>
      </c>
      <c r="B18" s="29">
        <v>4</v>
      </c>
      <c r="C18" s="29">
        <v>5227</v>
      </c>
      <c r="E18" s="29">
        <f t="shared" si="0"/>
        <v>5227</v>
      </c>
      <c r="F18" s="64"/>
      <c r="G18" s="38"/>
      <c r="H18" s="45">
        <v>4</v>
      </c>
      <c r="K18" s="29">
        <f t="shared" si="1"/>
        <v>0</v>
      </c>
      <c r="L18" s="20"/>
      <c r="N18" s="29">
        <f t="shared" si="2"/>
        <v>0</v>
      </c>
      <c r="Q18" s="29">
        <v>2100</v>
      </c>
      <c r="R18" s="81"/>
      <c r="S18" s="81"/>
      <c r="T18" s="81"/>
    </row>
    <row r="19" spans="1:20" s="29" customFormat="1" x14ac:dyDescent="0.2">
      <c r="A19" s="29" t="s">
        <v>67</v>
      </c>
      <c r="B19" s="29">
        <v>8</v>
      </c>
      <c r="C19" s="29">
        <f>615+30+615</f>
        <v>1260</v>
      </c>
      <c r="E19" s="29">
        <f t="shared" si="0"/>
        <v>1260</v>
      </c>
      <c r="F19" s="64"/>
      <c r="G19" s="38"/>
      <c r="H19" s="45">
        <v>8</v>
      </c>
      <c r="K19" s="29">
        <f t="shared" si="1"/>
        <v>0</v>
      </c>
      <c r="L19" s="20"/>
      <c r="N19" s="29">
        <f t="shared" si="2"/>
        <v>0</v>
      </c>
      <c r="R19" s="81"/>
      <c r="S19" s="81"/>
      <c r="T19" s="81"/>
    </row>
    <row r="20" spans="1:20" s="29" customFormat="1" x14ac:dyDescent="0.2">
      <c r="A20" s="29" t="s">
        <v>66</v>
      </c>
      <c r="B20" s="29">
        <v>9</v>
      </c>
      <c r="C20" s="29">
        <f>2600+100+1631</f>
        <v>4331</v>
      </c>
      <c r="E20" s="29">
        <f t="shared" si="0"/>
        <v>4331</v>
      </c>
      <c r="F20" s="64"/>
      <c r="G20" s="38"/>
      <c r="H20" s="45">
        <v>9</v>
      </c>
      <c r="K20" s="29">
        <f t="shared" si="1"/>
        <v>0</v>
      </c>
      <c r="L20" s="20"/>
      <c r="N20" s="29">
        <f t="shared" si="2"/>
        <v>0</v>
      </c>
      <c r="R20" s="81"/>
      <c r="S20" s="81"/>
      <c r="T20" s="81"/>
    </row>
    <row r="21" spans="1:20" s="26" customFormat="1" x14ac:dyDescent="0.2">
      <c r="A21" s="26" t="s">
        <v>69</v>
      </c>
      <c r="C21" s="26">
        <f>SUM(C14:C20)</f>
        <v>26452</v>
      </c>
      <c r="E21" s="26">
        <f>SUM(E14:E20)</f>
        <v>26452</v>
      </c>
      <c r="F21" s="64"/>
      <c r="G21" s="38"/>
      <c r="H21" s="46"/>
      <c r="K21" s="26">
        <f>SUM(K14:K20)</f>
        <v>0</v>
      </c>
      <c r="L21" s="33"/>
      <c r="N21" s="26">
        <f>SUM(N14:N20)</f>
        <v>0</v>
      </c>
      <c r="Q21" s="26">
        <f>SUM(Q14:Q20)</f>
        <v>22700</v>
      </c>
      <c r="R21" s="82"/>
      <c r="S21" s="82"/>
      <c r="T21" s="82"/>
    </row>
    <row r="22" spans="1:20" s="29" customFormat="1" x14ac:dyDescent="0.2">
      <c r="A22" s="29" t="s">
        <v>60</v>
      </c>
      <c r="B22" s="29">
        <v>3</v>
      </c>
      <c r="C22" s="29">
        <v>403219</v>
      </c>
      <c r="E22" s="29">
        <f>C22</f>
        <v>403219</v>
      </c>
      <c r="F22" s="64"/>
      <c r="G22" s="38"/>
      <c r="H22" s="45">
        <v>3</v>
      </c>
      <c r="K22" s="29">
        <v>350000</v>
      </c>
      <c r="L22" s="20"/>
      <c r="N22" s="29">
        <v>300000</v>
      </c>
      <c r="O22" s="29">
        <v>300000</v>
      </c>
      <c r="Q22" s="29">
        <v>158000</v>
      </c>
      <c r="R22" s="81"/>
      <c r="S22" s="81"/>
      <c r="T22" s="81"/>
    </row>
    <row r="23" spans="1:20" s="29" customFormat="1" x14ac:dyDescent="0.2">
      <c r="A23" s="29" t="s">
        <v>64</v>
      </c>
      <c r="B23" s="29">
        <v>2</v>
      </c>
      <c r="C23" s="29">
        <v>15702</v>
      </c>
      <c r="E23" s="29">
        <f>C23</f>
        <v>15702</v>
      </c>
      <c r="F23" s="64"/>
      <c r="G23" s="38"/>
      <c r="H23" s="45">
        <v>2</v>
      </c>
      <c r="I23" s="29">
        <v>0</v>
      </c>
      <c r="K23" s="29">
        <f>I23</f>
        <v>0</v>
      </c>
      <c r="L23" s="20"/>
      <c r="R23" s="81"/>
      <c r="S23" s="81"/>
      <c r="T23" s="81"/>
    </row>
    <row r="24" spans="1:20" s="29" customFormat="1" x14ac:dyDescent="0.2">
      <c r="A24" s="26" t="s">
        <v>99</v>
      </c>
      <c r="C24" s="29">
        <f>SUM(C22:C23)</f>
        <v>418921</v>
      </c>
      <c r="E24" s="29">
        <f>SUM(E22:E23)</f>
        <v>418921</v>
      </c>
      <c r="F24" s="69"/>
      <c r="G24" s="15"/>
      <c r="H24" s="45"/>
      <c r="L24" s="20"/>
      <c r="Q24" s="26">
        <f>SUM(Q21:Q23)</f>
        <v>180700</v>
      </c>
      <c r="R24" s="81"/>
      <c r="S24" s="81"/>
      <c r="T24" s="81"/>
    </row>
    <row r="26" spans="1:20" s="50" customFormat="1" x14ac:dyDescent="0.2">
      <c r="A26" s="55" t="s">
        <v>87</v>
      </c>
      <c r="C26" s="51"/>
      <c r="E26" s="53">
        <f>E21+E8</f>
        <v>724452</v>
      </c>
      <c r="F26" s="65"/>
      <c r="G26" s="38"/>
      <c r="H26" s="52"/>
      <c r="K26" s="51">
        <f>K21+K8</f>
        <v>698000</v>
      </c>
      <c r="L26" s="51"/>
      <c r="N26" s="51">
        <f>N8+N22</f>
        <v>998000</v>
      </c>
      <c r="O26" s="51">
        <f>O8+O22</f>
        <v>765445</v>
      </c>
      <c r="Q26" s="51">
        <f>Q8+Q24</f>
        <v>1495700</v>
      </c>
      <c r="R26" s="83"/>
      <c r="S26" s="83"/>
      <c r="T26" s="83"/>
    </row>
    <row r="27" spans="1:20" x14ac:dyDescent="0.2">
      <c r="C27" s="17"/>
      <c r="E27" s="17"/>
      <c r="F27" s="62"/>
      <c r="K27" s="17"/>
      <c r="N27" s="17"/>
    </row>
    <row r="28" spans="1:20" s="38" customFormat="1" x14ac:dyDescent="0.2">
      <c r="A28" s="32" t="s">
        <v>70</v>
      </c>
      <c r="F28" s="59"/>
      <c r="H28" s="54"/>
      <c r="L28" s="39"/>
      <c r="R28" s="78"/>
      <c r="S28" s="78"/>
      <c r="T28" s="78"/>
    </row>
    <row r="29" spans="1:20" s="34" customFormat="1" x14ac:dyDescent="0.2">
      <c r="A29" s="22" t="s">
        <v>71</v>
      </c>
      <c r="B29" s="34">
        <v>10</v>
      </c>
      <c r="C29" s="34">
        <v>2120</v>
      </c>
      <c r="D29" s="34">
        <v>0</v>
      </c>
      <c r="E29" s="34">
        <v>2120</v>
      </c>
      <c r="F29" s="66"/>
      <c r="G29" s="27"/>
      <c r="H29" s="47"/>
      <c r="J29" s="34">
        <v>0</v>
      </c>
      <c r="L29" s="21"/>
      <c r="N29" s="34">
        <v>0</v>
      </c>
      <c r="R29" s="84"/>
      <c r="S29" s="84"/>
      <c r="T29" s="84"/>
    </row>
    <row r="30" spans="1:20" s="34" customFormat="1" x14ac:dyDescent="0.2">
      <c r="A30" s="22" t="s">
        <v>72</v>
      </c>
      <c r="B30" s="34">
        <v>11</v>
      </c>
      <c r="C30" s="34">
        <v>115924</v>
      </c>
      <c r="D30" s="34">
        <v>0</v>
      </c>
      <c r="E30" s="34">
        <v>115924</v>
      </c>
      <c r="F30" s="66"/>
      <c r="G30" s="27"/>
      <c r="H30" s="47"/>
      <c r="J30" s="34">
        <v>0</v>
      </c>
      <c r="L30" s="21"/>
      <c r="N30" s="34">
        <v>98555</v>
      </c>
      <c r="O30" s="75">
        <v>0.02</v>
      </c>
      <c r="Q30" s="34">
        <v>92000</v>
      </c>
      <c r="R30" s="84"/>
      <c r="S30" s="84"/>
      <c r="T30" s="84"/>
    </row>
    <row r="31" spans="1:20" s="1" customFormat="1" x14ac:dyDescent="0.2">
      <c r="A31" s="1" t="s">
        <v>75</v>
      </c>
      <c r="B31" s="1">
        <v>12</v>
      </c>
      <c r="C31" s="30">
        <v>87025</v>
      </c>
      <c r="D31" s="34">
        <v>0</v>
      </c>
      <c r="E31" s="30">
        <v>87025</v>
      </c>
      <c r="F31" s="60"/>
      <c r="G31" s="39"/>
      <c r="H31" s="42" t="s">
        <v>79</v>
      </c>
      <c r="J31" s="34">
        <v>0</v>
      </c>
      <c r="K31" s="30"/>
      <c r="L31" s="30"/>
      <c r="N31" s="30">
        <v>70000</v>
      </c>
      <c r="O31" s="74">
        <v>3.7100000000000001E-2</v>
      </c>
      <c r="Q31" s="1">
        <v>63000</v>
      </c>
      <c r="R31" s="79"/>
      <c r="S31" s="79"/>
      <c r="T31" s="79"/>
    </row>
    <row r="32" spans="1:20" s="1" customFormat="1" ht="12.75" customHeight="1" x14ac:dyDescent="0.2">
      <c r="A32" s="1" t="s">
        <v>76</v>
      </c>
      <c r="B32" s="1">
        <v>13</v>
      </c>
      <c r="C32" s="1">
        <v>106585</v>
      </c>
      <c r="D32" s="34">
        <v>0</v>
      </c>
      <c r="E32" s="1">
        <v>106585</v>
      </c>
      <c r="F32" s="67"/>
      <c r="G32" s="38"/>
      <c r="H32" s="42"/>
      <c r="J32" s="34">
        <v>0</v>
      </c>
      <c r="L32" s="30"/>
      <c r="N32" s="1">
        <v>64000</v>
      </c>
      <c r="O32" s="74">
        <v>2.5499999999999998E-2</v>
      </c>
      <c r="Q32" s="1">
        <v>47000</v>
      </c>
      <c r="R32" s="79"/>
      <c r="S32" s="79"/>
      <c r="T32" s="79"/>
    </row>
    <row r="33" spans="1:20" s="35" customFormat="1" x14ac:dyDescent="0.2">
      <c r="A33" s="35" t="s">
        <v>77</v>
      </c>
      <c r="E33" s="35">
        <f>SUM(E29:E32)</f>
        <v>311654</v>
      </c>
      <c r="F33" s="68"/>
      <c r="G33" s="28"/>
      <c r="H33" s="48"/>
      <c r="K33" s="35">
        <f>SUM(K29:K32)</f>
        <v>0</v>
      </c>
      <c r="L33" s="36"/>
      <c r="N33" s="35">
        <f>SUM(N29:N32)</f>
        <v>232555</v>
      </c>
      <c r="Q33" s="35">
        <f>SUM(Q29:Q32)</f>
        <v>202000</v>
      </c>
      <c r="R33" s="85"/>
      <c r="S33" s="85"/>
      <c r="T33" s="85"/>
    </row>
    <row r="34" spans="1:20" x14ac:dyDescent="0.2">
      <c r="G34" s="16"/>
    </row>
    <row r="35" spans="1:20" s="38" customFormat="1" x14ac:dyDescent="0.2">
      <c r="A35" s="26" t="s">
        <v>90</v>
      </c>
      <c r="F35" s="59"/>
      <c r="G35" s="16"/>
      <c r="H35" s="54"/>
      <c r="L35" s="39"/>
      <c r="R35" s="78"/>
      <c r="S35" s="78"/>
      <c r="T35" s="78"/>
    </row>
    <row r="36" spans="1:20" s="29" customFormat="1" x14ac:dyDescent="0.2">
      <c r="A36" s="29" t="s">
        <v>5</v>
      </c>
      <c r="C36" s="29">
        <v>0</v>
      </c>
      <c r="D36" s="29">
        <v>2008</v>
      </c>
      <c r="E36" s="29">
        <f t="shared" ref="E36:E45" si="3">C36</f>
        <v>0</v>
      </c>
      <c r="F36" s="63"/>
      <c r="G36" s="16"/>
      <c r="H36" s="45"/>
      <c r="J36" s="29">
        <v>2007</v>
      </c>
      <c r="K36" s="29">
        <v>1380</v>
      </c>
      <c r="L36" s="20"/>
      <c r="N36" s="29">
        <v>1380</v>
      </c>
      <c r="R36" s="81"/>
      <c r="S36" s="81"/>
      <c r="T36" s="81"/>
    </row>
    <row r="37" spans="1:20" s="29" customFormat="1" x14ac:dyDescent="0.2">
      <c r="A37" s="29" t="s">
        <v>81</v>
      </c>
      <c r="B37" s="29">
        <v>15</v>
      </c>
      <c r="C37" s="29">
        <v>1414</v>
      </c>
      <c r="D37" s="29">
        <v>2008</v>
      </c>
      <c r="E37" s="29">
        <f t="shared" si="3"/>
        <v>1414</v>
      </c>
      <c r="F37" s="63"/>
      <c r="G37" s="16"/>
      <c r="H37" s="45"/>
      <c r="L37" s="20"/>
      <c r="R37" s="81"/>
      <c r="S37" s="81"/>
      <c r="T37" s="81"/>
    </row>
    <row r="38" spans="1:20" s="29" customFormat="1" x14ac:dyDescent="0.2">
      <c r="A38" s="29" t="s">
        <v>97</v>
      </c>
      <c r="B38" s="29">
        <v>16</v>
      </c>
      <c r="C38" s="29">
        <v>1175</v>
      </c>
      <c r="D38" s="29">
        <v>2008</v>
      </c>
      <c r="E38" s="29">
        <f t="shared" si="3"/>
        <v>1175</v>
      </c>
      <c r="F38" s="63"/>
      <c r="G38" s="16"/>
      <c r="H38" s="45"/>
      <c r="J38" s="29">
        <v>2007</v>
      </c>
      <c r="K38" s="29">
        <v>1519</v>
      </c>
      <c r="L38" s="20"/>
      <c r="N38" s="29">
        <v>1519</v>
      </c>
      <c r="R38" s="81"/>
      <c r="S38" s="81"/>
      <c r="T38" s="81"/>
    </row>
    <row r="39" spans="1:20" s="29" customFormat="1" x14ac:dyDescent="0.2">
      <c r="A39" s="29" t="s">
        <v>82</v>
      </c>
      <c r="B39" s="29">
        <v>17</v>
      </c>
      <c r="C39" s="29">
        <v>713</v>
      </c>
      <c r="D39" s="29">
        <v>2008</v>
      </c>
      <c r="E39" s="29">
        <f t="shared" si="3"/>
        <v>713</v>
      </c>
      <c r="F39" s="63"/>
      <c r="G39" s="16"/>
      <c r="H39" s="45"/>
      <c r="J39" s="29">
        <v>2007</v>
      </c>
      <c r="K39" s="29">
        <v>1921</v>
      </c>
      <c r="L39" s="20"/>
      <c r="N39" s="29">
        <v>1921</v>
      </c>
      <c r="R39" s="81"/>
      <c r="S39" s="81"/>
      <c r="T39" s="81"/>
    </row>
    <row r="40" spans="1:20" s="29" customFormat="1" x14ac:dyDescent="0.2">
      <c r="A40" s="29" t="s">
        <v>98</v>
      </c>
      <c r="B40" s="29">
        <v>18</v>
      </c>
      <c r="C40" s="29">
        <v>325</v>
      </c>
      <c r="D40" s="29">
        <v>2008</v>
      </c>
      <c r="E40" s="29">
        <f t="shared" si="3"/>
        <v>325</v>
      </c>
      <c r="F40" s="63"/>
      <c r="G40" s="16"/>
      <c r="H40" s="45"/>
      <c r="J40" s="29">
        <v>2007</v>
      </c>
      <c r="K40" s="29">
        <v>2020</v>
      </c>
      <c r="L40" s="20"/>
      <c r="N40" s="29">
        <v>2020</v>
      </c>
      <c r="R40" s="81"/>
      <c r="S40" s="81"/>
      <c r="T40" s="81"/>
    </row>
    <row r="41" spans="1:20" s="29" customFormat="1" x14ac:dyDescent="0.2">
      <c r="A41" s="29" t="s">
        <v>80</v>
      </c>
      <c r="B41" s="29">
        <v>19</v>
      </c>
      <c r="C41" s="29">
        <v>744</v>
      </c>
      <c r="D41" s="29">
        <v>2008</v>
      </c>
      <c r="E41" s="29">
        <f t="shared" si="3"/>
        <v>744</v>
      </c>
      <c r="F41" s="63"/>
      <c r="G41" s="16"/>
      <c r="H41" s="45"/>
      <c r="J41" s="29">
        <v>2007</v>
      </c>
      <c r="K41" s="29">
        <v>705</v>
      </c>
      <c r="L41" s="20"/>
      <c r="N41" s="29">
        <v>705</v>
      </c>
      <c r="R41" s="81"/>
      <c r="S41" s="81"/>
      <c r="T41" s="81"/>
    </row>
    <row r="42" spans="1:20" s="29" customFormat="1" x14ac:dyDescent="0.2">
      <c r="A42" s="29" t="s">
        <v>84</v>
      </c>
      <c r="B42" s="29">
        <v>20</v>
      </c>
      <c r="C42" s="29">
        <v>1213</v>
      </c>
      <c r="D42" s="29">
        <v>2008</v>
      </c>
      <c r="E42" s="29">
        <f t="shared" si="3"/>
        <v>1213</v>
      </c>
      <c r="F42" s="63"/>
      <c r="G42" s="16"/>
      <c r="H42" s="45"/>
      <c r="J42" s="29">
        <v>2007</v>
      </c>
      <c r="K42" s="29">
        <v>342</v>
      </c>
      <c r="L42" s="20"/>
      <c r="R42" s="81"/>
      <c r="S42" s="81"/>
      <c r="T42" s="81"/>
    </row>
    <row r="43" spans="1:20" s="29" customFormat="1" x14ac:dyDescent="0.2">
      <c r="A43" s="29" t="s">
        <v>85</v>
      </c>
      <c r="B43" s="29">
        <v>21</v>
      </c>
      <c r="C43" s="29">
        <v>996</v>
      </c>
      <c r="D43" s="29">
        <v>2008</v>
      </c>
      <c r="E43" s="29">
        <f t="shared" si="3"/>
        <v>996</v>
      </c>
      <c r="F43" s="63"/>
      <c r="G43" s="16"/>
      <c r="H43" s="45"/>
      <c r="J43" s="29">
        <v>2007</v>
      </c>
      <c r="K43" s="29">
        <v>1268</v>
      </c>
      <c r="L43" s="20"/>
      <c r="N43" s="29">
        <v>1268</v>
      </c>
      <c r="R43" s="81"/>
      <c r="S43" s="81"/>
      <c r="T43" s="81"/>
    </row>
    <row r="44" spans="1:20" s="29" customFormat="1" x14ac:dyDescent="0.2">
      <c r="A44" s="29" t="s">
        <v>83</v>
      </c>
      <c r="B44" s="29">
        <v>22</v>
      </c>
      <c r="C44" s="29">
        <v>893</v>
      </c>
      <c r="D44" s="29">
        <v>2008</v>
      </c>
      <c r="E44" s="29">
        <f t="shared" si="3"/>
        <v>893</v>
      </c>
      <c r="F44" s="63"/>
      <c r="G44" s="16"/>
      <c r="H44" s="45"/>
      <c r="J44" s="29">
        <v>2007</v>
      </c>
      <c r="K44" s="29">
        <v>1426</v>
      </c>
      <c r="L44" s="20"/>
      <c r="R44" s="81"/>
      <c r="S44" s="81"/>
      <c r="T44" s="81"/>
    </row>
    <row r="45" spans="1:20" s="29" customFormat="1" x14ac:dyDescent="0.2">
      <c r="A45" s="29" t="s">
        <v>6</v>
      </c>
      <c r="C45" s="29">
        <v>0</v>
      </c>
      <c r="D45" s="29">
        <v>2009</v>
      </c>
      <c r="E45" s="29">
        <f t="shared" si="3"/>
        <v>0</v>
      </c>
      <c r="F45" s="63"/>
      <c r="G45" s="16"/>
      <c r="H45" s="45"/>
      <c r="L45" s="20"/>
      <c r="R45" s="81"/>
      <c r="S45" s="81"/>
      <c r="T45" s="81"/>
    </row>
    <row r="46" spans="1:20" s="29" customFormat="1" x14ac:dyDescent="0.2">
      <c r="A46" s="26" t="s">
        <v>91</v>
      </c>
      <c r="E46" s="26">
        <f>SUM(E36:E45)</f>
        <v>7473</v>
      </c>
      <c r="F46" s="64"/>
      <c r="G46" s="16"/>
      <c r="H46" s="45"/>
      <c r="L46" s="20"/>
      <c r="R46" s="81"/>
      <c r="S46" s="81"/>
      <c r="T46" s="81"/>
    </row>
    <row r="47" spans="1:20" x14ac:dyDescent="0.2">
      <c r="E47" s="17"/>
      <c r="F47" s="62"/>
      <c r="G47" s="17"/>
      <c r="K47" s="17"/>
      <c r="N47" s="17"/>
    </row>
    <row r="48" spans="1:20" x14ac:dyDescent="0.2">
      <c r="A48" s="16" t="s">
        <v>86</v>
      </c>
    </row>
    <row r="50" spans="1:20" x14ac:dyDescent="0.2">
      <c r="E50" s="17"/>
      <c r="F50" s="62"/>
      <c r="G50" s="39"/>
      <c r="I50" s="17"/>
      <c r="K50" s="17"/>
      <c r="N50" s="17"/>
    </row>
    <row r="54" spans="1:20" x14ac:dyDescent="0.2">
      <c r="A54" s="16" t="s">
        <v>1</v>
      </c>
    </row>
    <row r="55" spans="1:20" x14ac:dyDescent="0.2">
      <c r="A55" s="16" t="s">
        <v>55</v>
      </c>
      <c r="E55" s="16" t="e">
        <f>#REF!</f>
        <v>#REF!</v>
      </c>
      <c r="K55" s="16">
        <f>H55</f>
        <v>0</v>
      </c>
      <c r="N55" s="16">
        <f>K55</f>
        <v>0</v>
      </c>
    </row>
    <row r="56" spans="1:20" x14ac:dyDescent="0.2">
      <c r="A56" s="16" t="s">
        <v>56</v>
      </c>
      <c r="E56" s="16" t="e">
        <f>#REF!</f>
        <v>#REF!</v>
      </c>
      <c r="K56" s="16">
        <f>H56</f>
        <v>0</v>
      </c>
      <c r="N56" s="16">
        <f>K56</f>
        <v>0</v>
      </c>
    </row>
    <row r="57" spans="1:20" x14ac:dyDescent="0.2">
      <c r="E57" s="16" t="e">
        <f>#REF!</f>
        <v>#REF!</v>
      </c>
      <c r="K57" s="16">
        <f>H57</f>
        <v>0</v>
      </c>
      <c r="N57" s="16">
        <f>K57</f>
        <v>0</v>
      </c>
    </row>
    <row r="58" spans="1:20" x14ac:dyDescent="0.2">
      <c r="A58" s="16" t="s">
        <v>57</v>
      </c>
      <c r="E58" s="16" t="e">
        <f>#REF!</f>
        <v>#REF!</v>
      </c>
      <c r="K58" s="16">
        <f>H58</f>
        <v>0</v>
      </c>
      <c r="N58" s="16">
        <f>K58</f>
        <v>0</v>
      </c>
    </row>
    <row r="59" spans="1:20" ht="6" customHeight="1" x14ac:dyDescent="0.2"/>
    <row r="60" spans="1:20" x14ac:dyDescent="0.2">
      <c r="A60" s="16" t="s">
        <v>4</v>
      </c>
      <c r="E60" s="16">
        <v>5000</v>
      </c>
      <c r="K60" s="16">
        <v>5000</v>
      </c>
      <c r="N60" s="16">
        <v>5000</v>
      </c>
    </row>
    <row r="61" spans="1:20" s="15" customFormat="1" x14ac:dyDescent="0.2">
      <c r="A61" s="15" t="s">
        <v>3</v>
      </c>
      <c r="E61" s="18" t="e">
        <f>SUM(E55:E60)</f>
        <v>#REF!</v>
      </c>
      <c r="F61" s="70"/>
      <c r="G61" s="40"/>
      <c r="H61" s="49"/>
      <c r="K61" s="18">
        <f>SUM(K55:K60)</f>
        <v>5000</v>
      </c>
      <c r="L61" s="18"/>
      <c r="N61" s="18">
        <f>SUM(N55:N60)</f>
        <v>5000</v>
      </c>
      <c r="R61" s="86"/>
      <c r="S61" s="86"/>
      <c r="T61" s="86"/>
    </row>
  </sheetData>
  <mergeCells count="2">
    <mergeCell ref="B1:E1"/>
    <mergeCell ref="H1:K1"/>
  </mergeCells>
  <phoneticPr fontId="0" type="noConversion"/>
  <pageMargins left="0.27559055118110237" right="0.19685039370078741" top="0.23622047244094491" bottom="0.2362204724409449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F61"/>
  <sheetViews>
    <sheetView workbookViewId="0">
      <selection activeCell="C13" sqref="C13"/>
    </sheetView>
  </sheetViews>
  <sheetFormatPr baseColWidth="10" defaultRowHeight="12.75" x14ac:dyDescent="0.2"/>
  <cols>
    <col min="1" max="1" width="28.7109375" customWidth="1"/>
    <col min="2" max="2" width="26.5703125" customWidth="1"/>
    <col min="3" max="3" width="31.42578125" customWidth="1"/>
    <col min="4" max="4" width="15.85546875" customWidth="1"/>
    <col min="6" max="6" width="26.7109375" customWidth="1"/>
  </cols>
  <sheetData>
    <row r="1" spans="1:6" x14ac:dyDescent="0.2">
      <c r="A1" s="2" t="s">
        <v>8</v>
      </c>
      <c r="B1" s="124"/>
    </row>
    <row r="2" spans="1:6" ht="21" x14ac:dyDescent="0.2">
      <c r="A2" s="3" t="s">
        <v>9</v>
      </c>
      <c r="B2" s="124"/>
    </row>
    <row r="3" spans="1:6" x14ac:dyDescent="0.2">
      <c r="A3" s="128"/>
      <c r="B3" s="128"/>
      <c r="C3" s="128"/>
      <c r="D3" s="128"/>
    </row>
    <row r="4" spans="1:6" x14ac:dyDescent="0.2">
      <c r="A4" s="128"/>
      <c r="B4" s="128"/>
      <c r="C4" s="128"/>
      <c r="D4" s="128"/>
    </row>
    <row r="5" spans="1:6" x14ac:dyDescent="0.2">
      <c r="A5" s="125"/>
      <c r="B5" s="125"/>
      <c r="C5" s="125"/>
      <c r="D5" s="125"/>
    </row>
    <row r="6" spans="1:6" ht="21" customHeight="1" x14ac:dyDescent="0.2">
      <c r="A6" s="126" t="s">
        <v>10</v>
      </c>
      <c r="B6" s="126"/>
      <c r="C6" s="4" t="s">
        <v>11</v>
      </c>
      <c r="D6" s="4" t="s">
        <v>12</v>
      </c>
    </row>
    <row r="7" spans="1:6" x14ac:dyDescent="0.2">
      <c r="A7" s="5" t="s">
        <v>13</v>
      </c>
      <c r="B7" s="6" t="s">
        <v>14</v>
      </c>
      <c r="C7" s="7" t="s">
        <v>15</v>
      </c>
      <c r="D7" s="7" t="s">
        <v>16</v>
      </c>
    </row>
    <row r="8" spans="1:6" x14ac:dyDescent="0.2">
      <c r="A8" s="5" t="s">
        <v>17</v>
      </c>
      <c r="B8" s="6" t="s">
        <v>18</v>
      </c>
      <c r="C8" s="7" t="s">
        <v>19</v>
      </c>
      <c r="D8" s="7">
        <v>0</v>
      </c>
    </row>
    <row r="9" spans="1:6" x14ac:dyDescent="0.2">
      <c r="A9" s="5" t="s">
        <v>20</v>
      </c>
      <c r="B9" s="6" t="s">
        <v>21</v>
      </c>
      <c r="C9" s="7" t="s">
        <v>22</v>
      </c>
      <c r="D9" s="7">
        <v>0</v>
      </c>
    </row>
    <row r="10" spans="1:6" x14ac:dyDescent="0.2">
      <c r="A10" s="127" t="s">
        <v>7</v>
      </c>
      <c r="B10" s="127"/>
      <c r="C10" s="8" t="s">
        <v>23</v>
      </c>
      <c r="D10" s="8" t="s">
        <v>16</v>
      </c>
    </row>
    <row r="15" spans="1:6" ht="12.75" customHeight="1" x14ac:dyDescent="0.2">
      <c r="A15" s="119" t="s">
        <v>50</v>
      </c>
      <c r="B15" s="119"/>
      <c r="C15" s="119"/>
      <c r="D15" s="119"/>
      <c r="F15" s="10"/>
    </row>
    <row r="16" spans="1:6" x14ac:dyDescent="0.2">
      <c r="A16" s="119"/>
      <c r="B16" s="119"/>
      <c r="C16" s="119"/>
      <c r="D16" s="119"/>
      <c r="F16" s="14"/>
    </row>
    <row r="17" spans="1:6" x14ac:dyDescent="0.2">
      <c r="A17" s="123"/>
      <c r="B17" s="123"/>
      <c r="C17" s="123"/>
      <c r="D17" s="123"/>
      <c r="F17" s="14"/>
    </row>
    <row r="18" spans="1:6" ht="12.75" customHeight="1" x14ac:dyDescent="0.2">
      <c r="A18" s="119"/>
      <c r="B18" s="119"/>
      <c r="C18" s="119"/>
      <c r="D18" s="119"/>
      <c r="E18" s="119"/>
      <c r="F18" s="10"/>
    </row>
    <row r="19" spans="1:6" ht="12.75" customHeight="1" x14ac:dyDescent="0.2">
      <c r="A19" s="120" t="s">
        <v>24</v>
      </c>
      <c r="B19" s="120"/>
      <c r="C19" s="120"/>
      <c r="D19" s="120"/>
      <c r="F19" s="10"/>
    </row>
    <row r="20" spans="1:6" ht="12.75" customHeight="1" x14ac:dyDescent="0.2">
      <c r="A20" s="121" t="s">
        <v>25</v>
      </c>
      <c r="B20" s="121"/>
      <c r="C20" s="121"/>
      <c r="D20" s="121"/>
      <c r="F20" s="10"/>
    </row>
    <row r="21" spans="1:6" x14ac:dyDescent="0.2">
      <c r="A21" s="119"/>
      <c r="B21" s="119"/>
      <c r="C21" s="119"/>
      <c r="D21" s="119"/>
      <c r="F21" s="10"/>
    </row>
    <row r="22" spans="1:6" x14ac:dyDescent="0.2">
      <c r="A22" s="119"/>
      <c r="B22" s="9"/>
      <c r="C22" s="13" t="s">
        <v>26</v>
      </c>
      <c r="D22" s="9"/>
      <c r="F22" s="10"/>
    </row>
    <row r="23" spans="1:6" x14ac:dyDescent="0.2">
      <c r="A23" s="119"/>
      <c r="B23" s="119"/>
      <c r="C23" s="119"/>
      <c r="D23" s="119"/>
      <c r="F23" s="10"/>
    </row>
    <row r="24" spans="1:6" x14ac:dyDescent="0.2">
      <c r="A24" s="9" t="s">
        <v>27</v>
      </c>
      <c r="B24" s="9"/>
      <c r="C24" s="11" t="s">
        <v>28</v>
      </c>
      <c r="F24" s="10"/>
    </row>
    <row r="25" spans="1:6" x14ac:dyDescent="0.2">
      <c r="A25" s="119"/>
      <c r="B25" s="119"/>
      <c r="C25" s="119"/>
      <c r="D25" s="119"/>
      <c r="F25" s="10"/>
    </row>
    <row r="26" spans="1:6" x14ac:dyDescent="0.2">
      <c r="A26" s="119"/>
      <c r="B26" s="119"/>
      <c r="C26" s="119"/>
      <c r="D26" s="119"/>
      <c r="F26" s="10"/>
    </row>
    <row r="27" spans="1:6" x14ac:dyDescent="0.2">
      <c r="A27" s="14" t="s">
        <v>29</v>
      </c>
      <c r="B27" s="14">
        <v>4616549389</v>
      </c>
      <c r="C27" s="12" t="s">
        <v>30</v>
      </c>
      <c r="F27" s="10"/>
    </row>
    <row r="28" spans="1:6" x14ac:dyDescent="0.2">
      <c r="A28" s="119"/>
      <c r="B28" s="119"/>
      <c r="C28" s="119"/>
      <c r="D28" s="119"/>
      <c r="F28" s="10"/>
    </row>
    <row r="29" spans="1:6" x14ac:dyDescent="0.2">
      <c r="A29" s="9" t="s">
        <v>31</v>
      </c>
      <c r="B29" s="9"/>
      <c r="C29" s="11" t="s">
        <v>28</v>
      </c>
      <c r="F29" s="10"/>
    </row>
    <row r="30" spans="1:6" x14ac:dyDescent="0.2">
      <c r="A30" s="119"/>
      <c r="B30" s="119"/>
      <c r="C30" s="119"/>
      <c r="D30" s="119"/>
      <c r="F30" s="10"/>
    </row>
    <row r="31" spans="1:6" x14ac:dyDescent="0.2">
      <c r="A31" s="119"/>
      <c r="B31" s="119"/>
      <c r="C31" s="119"/>
      <c r="D31" s="119"/>
      <c r="F31" s="10"/>
    </row>
    <row r="32" spans="1:6" x14ac:dyDescent="0.2">
      <c r="A32" s="14" t="s">
        <v>32</v>
      </c>
      <c r="B32" s="14">
        <v>33467525</v>
      </c>
      <c r="C32" s="12" t="s">
        <v>33</v>
      </c>
      <c r="F32" s="10"/>
    </row>
    <row r="33" spans="1:6" x14ac:dyDescent="0.2">
      <c r="A33" s="119"/>
      <c r="B33" s="119"/>
      <c r="C33" s="119"/>
      <c r="D33" s="119"/>
      <c r="F33" s="10"/>
    </row>
    <row r="34" spans="1:6" x14ac:dyDescent="0.2">
      <c r="A34" s="14" t="s">
        <v>34</v>
      </c>
      <c r="B34" s="14">
        <v>1121002021</v>
      </c>
      <c r="C34" s="12" t="s">
        <v>35</v>
      </c>
      <c r="F34" s="10"/>
    </row>
    <row r="35" spans="1:6" x14ac:dyDescent="0.2">
      <c r="A35" s="119"/>
      <c r="B35" s="119"/>
      <c r="C35" s="119"/>
      <c r="D35" s="119"/>
      <c r="F35" s="10"/>
    </row>
    <row r="36" spans="1:6" x14ac:dyDescent="0.2">
      <c r="A36" s="14" t="s">
        <v>36</v>
      </c>
      <c r="B36" s="14">
        <v>6131844387</v>
      </c>
      <c r="C36" s="12" t="s">
        <v>37</v>
      </c>
      <c r="F36" s="10"/>
    </row>
    <row r="37" spans="1:6" x14ac:dyDescent="0.2">
      <c r="A37" s="119"/>
      <c r="B37" s="119"/>
      <c r="C37" s="119"/>
      <c r="D37" s="119"/>
      <c r="F37" s="10"/>
    </row>
    <row r="38" spans="1:6" x14ac:dyDescent="0.2">
      <c r="A38" s="119"/>
      <c r="B38" s="119"/>
      <c r="C38" s="119"/>
      <c r="D38" s="119"/>
      <c r="F38" s="10"/>
    </row>
    <row r="39" spans="1:6" x14ac:dyDescent="0.2">
      <c r="A39" s="119"/>
      <c r="B39" s="119"/>
      <c r="C39" s="119"/>
      <c r="D39" s="119"/>
      <c r="F39" s="10"/>
    </row>
    <row r="40" spans="1:6" x14ac:dyDescent="0.2">
      <c r="A40" s="119"/>
      <c r="B40" s="9"/>
      <c r="C40" s="13" t="s">
        <v>38</v>
      </c>
      <c r="D40" s="9"/>
      <c r="F40" s="10"/>
    </row>
    <row r="41" spans="1:6" x14ac:dyDescent="0.2">
      <c r="A41" s="119"/>
      <c r="B41" s="119"/>
      <c r="C41" s="119"/>
      <c r="D41" s="119"/>
      <c r="F41" s="10"/>
    </row>
    <row r="42" spans="1:6" x14ac:dyDescent="0.2">
      <c r="A42" s="9"/>
      <c r="B42" s="9"/>
      <c r="C42" s="9"/>
      <c r="D42" s="11" t="s">
        <v>28</v>
      </c>
      <c r="F42" s="10"/>
    </row>
    <row r="43" spans="1:6" x14ac:dyDescent="0.2">
      <c r="A43" s="119"/>
      <c r="B43" s="122" t="s">
        <v>29</v>
      </c>
      <c r="C43" s="14">
        <v>4096397704</v>
      </c>
      <c r="D43" s="120" t="s">
        <v>40</v>
      </c>
      <c r="F43" s="10"/>
    </row>
    <row r="44" spans="1:6" x14ac:dyDescent="0.2">
      <c r="A44" s="119"/>
      <c r="B44" s="122"/>
      <c r="C44" s="14" t="s">
        <v>39</v>
      </c>
      <c r="D44" s="120"/>
      <c r="F44" s="10"/>
    </row>
    <row r="45" spans="1:6" x14ac:dyDescent="0.2">
      <c r="A45" s="119"/>
      <c r="B45" s="122" t="s">
        <v>32</v>
      </c>
      <c r="C45" s="14">
        <v>33468939</v>
      </c>
      <c r="D45" s="120" t="s">
        <v>42</v>
      </c>
      <c r="F45" s="10"/>
    </row>
    <row r="46" spans="1:6" x14ac:dyDescent="0.2">
      <c r="A46" s="119"/>
      <c r="B46" s="122"/>
      <c r="C46" s="14" t="s">
        <v>41</v>
      </c>
      <c r="D46" s="120"/>
      <c r="F46" s="10"/>
    </row>
    <row r="47" spans="1:6" x14ac:dyDescent="0.2">
      <c r="A47" s="119"/>
      <c r="B47" s="122" t="s">
        <v>32</v>
      </c>
      <c r="C47" s="14">
        <v>33470454</v>
      </c>
      <c r="D47" s="120" t="s">
        <v>43</v>
      </c>
      <c r="F47" s="10"/>
    </row>
    <row r="48" spans="1:6" x14ac:dyDescent="0.2">
      <c r="A48" s="119"/>
      <c r="B48" s="122"/>
      <c r="C48" s="14" t="s">
        <v>39</v>
      </c>
      <c r="D48" s="120"/>
      <c r="F48" s="10"/>
    </row>
    <row r="49" spans="1:6" x14ac:dyDescent="0.2">
      <c r="A49" s="119"/>
      <c r="B49" s="122" t="s">
        <v>32</v>
      </c>
      <c r="C49" s="14">
        <v>71524968</v>
      </c>
      <c r="D49" s="120" t="s">
        <v>43</v>
      </c>
      <c r="F49" s="10"/>
    </row>
    <row r="50" spans="1:6" x14ac:dyDescent="0.2">
      <c r="A50" s="119"/>
      <c r="B50" s="122"/>
      <c r="C50" s="14" t="s">
        <v>44</v>
      </c>
      <c r="D50" s="120"/>
      <c r="F50" s="10"/>
    </row>
    <row r="51" spans="1:6" x14ac:dyDescent="0.2">
      <c r="A51" s="119"/>
      <c r="B51" s="122" t="s">
        <v>45</v>
      </c>
      <c r="C51" s="14">
        <v>10026555449</v>
      </c>
      <c r="D51" s="120" t="s">
        <v>46</v>
      </c>
      <c r="F51" s="10"/>
    </row>
    <row r="52" spans="1:6" x14ac:dyDescent="0.2">
      <c r="A52" s="119"/>
      <c r="B52" s="122"/>
      <c r="C52" s="14" t="s">
        <v>39</v>
      </c>
      <c r="D52" s="120"/>
      <c r="F52" s="10"/>
    </row>
    <row r="53" spans="1:6" x14ac:dyDescent="0.2">
      <c r="A53" s="119"/>
      <c r="B53" s="122" t="s">
        <v>45</v>
      </c>
      <c r="C53" s="14">
        <v>10032237124</v>
      </c>
      <c r="D53" s="120" t="s">
        <v>47</v>
      </c>
      <c r="F53" s="10"/>
    </row>
    <row r="54" spans="1:6" x14ac:dyDescent="0.2">
      <c r="A54" s="119"/>
      <c r="B54" s="122"/>
      <c r="C54" s="14" t="s">
        <v>44</v>
      </c>
      <c r="D54" s="120"/>
      <c r="F54" s="10"/>
    </row>
    <row r="55" spans="1:6" x14ac:dyDescent="0.2">
      <c r="A55" s="119"/>
      <c r="B55" s="122" t="s">
        <v>48</v>
      </c>
      <c r="C55" s="14">
        <v>16297339812</v>
      </c>
      <c r="D55" s="120" t="s">
        <v>49</v>
      </c>
      <c r="F55" s="10"/>
    </row>
    <row r="56" spans="1:6" x14ac:dyDescent="0.2">
      <c r="A56" s="119"/>
      <c r="B56" s="122"/>
      <c r="C56" s="14" t="s">
        <v>44</v>
      </c>
      <c r="D56" s="120"/>
      <c r="F56" s="10"/>
    </row>
    <row r="57" spans="1:6" x14ac:dyDescent="0.2">
      <c r="A57" s="119"/>
      <c r="B57" s="122" t="s">
        <v>48</v>
      </c>
      <c r="C57" s="14">
        <v>16297376891</v>
      </c>
      <c r="D57" s="120" t="s">
        <v>49</v>
      </c>
      <c r="F57" s="10"/>
    </row>
    <row r="58" spans="1:6" x14ac:dyDescent="0.2">
      <c r="A58" s="119"/>
      <c r="B58" s="122"/>
      <c r="C58" s="14" t="s">
        <v>39</v>
      </c>
      <c r="D58" s="120"/>
      <c r="F58" s="10"/>
    </row>
    <row r="59" spans="1:6" x14ac:dyDescent="0.2">
      <c r="A59" s="119"/>
      <c r="B59" s="119"/>
      <c r="C59" s="119"/>
      <c r="D59" s="119"/>
      <c r="F59" s="10"/>
    </row>
    <row r="60" spans="1:6" x14ac:dyDescent="0.2">
      <c r="A60" s="119"/>
      <c r="B60" s="119"/>
      <c r="C60" s="119"/>
      <c r="D60" s="119"/>
      <c r="F60" s="10"/>
    </row>
    <row r="61" spans="1:6" x14ac:dyDescent="0.2">
      <c r="F61" s="10"/>
    </row>
  </sheetData>
  <mergeCells count="53">
    <mergeCell ref="A15:D15"/>
    <mergeCell ref="A16:D16"/>
    <mergeCell ref="A17:D17"/>
    <mergeCell ref="B1:B2"/>
    <mergeCell ref="A5:D5"/>
    <mergeCell ref="A6:B6"/>
    <mergeCell ref="A10:B10"/>
    <mergeCell ref="A3:D3"/>
    <mergeCell ref="A4:D4"/>
    <mergeCell ref="A21:A23"/>
    <mergeCell ref="B21:D21"/>
    <mergeCell ref="B23:D23"/>
    <mergeCell ref="A39:A41"/>
    <mergeCell ref="B39:D39"/>
    <mergeCell ref="B41:D41"/>
    <mergeCell ref="A28:D28"/>
    <mergeCell ref="A30:D30"/>
    <mergeCell ref="A31:D31"/>
    <mergeCell ref="A33:D33"/>
    <mergeCell ref="A43:A44"/>
    <mergeCell ref="B43:B44"/>
    <mergeCell ref="D43:D44"/>
    <mergeCell ref="A45:A46"/>
    <mergeCell ref="B45:B46"/>
    <mergeCell ref="D45:D46"/>
    <mergeCell ref="A47:A48"/>
    <mergeCell ref="B47:B48"/>
    <mergeCell ref="D47:D48"/>
    <mergeCell ref="A49:A50"/>
    <mergeCell ref="B49:B50"/>
    <mergeCell ref="D49:D50"/>
    <mergeCell ref="A51:A52"/>
    <mergeCell ref="B51:B52"/>
    <mergeCell ref="D51:D52"/>
    <mergeCell ref="A53:A54"/>
    <mergeCell ref="B53:B54"/>
    <mergeCell ref="D53:D54"/>
    <mergeCell ref="A59:D59"/>
    <mergeCell ref="A60:D60"/>
    <mergeCell ref="A18:E18"/>
    <mergeCell ref="A38:D38"/>
    <mergeCell ref="A35:D35"/>
    <mergeCell ref="A37:D37"/>
    <mergeCell ref="A19:D19"/>
    <mergeCell ref="A20:D20"/>
    <mergeCell ref="A25:D25"/>
    <mergeCell ref="A26:D26"/>
    <mergeCell ref="A55:A56"/>
    <mergeCell ref="B55:B56"/>
    <mergeCell ref="D55:D56"/>
    <mergeCell ref="A57:A58"/>
    <mergeCell ref="B57:B58"/>
    <mergeCell ref="D57:D58"/>
  </mergeCells>
  <phoneticPr fontId="0" type="noConversion"/>
  <hyperlinks>
    <hyperlink ref="A7" r:id="rId1" display="https://www.secure.bnpparibas.net/NSFR?Action=DSP_HISTOCPT&amp;ch4=FR7630004000860000010953168&amp;stp=20090104101242"/>
    <hyperlink ref="C7" r:id="rId2" display="https://www.secure.bnpparibas.net/NSFR?Action=DSP_HISTOCPT&amp;ch4=FR7630004000860000010953168&amp;stp=20090104101242"/>
    <hyperlink ref="D7" r:id="rId3" display="https://www.secure.bnpparibas.net/NSFR?Action=DSP_ET&amp;ch4=FR7630004000860000010953168&amp;stp=20090104101242"/>
    <hyperlink ref="A8" r:id="rId4" display="https://www.secure.bnpparibas.net/NSFR?Action=DSP_HISTOCPT&amp;ch4=FR7630004000860009037317268&amp;stp=20090104101242"/>
    <hyperlink ref="C8" r:id="rId5" display="https://www.secure.bnpparibas.net/NSFR?Action=DSP_HISTOCPT&amp;ch4=FR7630004000860009037317268&amp;stp=20090104101242"/>
    <hyperlink ref="D8" r:id="rId6" display="https://www.secure.bnpparibas.net/NSFR?Action=DSP_ET&amp;ch4=FR7630004000860009037317268&amp;stp=20090104101242"/>
    <hyperlink ref="A9" r:id="rId7" display="https://www.secure.bnpparibas.net/NSFR?Action=DSP_HISTOCPT&amp;ch4=FR7630004000860007549269368&amp;stp=20090104101242"/>
    <hyperlink ref="C9" r:id="rId8" display="https://www.secure.bnpparibas.net/NSFR?Action=DSP_HISTOCPT&amp;ch4=FR7630004000860007549269368&amp;stp=20090104101242"/>
    <hyperlink ref="D9" r:id="rId9" display="https://www.secure.bnpparibas.net/NSFR?Action=DSP_ET&amp;ch4=FR7630004000860007549269368&amp;stp=20090104101242"/>
    <hyperlink ref="A19" r:id="rId10" display="javascript:WebForm_DoPostBackWithOptions(new WebForm_PostBackOptions(&quot;MM$TABLEAU_BORD$oTableauBordTheme$_rli0$m_oUC0$m_oConvertisseur$m_Convertisseur&quot;, &quot;&quot;, true, &quot;&quot;, &quot;&quot;, false, true))"/>
    <hyperlink ref="A27" r:id="rId11" display="javascript:__doPostBack('MM$TABLEAU_BORD$oTableauBordTheme$_rli0$m_oUC0','HISTORIQUE_COMPTE&amp;17515900000461654938997')"/>
    <hyperlink ref="B27" r:id="rId12" display="javascript:__doPostBack('MM$TABLEAU_BORD$oTableauBordTheme$_rli0$m_oUC0','HISTORIQUE_COMPTE&amp;17515900000461654938997')"/>
    <hyperlink ref="C27" r:id="rId13" display="javascript:__doPostBack('MM$TABLEAU_BORD$oTableauBordTheme$_rli0$m_oUC0','HISTORIQUE_COMPTE&amp;17515900000461654938997')"/>
    <hyperlink ref="A32" r:id="rId14" display="javascript:__doPostBack('MM$TABLEAU_BORD$oTableauBordTheme$_rli0$m_oUC0','HISTORIQUE_COMPTE&amp;17515900000003346752589')"/>
    <hyperlink ref="B32" r:id="rId15" display="javascript:__doPostBack('MM$TABLEAU_BORD$oTableauBordTheme$_rli0$m_oUC0','HISTORIQUE_COMPTE&amp;17515900000003346752589')"/>
    <hyperlink ref="C32" r:id="rId16" display="javascript:__doPostBack('MM$TABLEAU_BORD$oTableauBordTheme$_rli0$m_oUC0','HISTORIQUE_COMPTE&amp;17515900000003346752589')"/>
    <hyperlink ref="A34" r:id="rId17" display="javascript:__doPostBack('MM$TABLEAU_BORD$oTableauBordTheme$_rli0$m_oUC0','HISTORIQUE_COMPTE&amp;17515900000112100202140')"/>
    <hyperlink ref="B34" r:id="rId18" display="javascript:__doPostBack('MM$TABLEAU_BORD$oTableauBordTheme$_rli0$m_oUC0','HISTORIQUE_COMPTE&amp;17515900000112100202140')"/>
    <hyperlink ref="C34" r:id="rId19" display="javascript:__doPostBack('MM$TABLEAU_BORD$oTableauBordTheme$_rli0$m_oUC0','HISTORIQUE_COMPTE&amp;17515900000112100202140')"/>
    <hyperlink ref="A36" r:id="rId20" display="javascript:__doPostBack('MM$TABLEAU_BORD$oTableauBordTheme$_rli0$m_oUC0','HISTORIQUE_COMPTE&amp;17515900000613184438724')"/>
    <hyperlink ref="B36" r:id="rId21" display="javascript:__doPostBack('MM$TABLEAU_BORD$oTableauBordTheme$_rli0$m_oUC0','HISTORIQUE_COMPTE&amp;17515900000613184438724')"/>
    <hyperlink ref="C36" r:id="rId22" display="javascript:__doPostBack('MM$TABLEAU_BORD$oTableauBordTheme$_rli0$m_oUC0','HISTORIQUE_COMPTE&amp;17515900000613184438724')"/>
    <hyperlink ref="B43" r:id="rId23" display="javascript:__doPostBack('MM$TABLEAU_BORD$oTableauBordTheme$_rli0$m_oUC0','HISTORIQUE_COMPTE&amp;17515900000409639770450')"/>
    <hyperlink ref="C43" r:id="rId24" display="javascript:__doPostBack('MM$TABLEAU_BORD$oTableauBordTheme$_rli0$m_oUC0','HISTORIQUE_COMPTE&amp;17515900000409639770450')"/>
    <hyperlink ref="C44" r:id="rId25" display="javascript:__doPostBack('MM$TABLEAU_BORD$oTableauBordTheme$_rli0$m_oUC0','HISTORIQUE_COMPTE&amp;17515900000409639770450')"/>
    <hyperlink ref="D43" r:id="rId26" display="javascript:__doPostBack('MM$TABLEAU_BORD$oTableauBordTheme$_rli0$m_oUC0','HISTORIQUE_COMPTE&amp;17515900000409639770450')"/>
    <hyperlink ref="B45" r:id="rId27" display="javascript:__doPostBack('MM$TABLEAU_BORD$oTableauBordTheme$_rli0$m_oUC0','HISTORIQUE_COMPTE&amp;17515900000003346893918')"/>
    <hyperlink ref="C45" r:id="rId28" display="javascript:__doPostBack('MM$TABLEAU_BORD$oTableauBordTheme$_rli0$m_oUC0','HISTORIQUE_COMPTE&amp;17515900000003346893918')"/>
    <hyperlink ref="C46" r:id="rId29" display="javascript:__doPostBack('MM$TABLEAU_BORD$oTableauBordTheme$_rli0$m_oUC0','HISTORIQUE_COMPTE&amp;17515900000003346893918')"/>
    <hyperlink ref="D45" r:id="rId30" display="javascript:__doPostBack('MM$TABLEAU_BORD$oTableauBordTheme$_rli0$m_oUC0','HISTORIQUE_COMPTE&amp;17515900000003346893918')"/>
    <hyperlink ref="B47" r:id="rId31" display="javascript:__doPostBack('MM$TABLEAU_BORD$oTableauBordTheme$_rli0$m_oUC0','HISTORIQUE_COMPTE&amp;17515900000003347045432')"/>
    <hyperlink ref="C47" r:id="rId32" display="javascript:__doPostBack('MM$TABLEAU_BORD$oTableauBordTheme$_rli0$m_oUC0','HISTORIQUE_COMPTE&amp;17515900000003347045432')"/>
    <hyperlink ref="C48" r:id="rId33" display="javascript:__doPostBack('MM$TABLEAU_BORD$oTableauBordTheme$_rli0$m_oUC0','HISTORIQUE_COMPTE&amp;17515900000003347045432')"/>
    <hyperlink ref="D47" r:id="rId34" display="javascript:__doPostBack('MM$TABLEAU_BORD$oTableauBordTheme$_rli0$m_oUC0','HISTORIQUE_COMPTE&amp;17515900000003347045432')"/>
    <hyperlink ref="B49" r:id="rId35" display="javascript:__doPostBack('MM$TABLEAU_BORD$oTableauBordTheme$_rli0$m_oUC0','HISTORIQUE_COMPTE&amp;17515900000007152496858')"/>
    <hyperlink ref="C49" r:id="rId36" display="javascript:__doPostBack('MM$TABLEAU_BORD$oTableauBordTheme$_rli0$m_oUC0','HISTORIQUE_COMPTE&amp;17515900000007152496858')"/>
    <hyperlink ref="C50" r:id="rId37" display="javascript:__doPostBack('MM$TABLEAU_BORD$oTableauBordTheme$_rli0$m_oUC0','HISTORIQUE_COMPTE&amp;17515900000007152496858')"/>
    <hyperlink ref="D49" r:id="rId38" display="javascript:__doPostBack('MM$TABLEAU_BORD$oTableauBordTheme$_rli0$m_oUC0','HISTORIQUE_COMPTE&amp;17515900000007152496858')"/>
    <hyperlink ref="B51" r:id="rId39" display="javascript:__doPostBack('MM$TABLEAU_BORD$oTableauBordTheme$_rli0$m_oUC0','HISTORIQUE_COMPTE&amp;17515900001002655544992')"/>
    <hyperlink ref="C51" r:id="rId40" display="javascript:__doPostBack('MM$TABLEAU_BORD$oTableauBordTheme$_rli0$m_oUC0','HISTORIQUE_COMPTE&amp;17515900001002655544992')"/>
    <hyperlink ref="C52" r:id="rId41" display="javascript:__doPostBack('MM$TABLEAU_BORD$oTableauBordTheme$_rli0$m_oUC0','HISTORIQUE_COMPTE&amp;17515900001002655544992')"/>
    <hyperlink ref="D51" r:id="rId42" display="javascript:__doPostBack('MM$TABLEAU_BORD$oTableauBordTheme$_rli0$m_oUC0','HISTORIQUE_COMPTE&amp;17515900001002655544992')"/>
    <hyperlink ref="B53" r:id="rId43" display="javascript:__doPostBack('MM$TABLEAU_BORD$oTableauBordTheme$_rli0$m_oUC0','HISTORIQUE_COMPTE&amp;17515900001003223712404')"/>
    <hyperlink ref="C53" r:id="rId44" display="javascript:__doPostBack('MM$TABLEAU_BORD$oTableauBordTheme$_rli0$m_oUC0','HISTORIQUE_COMPTE&amp;17515900001003223712404')"/>
    <hyperlink ref="C54" r:id="rId45" display="javascript:__doPostBack('MM$TABLEAU_BORD$oTableauBordTheme$_rli0$m_oUC0','HISTORIQUE_COMPTE&amp;17515900001003223712404')"/>
    <hyperlink ref="D53" r:id="rId46" display="javascript:__doPostBack('MM$TABLEAU_BORD$oTableauBordTheme$_rli0$m_oUC0','HISTORIQUE_COMPTE&amp;17515900001003223712404')"/>
    <hyperlink ref="B55" r:id="rId47" display="javascript:__doPostBack('MM$TABLEAU_BORD$oTableauBordTheme$_rli0$m_oUC0','HISTORIQUE_COMPTE&amp;17515900001629733981251')"/>
    <hyperlink ref="C55" r:id="rId48" display="javascript:__doPostBack('MM$TABLEAU_BORD$oTableauBordTheme$_rli0$m_oUC0','HISTORIQUE_COMPTE&amp;17515900001629733981251')"/>
    <hyperlink ref="C56" r:id="rId49" display="javascript:__doPostBack('MM$TABLEAU_BORD$oTableauBordTheme$_rli0$m_oUC0','HISTORIQUE_COMPTE&amp;17515900001629733981251')"/>
    <hyperlink ref="D55" r:id="rId50" display="javascript:__doPostBack('MM$TABLEAU_BORD$oTableauBordTheme$_rli0$m_oUC0','HISTORIQUE_COMPTE&amp;17515900001629733981251')"/>
    <hyperlink ref="B57" r:id="rId51" display="javascript:__doPostBack('MM$TABLEAU_BORD$oTableauBordTheme$_rli0$m_oUC0','HISTORIQUE_COMPTE&amp;17515900001629737689173')"/>
    <hyperlink ref="C57" r:id="rId52" display="javascript:__doPostBack('MM$TABLEAU_BORD$oTableauBordTheme$_rli0$m_oUC0','HISTORIQUE_COMPTE&amp;17515900001629737689173')"/>
    <hyperlink ref="C58" r:id="rId53" display="javascript:__doPostBack('MM$TABLEAU_BORD$oTableauBordTheme$_rli0$m_oUC0','HISTORIQUE_COMPTE&amp;17515900001629737689173')"/>
    <hyperlink ref="D57" r:id="rId54" display="javascript:__doPostBack('MM$TABLEAU_BORD$oTableauBordTheme$_rli0$m_oUC0','HISTORIQUE_COMPTE&amp;17515900001629737689173')"/>
  </hyperlinks>
  <pageMargins left="0.78740157499999996" right="0.78740157499999996" top="0.984251969" bottom="0.984251969" header="0.4921259845" footer="0.4921259845"/>
  <pageSetup paperSize="9" orientation="portrait" r:id="rId55"/>
  <headerFooter alignWithMargins="0"/>
  <drawing r:id="rId56"/>
  <legacyDrawing r:id="rId57"/>
  <controls>
    <mc:AlternateContent xmlns:mc="http://schemas.openxmlformats.org/markup-compatibility/2006">
      <mc:Choice Requires="x14">
        <control shapeId="1025" r:id="rId58" name="Control 1">
          <controlPr defaultSize="0" r:id="rId59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914400</xdr:colOff>
                <xdr:row>8</xdr:row>
                <xdr:rowOff>66675</xdr:rowOff>
              </to>
            </anchor>
          </controlPr>
        </control>
      </mc:Choice>
      <mc:Fallback>
        <control shapeId="1025" r:id="rId58" name="Control 1"/>
      </mc:Fallback>
    </mc:AlternateContent>
    <mc:AlternateContent xmlns:mc="http://schemas.openxmlformats.org/markup-compatibility/2006">
      <mc:Choice Requires="x14">
        <control shapeId="1026" r:id="rId60" name="Control 2">
          <controlPr defaultSize="0" r:id="rId59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914400</xdr:colOff>
                <xdr:row>9</xdr:row>
                <xdr:rowOff>66675</xdr:rowOff>
              </to>
            </anchor>
          </controlPr>
        </control>
      </mc:Choice>
      <mc:Fallback>
        <control shapeId="1026" r:id="rId60" name="Control 2"/>
      </mc:Fallback>
    </mc:AlternateContent>
    <mc:AlternateContent xmlns:mc="http://schemas.openxmlformats.org/markup-compatibility/2006">
      <mc:Choice Requires="x14">
        <control shapeId="1027" r:id="rId61" name="Control 3">
          <controlPr defaultSize="0" r:id="rId59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914400</xdr:colOff>
                <xdr:row>10</xdr:row>
                <xdr:rowOff>66675</xdr:rowOff>
              </to>
            </anchor>
          </controlPr>
        </control>
      </mc:Choice>
      <mc:Fallback>
        <control shapeId="1027" r:id="rId61" name="Control 3"/>
      </mc:Fallback>
    </mc:AlternateContent>
    <mc:AlternateContent xmlns:mc="http://schemas.openxmlformats.org/markup-compatibility/2006">
      <mc:Choice Requires="x14">
        <control shapeId="1028" r:id="rId62" name="Control 4">
          <controlPr defaultSize="0" r:id="rId63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914400</xdr:colOff>
                <xdr:row>18</xdr:row>
                <xdr:rowOff>66675</xdr:rowOff>
              </to>
            </anchor>
          </controlPr>
        </control>
      </mc:Choice>
      <mc:Fallback>
        <control shapeId="1028" r:id="rId62" name="Control 4"/>
      </mc:Fallback>
    </mc:AlternateContent>
    <mc:AlternateContent xmlns:mc="http://schemas.openxmlformats.org/markup-compatibility/2006">
      <mc:Choice Requires="x14">
        <control shapeId="1029" r:id="rId64" name="Control 5">
          <controlPr defaultSize="0" r:id="rId65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914400</xdr:colOff>
                <xdr:row>18</xdr:row>
                <xdr:rowOff>66675</xdr:rowOff>
              </to>
            </anchor>
          </controlPr>
        </control>
      </mc:Choice>
      <mc:Fallback>
        <control shapeId="1029" r:id="rId64" name="Control 5"/>
      </mc:Fallback>
    </mc:AlternateContent>
    <mc:AlternateContent xmlns:mc="http://schemas.openxmlformats.org/markup-compatibility/2006">
      <mc:Choice Requires="x14">
        <control shapeId="1036" r:id="rId66" name="Control 12">
          <controlPr defaultSize="0" r:id="rId67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914400</xdr:colOff>
                <xdr:row>25</xdr:row>
                <xdr:rowOff>66675</xdr:rowOff>
              </to>
            </anchor>
          </controlPr>
        </control>
      </mc:Choice>
      <mc:Fallback>
        <control shapeId="1036" r:id="rId66" name="Control 12"/>
      </mc:Fallback>
    </mc:AlternateContent>
    <mc:AlternateContent xmlns:mc="http://schemas.openxmlformats.org/markup-compatibility/2006">
      <mc:Choice Requires="x14">
        <control shapeId="1037" r:id="rId68" name="Control 13">
          <controlPr defaultSize="0" r:id="rId69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914400</xdr:colOff>
                <xdr:row>28</xdr:row>
                <xdr:rowOff>66675</xdr:rowOff>
              </to>
            </anchor>
          </controlPr>
        </control>
      </mc:Choice>
      <mc:Fallback>
        <control shapeId="1037" r:id="rId68" name="Control 13"/>
      </mc:Fallback>
    </mc:AlternateContent>
    <mc:AlternateContent xmlns:mc="http://schemas.openxmlformats.org/markup-compatibility/2006">
      <mc:Choice Requires="x14">
        <control shapeId="1038" r:id="rId70" name="Control 14">
          <controlPr defaultSize="0" r:id="rId71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914400</xdr:colOff>
                <xdr:row>30</xdr:row>
                <xdr:rowOff>66675</xdr:rowOff>
              </to>
            </anchor>
          </controlPr>
        </control>
      </mc:Choice>
      <mc:Fallback>
        <control shapeId="1038" r:id="rId70" name="Control 14"/>
      </mc:Fallback>
    </mc:AlternateContent>
    <mc:AlternateContent xmlns:mc="http://schemas.openxmlformats.org/markup-compatibility/2006">
      <mc:Choice Requires="x14">
        <control shapeId="1039" r:id="rId72" name="Control 15">
          <controlPr defaultSize="0" r:id="rId73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914400</xdr:colOff>
                <xdr:row>33</xdr:row>
                <xdr:rowOff>66675</xdr:rowOff>
              </to>
            </anchor>
          </controlPr>
        </control>
      </mc:Choice>
      <mc:Fallback>
        <control shapeId="1039" r:id="rId72" name="Control 15"/>
      </mc:Fallback>
    </mc:AlternateContent>
    <mc:AlternateContent xmlns:mc="http://schemas.openxmlformats.org/markup-compatibility/2006">
      <mc:Choice Requires="x14">
        <control shapeId="1040" r:id="rId74" name="Control 16">
          <controlPr defaultSize="0" r:id="rId75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914400</xdr:colOff>
                <xdr:row>35</xdr:row>
                <xdr:rowOff>66675</xdr:rowOff>
              </to>
            </anchor>
          </controlPr>
        </control>
      </mc:Choice>
      <mc:Fallback>
        <control shapeId="1040" r:id="rId74" name="Control 16"/>
      </mc:Fallback>
    </mc:AlternateContent>
    <mc:AlternateContent xmlns:mc="http://schemas.openxmlformats.org/markup-compatibility/2006">
      <mc:Choice Requires="x14">
        <control shapeId="1041" r:id="rId76" name="Control 17">
          <controlPr defaultSize="0" r:id="rId7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66675</xdr:rowOff>
              </to>
            </anchor>
          </controlPr>
        </control>
      </mc:Choice>
      <mc:Fallback>
        <control shapeId="1041" r:id="rId76" name="Control 17"/>
      </mc:Fallback>
    </mc:AlternateContent>
    <mc:AlternateContent xmlns:mc="http://schemas.openxmlformats.org/markup-compatibility/2006">
      <mc:Choice Requires="x14">
        <control shapeId="1042" r:id="rId78" name="Control 18">
          <controlPr defaultSize="0" r:id="rId59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914400</xdr:colOff>
                <xdr:row>38</xdr:row>
                <xdr:rowOff>66675</xdr:rowOff>
              </to>
            </anchor>
          </controlPr>
        </control>
      </mc:Choice>
      <mc:Fallback>
        <control shapeId="1042" r:id="rId78" name="Control 18"/>
      </mc:Fallback>
    </mc:AlternateContent>
    <mc:AlternateContent xmlns:mc="http://schemas.openxmlformats.org/markup-compatibility/2006">
      <mc:Choice Requires="x14">
        <control shapeId="1043" r:id="rId79" name="Control 19">
          <controlPr defaultSize="0" r:id="rId59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914400</xdr:colOff>
                <xdr:row>38</xdr:row>
                <xdr:rowOff>66675</xdr:rowOff>
              </to>
            </anchor>
          </controlPr>
        </control>
      </mc:Choice>
      <mc:Fallback>
        <control shapeId="1043" r:id="rId79" name="Control 19"/>
      </mc:Fallback>
    </mc:AlternateContent>
    <mc:AlternateContent xmlns:mc="http://schemas.openxmlformats.org/markup-compatibility/2006">
      <mc:Choice Requires="x14">
        <control shapeId="1049" r:id="rId80" name="Control 25">
          <controlPr defaultSize="0" r:id="rId81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66675</xdr:rowOff>
              </to>
            </anchor>
          </controlPr>
        </control>
      </mc:Choice>
      <mc:Fallback>
        <control shapeId="1049" r:id="rId80" name="Control 25"/>
      </mc:Fallback>
    </mc:AlternateContent>
    <mc:AlternateContent xmlns:mc="http://schemas.openxmlformats.org/markup-compatibility/2006">
      <mc:Choice Requires="x14">
        <control shapeId="1050" r:id="rId82" name="Control 26">
          <controlPr defaultSize="0" r:id="rId83">
            <anchor mov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914400</xdr:colOff>
                <xdr:row>61</xdr:row>
                <xdr:rowOff>66675</xdr:rowOff>
              </to>
            </anchor>
          </controlPr>
        </control>
      </mc:Choice>
      <mc:Fallback>
        <control shapeId="1050" r:id="rId82" name="Control 26"/>
      </mc:Fallback>
    </mc:AlternateContent>
    <mc:AlternateContent xmlns:mc="http://schemas.openxmlformats.org/markup-compatibility/2006">
      <mc:Choice Requires="x14">
        <control shapeId="1052" r:id="rId84" name="Control 28">
          <controlPr defaultSize="0" r:id="rId85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66675</xdr:rowOff>
              </to>
            </anchor>
          </controlPr>
        </control>
      </mc:Choice>
      <mc:Fallback>
        <control shapeId="1052" r:id="rId84" name="Control 28"/>
      </mc:Fallback>
    </mc:AlternateContent>
    <mc:AlternateContent xmlns:mc="http://schemas.openxmlformats.org/markup-compatibility/2006">
      <mc:Choice Requires="x14">
        <control shapeId="1053" r:id="rId86" name="Control 29">
          <controlPr defaultSize="0" r:id="rId87">
            <anchor mov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914400</xdr:colOff>
                <xdr:row>61</xdr:row>
                <xdr:rowOff>66675</xdr:rowOff>
              </to>
            </anchor>
          </controlPr>
        </control>
      </mc:Choice>
      <mc:Fallback>
        <control shapeId="1053" r:id="rId86" name="Control 29"/>
      </mc:Fallback>
    </mc:AlternateContent>
    <mc:AlternateContent xmlns:mc="http://schemas.openxmlformats.org/markup-compatibility/2006">
      <mc:Choice Requires="x14">
        <control shapeId="1055" r:id="rId88" name="Control 31">
          <controlPr defaultSize="0" r:id="rId59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66675</xdr:rowOff>
              </to>
            </anchor>
          </controlPr>
        </control>
      </mc:Choice>
      <mc:Fallback>
        <control shapeId="1055" r:id="rId88" name="Control 3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2" workbookViewId="0">
      <selection activeCell="A2" sqref="A2:M20"/>
    </sheetView>
  </sheetViews>
  <sheetFormatPr baseColWidth="10" defaultRowHeight="12.75" x14ac:dyDescent="0.2"/>
  <cols>
    <col min="1" max="1" width="30.140625" customWidth="1"/>
    <col min="2" max="2" width="9.85546875" customWidth="1"/>
    <col min="3" max="3" width="14.85546875" customWidth="1"/>
    <col min="4" max="4" width="10" customWidth="1"/>
    <col min="5" max="5" width="12.140625" customWidth="1"/>
    <col min="6" max="6" width="13.42578125" customWidth="1"/>
    <col min="7" max="7" width="11.85546875" customWidth="1"/>
    <col min="8" max="8" width="11.5703125" customWidth="1"/>
    <col min="9" max="9" width="8.42578125" customWidth="1"/>
    <col min="10" max="10" width="10.28515625" customWidth="1"/>
    <col min="11" max="11" width="14.7109375" customWidth="1"/>
  </cols>
  <sheetData>
    <row r="1" spans="1:13" ht="15.75" x14ac:dyDescent="0.25">
      <c r="A1" s="87" t="s">
        <v>131</v>
      </c>
    </row>
    <row r="2" spans="1:13" ht="15.75" x14ac:dyDescent="0.25">
      <c r="B2" s="100"/>
    </row>
    <row r="3" spans="1:13" ht="47.25" x14ac:dyDescent="0.2">
      <c r="A3" s="101" t="s">
        <v>105</v>
      </c>
      <c r="B3" s="101" t="s">
        <v>122</v>
      </c>
      <c r="C3" s="101" t="s">
        <v>106</v>
      </c>
      <c r="D3" s="101" t="s">
        <v>122</v>
      </c>
      <c r="E3" s="101" t="s">
        <v>115</v>
      </c>
      <c r="F3" s="101" t="s">
        <v>124</v>
      </c>
      <c r="G3" s="101" t="s">
        <v>123</v>
      </c>
      <c r="H3" s="101" t="s">
        <v>128</v>
      </c>
      <c r="I3" s="101" t="s">
        <v>119</v>
      </c>
      <c r="J3" s="101" t="s">
        <v>120</v>
      </c>
    </row>
    <row r="4" spans="1:13" x14ac:dyDescent="0.2">
      <c r="A4" s="89" t="s">
        <v>129</v>
      </c>
      <c r="B4" s="89">
        <v>331</v>
      </c>
      <c r="C4" s="89" t="s">
        <v>112</v>
      </c>
      <c r="D4" s="89">
        <v>-605</v>
      </c>
      <c r="E4" s="89"/>
      <c r="F4" s="89">
        <v>605</v>
      </c>
      <c r="G4" s="89">
        <v>36000</v>
      </c>
      <c r="H4" s="89" t="s">
        <v>118</v>
      </c>
      <c r="I4" s="90">
        <v>120000</v>
      </c>
      <c r="J4" s="89"/>
      <c r="L4">
        <f>D4*12</f>
        <v>-7260</v>
      </c>
      <c r="M4">
        <v>7260</v>
      </c>
    </row>
    <row r="5" spans="1:13" x14ac:dyDescent="0.2">
      <c r="A5" s="89" t="s">
        <v>117</v>
      </c>
      <c r="B5" s="89">
        <v>1053</v>
      </c>
      <c r="C5" s="89" t="s">
        <v>109</v>
      </c>
      <c r="D5" s="98">
        <v>-393.19</v>
      </c>
      <c r="E5" s="91">
        <v>43617</v>
      </c>
      <c r="F5" s="89"/>
      <c r="G5" s="129">
        <v>6000</v>
      </c>
      <c r="H5" s="89" t="s">
        <v>118</v>
      </c>
      <c r="I5" s="90">
        <v>200000</v>
      </c>
      <c r="J5" s="89"/>
      <c r="K5">
        <f>D5*4</f>
        <v>-1572.76</v>
      </c>
    </row>
    <row r="6" spans="1:13" x14ac:dyDescent="0.2">
      <c r="A6" s="89" t="s">
        <v>116</v>
      </c>
      <c r="B6" s="89">
        <v>2300</v>
      </c>
      <c r="C6" s="89" t="s">
        <v>110</v>
      </c>
      <c r="D6" s="98">
        <v>-707.73</v>
      </c>
      <c r="E6" s="91">
        <v>43617</v>
      </c>
      <c r="F6" s="89"/>
      <c r="G6" s="130"/>
      <c r="H6" s="89" t="s">
        <v>118</v>
      </c>
      <c r="I6" s="90">
        <v>550000</v>
      </c>
      <c r="J6" s="89"/>
      <c r="K6">
        <f>D6*4</f>
        <v>-2830.92</v>
      </c>
      <c r="L6">
        <f>K5+K6</f>
        <v>-4403.68</v>
      </c>
    </row>
    <row r="7" spans="1:13" x14ac:dyDescent="0.2">
      <c r="A7" s="89"/>
      <c r="B7" s="89">
        <f>SUM(B4:B6)</f>
        <v>3684</v>
      </c>
      <c r="C7" s="89"/>
      <c r="D7" s="98"/>
      <c r="E7" s="91"/>
      <c r="F7" s="89"/>
      <c r="G7" s="94"/>
      <c r="H7" s="89"/>
      <c r="I7" s="90"/>
      <c r="J7" s="89"/>
      <c r="L7">
        <f>B7*12</f>
        <v>44208</v>
      </c>
    </row>
    <row r="8" spans="1:13" x14ac:dyDescent="0.2">
      <c r="A8" s="89" t="s">
        <v>121</v>
      </c>
      <c r="B8" s="89">
        <v>2700</v>
      </c>
      <c r="C8" s="89" t="s">
        <v>108</v>
      </c>
      <c r="D8" s="89">
        <v>-188</v>
      </c>
      <c r="E8" s="89"/>
      <c r="F8" s="89">
        <v>188</v>
      </c>
      <c r="G8" s="89"/>
      <c r="H8" s="89"/>
      <c r="I8" s="89"/>
      <c r="J8" s="89"/>
      <c r="K8">
        <f>D8*12</f>
        <v>-2256</v>
      </c>
      <c r="L8">
        <f>B8*12</f>
        <v>32400</v>
      </c>
      <c r="M8">
        <v>2256</v>
      </c>
    </row>
    <row r="9" spans="1:13" x14ac:dyDescent="0.2">
      <c r="A9" s="89"/>
      <c r="B9" s="89">
        <f>B7+B8</f>
        <v>6384</v>
      </c>
      <c r="C9" s="89"/>
      <c r="D9" s="89"/>
      <c r="E9" s="89"/>
      <c r="F9" s="89"/>
      <c r="G9" s="89"/>
      <c r="H9" s="89"/>
      <c r="I9" s="89"/>
      <c r="J9" s="89"/>
      <c r="L9">
        <f>B9*12</f>
        <v>76608</v>
      </c>
    </row>
    <row r="10" spans="1:13" x14ac:dyDescent="0.2">
      <c r="A10" s="89" t="s">
        <v>133</v>
      </c>
      <c r="B10" s="89">
        <v>399</v>
      </c>
      <c r="C10" s="89" t="s">
        <v>130</v>
      </c>
      <c r="D10" s="89">
        <v>-399</v>
      </c>
      <c r="E10" s="89"/>
      <c r="F10" s="89">
        <v>399</v>
      </c>
      <c r="G10" s="89">
        <v>8000</v>
      </c>
      <c r="H10" s="89"/>
      <c r="I10" s="89"/>
      <c r="J10" s="89"/>
    </row>
    <row r="11" spans="1:13" x14ac:dyDescent="0.2">
      <c r="A11" s="89" t="s">
        <v>107</v>
      </c>
      <c r="B11" s="89">
        <v>188</v>
      </c>
      <c r="C11" s="89" t="s">
        <v>111</v>
      </c>
      <c r="D11" s="89">
        <v>-188</v>
      </c>
      <c r="E11" s="89"/>
      <c r="F11" s="89">
        <v>188</v>
      </c>
      <c r="G11" s="89">
        <v>3300</v>
      </c>
      <c r="H11" s="89"/>
      <c r="I11" s="89"/>
      <c r="J11" s="89"/>
    </row>
    <row r="12" spans="1:13" ht="25.5" x14ac:dyDescent="0.2">
      <c r="A12" s="103"/>
      <c r="B12" s="103"/>
      <c r="C12" s="103" t="s">
        <v>113</v>
      </c>
      <c r="D12" s="103">
        <v>-2300</v>
      </c>
      <c r="E12" s="103"/>
      <c r="F12" s="103">
        <v>2300</v>
      </c>
      <c r="G12" s="103"/>
      <c r="H12" s="103"/>
      <c r="I12" s="103"/>
      <c r="J12" s="103"/>
      <c r="L12">
        <f>D12*12</f>
        <v>-27600</v>
      </c>
      <c r="M12">
        <v>27600</v>
      </c>
    </row>
    <row r="13" spans="1:13" x14ac:dyDescent="0.2">
      <c r="A13" s="89"/>
      <c r="B13" s="89"/>
      <c r="C13" s="89"/>
      <c r="D13" s="89"/>
      <c r="E13" s="89"/>
      <c r="F13" s="89"/>
      <c r="G13" s="89"/>
      <c r="H13" s="89"/>
      <c r="I13" s="89"/>
      <c r="J13" s="89"/>
      <c r="M13">
        <f>SUM(M4:M12)</f>
        <v>37116</v>
      </c>
    </row>
    <row r="14" spans="1:13" x14ac:dyDescent="0.2">
      <c r="A14" s="92" t="s">
        <v>114</v>
      </c>
      <c r="B14" s="92">
        <f>SUM(B4:B13)</f>
        <v>17039</v>
      </c>
      <c r="C14" s="92"/>
      <c r="D14" s="99">
        <f>SUM(D4:D13)</f>
        <v>-4780.92</v>
      </c>
      <c r="E14" s="89"/>
      <c r="F14" s="92">
        <f>SUM(F4:F13)</f>
        <v>3680</v>
      </c>
      <c r="G14" s="92">
        <f>SUM(G4:G13)</f>
        <v>53300</v>
      </c>
      <c r="H14" s="89"/>
      <c r="I14" s="93">
        <f>SUM(I4:I13)</f>
        <v>870000</v>
      </c>
      <c r="J14" s="93">
        <v>60000</v>
      </c>
    </row>
    <row r="15" spans="1:13" ht="15" x14ac:dyDescent="0.25">
      <c r="A15" s="102" t="s">
        <v>125</v>
      </c>
      <c r="B15" s="95">
        <f>B14+D14</f>
        <v>12258.08</v>
      </c>
      <c r="C15" s="89"/>
      <c r="D15" s="89"/>
      <c r="E15" s="89"/>
      <c r="F15" s="89"/>
      <c r="G15" s="89"/>
      <c r="H15" s="89"/>
      <c r="I15" s="89"/>
      <c r="J15" s="89"/>
      <c r="M15">
        <f>M13/L17</f>
        <v>0.36891698473282442</v>
      </c>
    </row>
    <row r="16" spans="1:13" ht="26.25" x14ac:dyDescent="0.25">
      <c r="A16" s="103" t="s">
        <v>127</v>
      </c>
      <c r="B16" s="88">
        <f>B14-F14</f>
        <v>13359</v>
      </c>
      <c r="C16" s="89"/>
      <c r="D16" s="89"/>
      <c r="E16" s="89"/>
      <c r="F16" s="89"/>
      <c r="G16" s="89"/>
      <c r="H16" s="89"/>
      <c r="I16" s="89"/>
      <c r="J16" s="89"/>
    </row>
    <row r="17" spans="1:12" ht="26.25" x14ac:dyDescent="0.25">
      <c r="A17" s="103" t="s">
        <v>132</v>
      </c>
      <c r="B17" s="88">
        <v>2000</v>
      </c>
      <c r="C17" s="89"/>
      <c r="D17" s="89"/>
      <c r="E17" s="89"/>
      <c r="F17" s="89"/>
      <c r="G17" s="89"/>
      <c r="H17" s="89"/>
      <c r="I17" s="89"/>
      <c r="J17" s="89"/>
      <c r="K17">
        <f>B17*12</f>
        <v>24000</v>
      </c>
      <c r="L17">
        <f>L9+K17</f>
        <v>100608</v>
      </c>
    </row>
    <row r="19" spans="1:12" ht="15" x14ac:dyDescent="0.25">
      <c r="A19" s="96" t="s">
        <v>126</v>
      </c>
      <c r="B19" s="97">
        <f>B16+B17</f>
        <v>15359</v>
      </c>
    </row>
  </sheetData>
  <mergeCells count="1">
    <mergeCell ref="G5:G6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4" workbookViewId="0">
      <selection sqref="A1:XFD50"/>
    </sheetView>
  </sheetViews>
  <sheetFormatPr baseColWidth="10" defaultRowHeight="12.75" x14ac:dyDescent="0.2"/>
  <cols>
    <col min="1" max="1" width="30" customWidth="1"/>
    <col min="2" max="2" width="12.28515625" customWidth="1"/>
    <col min="3" max="3" width="14" customWidth="1"/>
    <col min="4" max="4" width="12.140625" customWidth="1"/>
    <col min="5" max="5" width="11.140625" customWidth="1"/>
    <col min="6" max="6" width="11.42578125" customWidth="1"/>
    <col min="8" max="8" width="11.85546875" customWidth="1"/>
    <col min="9" max="9" width="9" customWidth="1"/>
    <col min="10" max="10" width="10.28515625" customWidth="1"/>
  </cols>
  <sheetData>
    <row r="1" spans="1:10" ht="36" customHeight="1" x14ac:dyDescent="0.2">
      <c r="A1" s="112" t="s">
        <v>105</v>
      </c>
      <c r="B1" s="112" t="s">
        <v>135</v>
      </c>
      <c r="C1" s="112" t="s">
        <v>106</v>
      </c>
      <c r="D1" s="112" t="s">
        <v>139</v>
      </c>
      <c r="E1" s="112" t="s">
        <v>115</v>
      </c>
      <c r="F1" s="112" t="s">
        <v>137</v>
      </c>
      <c r="G1" s="112" t="s">
        <v>123</v>
      </c>
      <c r="H1" s="112" t="s">
        <v>128</v>
      </c>
      <c r="I1" s="112" t="s">
        <v>119</v>
      </c>
      <c r="J1" s="112" t="s">
        <v>120</v>
      </c>
    </row>
    <row r="2" spans="1:10" x14ac:dyDescent="0.2">
      <c r="A2" s="89"/>
      <c r="B2" s="89"/>
      <c r="C2" s="89" t="s">
        <v>134</v>
      </c>
      <c r="D2" s="89">
        <v>-602</v>
      </c>
      <c r="E2" s="89">
        <v>2024</v>
      </c>
      <c r="F2" s="89"/>
      <c r="G2" s="90">
        <v>24000</v>
      </c>
      <c r="H2" s="89"/>
      <c r="I2" s="90"/>
      <c r="J2" s="89"/>
    </row>
    <row r="3" spans="1:10" x14ac:dyDescent="0.2">
      <c r="A3" s="89" t="s">
        <v>117</v>
      </c>
      <c r="B3" s="89">
        <v>1053</v>
      </c>
      <c r="C3" s="89"/>
      <c r="D3" s="98"/>
      <c r="E3" s="91"/>
      <c r="F3" s="89"/>
      <c r="G3" s="129"/>
      <c r="H3" s="89" t="s">
        <v>118</v>
      </c>
      <c r="I3" s="90">
        <v>250000</v>
      </c>
      <c r="J3" s="89"/>
    </row>
    <row r="4" spans="1:10" x14ac:dyDescent="0.2">
      <c r="A4" s="89" t="s">
        <v>116</v>
      </c>
      <c r="B4" s="89">
        <v>2300</v>
      </c>
      <c r="C4" s="89"/>
      <c r="D4" s="98"/>
      <c r="E4" s="91"/>
      <c r="F4" s="89"/>
      <c r="G4" s="130"/>
      <c r="H4" s="89" t="s">
        <v>118</v>
      </c>
      <c r="I4" s="90">
        <v>660000</v>
      </c>
      <c r="J4" s="89"/>
    </row>
    <row r="5" spans="1:10" x14ac:dyDescent="0.2">
      <c r="A5" s="89"/>
      <c r="B5" s="89"/>
      <c r="C5" s="89"/>
      <c r="D5" s="98"/>
      <c r="E5" s="91"/>
      <c r="F5" s="89"/>
      <c r="G5" s="104"/>
      <c r="H5" s="89"/>
      <c r="I5" s="90"/>
      <c r="J5" s="89"/>
    </row>
    <row r="6" spans="1:10" x14ac:dyDescent="0.2">
      <c r="A6" s="89" t="s">
        <v>121</v>
      </c>
      <c r="B6" s="89">
        <v>2500</v>
      </c>
      <c r="C6" s="89" t="s">
        <v>108</v>
      </c>
      <c r="D6" s="89">
        <v>-189</v>
      </c>
      <c r="E6" s="89"/>
      <c r="F6" s="89">
        <v>188</v>
      </c>
      <c r="G6" s="89"/>
      <c r="H6" s="89"/>
      <c r="I6" s="89"/>
      <c r="J6" s="89"/>
    </row>
    <row r="7" spans="1:10" x14ac:dyDescent="0.2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2">
      <c r="A8" s="89" t="s">
        <v>138</v>
      </c>
      <c r="B8" s="89"/>
      <c r="C8" s="89"/>
      <c r="D8" s="89"/>
      <c r="E8" s="89"/>
      <c r="F8" s="89"/>
      <c r="G8" s="90">
        <v>70000</v>
      </c>
      <c r="H8" s="89" t="s">
        <v>140</v>
      </c>
      <c r="I8" s="90">
        <v>3840</v>
      </c>
      <c r="J8" s="89"/>
    </row>
    <row r="9" spans="1:10" x14ac:dyDescent="0.2">
      <c r="A9" s="89" t="s">
        <v>141</v>
      </c>
      <c r="B9" s="89"/>
      <c r="C9" s="89"/>
      <c r="D9" s="89"/>
      <c r="E9" s="89"/>
      <c r="F9" s="89"/>
      <c r="G9" s="89"/>
      <c r="H9" s="89"/>
      <c r="I9" s="89">
        <v>530</v>
      </c>
      <c r="J9" s="89"/>
    </row>
    <row r="10" spans="1:10" ht="25.5" x14ac:dyDescent="0.2">
      <c r="A10" s="103"/>
      <c r="B10" s="103"/>
      <c r="C10" s="103" t="s">
        <v>113</v>
      </c>
      <c r="D10" s="103">
        <v>-2300</v>
      </c>
      <c r="E10" s="103"/>
      <c r="F10" s="103">
        <v>2300</v>
      </c>
      <c r="G10" s="103"/>
      <c r="H10" s="103"/>
      <c r="I10" s="103"/>
      <c r="J10" s="103"/>
    </row>
    <row r="11" spans="1:10" x14ac:dyDescent="0.2">
      <c r="A11" s="89" t="s">
        <v>142</v>
      </c>
      <c r="B11" s="89"/>
      <c r="C11" s="89"/>
      <c r="D11" s="89"/>
      <c r="E11" s="89"/>
      <c r="F11" s="89"/>
      <c r="G11" s="89"/>
      <c r="H11" s="89"/>
      <c r="I11" s="93">
        <f>SUM(I3:I4)</f>
        <v>910000</v>
      </c>
      <c r="J11" s="89"/>
    </row>
    <row r="12" spans="1:10" x14ac:dyDescent="0.2">
      <c r="A12" s="92" t="s">
        <v>114</v>
      </c>
      <c r="B12" s="92">
        <f>SUM(B2:B11)</f>
        <v>5853</v>
      </c>
      <c r="C12" s="92"/>
      <c r="D12" s="99">
        <f>SUM(D2:D11)</f>
        <v>-3091</v>
      </c>
      <c r="E12" s="89"/>
      <c r="F12" s="92">
        <f>SUM(F2:F11)</f>
        <v>2488</v>
      </c>
      <c r="G12" s="92">
        <f>SUM(G2:G11)</f>
        <v>94000</v>
      </c>
      <c r="H12" s="89"/>
      <c r="I12" s="93"/>
      <c r="J12" s="93">
        <v>50000</v>
      </c>
    </row>
    <row r="13" spans="1:10" ht="15" x14ac:dyDescent="0.25">
      <c r="A13" s="102" t="s">
        <v>125</v>
      </c>
      <c r="B13" s="95">
        <f>B12+D12</f>
        <v>2762</v>
      </c>
      <c r="C13" s="89"/>
      <c r="D13" s="89"/>
      <c r="E13" s="89"/>
      <c r="F13" s="89"/>
      <c r="G13" s="89"/>
      <c r="H13" s="89"/>
      <c r="I13" s="89"/>
      <c r="J13" s="89"/>
    </row>
    <row r="14" spans="1:10" ht="15" x14ac:dyDescent="0.25">
      <c r="A14" s="103" t="s">
        <v>136</v>
      </c>
      <c r="B14" s="88">
        <v>350</v>
      </c>
      <c r="C14" s="89"/>
      <c r="D14" s="89"/>
      <c r="E14" s="89"/>
      <c r="F14" s="89"/>
      <c r="G14" s="89"/>
      <c r="H14" s="89"/>
      <c r="I14" s="89"/>
      <c r="J14" s="89"/>
    </row>
    <row r="16" spans="1:10" x14ac:dyDescent="0.2">
      <c r="A16" s="107" t="s">
        <v>147</v>
      </c>
    </row>
    <row r="17" spans="1:4" x14ac:dyDescent="0.2">
      <c r="A17" s="105" t="s">
        <v>143</v>
      </c>
      <c r="B17">
        <v>1053</v>
      </c>
      <c r="C17">
        <v>1053</v>
      </c>
      <c r="D17">
        <v>1000</v>
      </c>
    </row>
    <row r="18" spans="1:4" x14ac:dyDescent="0.2">
      <c r="A18" s="106" t="s">
        <v>144</v>
      </c>
      <c r="B18">
        <v>1700</v>
      </c>
      <c r="C18">
        <v>1700</v>
      </c>
    </row>
    <row r="19" spans="1:4" x14ac:dyDescent="0.2">
      <c r="A19" s="106" t="s">
        <v>145</v>
      </c>
      <c r="B19">
        <v>2500</v>
      </c>
      <c r="C19">
        <v>2500</v>
      </c>
      <c r="D19">
        <v>2500</v>
      </c>
    </row>
    <row r="20" spans="1:4" x14ac:dyDescent="0.2">
      <c r="A20" s="106" t="s">
        <v>146</v>
      </c>
      <c r="B20">
        <v>0</v>
      </c>
    </row>
    <row r="21" spans="1:4" x14ac:dyDescent="0.2">
      <c r="A21" s="108" t="s">
        <v>7</v>
      </c>
      <c r="B21">
        <f>SUM(B17:B20)</f>
        <v>5253</v>
      </c>
      <c r="C21" s="107">
        <f>SUM(C17:C20)</f>
        <v>5253</v>
      </c>
      <c r="D21" s="107">
        <f>D17+D19</f>
        <v>3500</v>
      </c>
    </row>
    <row r="22" spans="1:4" x14ac:dyDescent="0.2">
      <c r="A22" s="108" t="s">
        <v>166</v>
      </c>
    </row>
    <row r="23" spans="1:4" x14ac:dyDescent="0.2">
      <c r="A23" s="106" t="s">
        <v>134</v>
      </c>
      <c r="B23">
        <v>602</v>
      </c>
    </row>
    <row r="24" spans="1:4" x14ac:dyDescent="0.2">
      <c r="A24" s="106" t="s">
        <v>160</v>
      </c>
      <c r="B24">
        <v>189</v>
      </c>
    </row>
    <row r="25" spans="1:4" x14ac:dyDescent="0.2">
      <c r="A25" s="106" t="s">
        <v>161</v>
      </c>
      <c r="B25">
        <v>184</v>
      </c>
    </row>
    <row r="26" spans="1:4" x14ac:dyDescent="0.2">
      <c r="A26" s="106" t="s">
        <v>162</v>
      </c>
      <c r="B26">
        <v>63</v>
      </c>
    </row>
    <row r="27" spans="1:4" x14ac:dyDescent="0.2">
      <c r="A27" s="108" t="s">
        <v>7</v>
      </c>
      <c r="B27" s="107">
        <f>SUM(B23:B26)</f>
        <v>1038</v>
      </c>
      <c r="C27">
        <f>C21-B27</f>
        <v>4215</v>
      </c>
      <c r="D27">
        <f>D21-B27</f>
        <v>2462</v>
      </c>
    </row>
    <row r="28" spans="1:4" x14ac:dyDescent="0.2">
      <c r="A28" s="107" t="s">
        <v>151</v>
      </c>
    </row>
    <row r="29" spans="1:4" x14ac:dyDescent="0.2">
      <c r="A29" s="107" t="s">
        <v>149</v>
      </c>
    </row>
    <row r="30" spans="1:4" x14ac:dyDescent="0.2">
      <c r="A30" s="105" t="s">
        <v>163</v>
      </c>
      <c r="B30" s="109">
        <v>215</v>
      </c>
    </row>
    <row r="31" spans="1:4" x14ac:dyDescent="0.2">
      <c r="A31" s="105" t="s">
        <v>159</v>
      </c>
      <c r="B31">
        <v>55.47</v>
      </c>
    </row>
    <row r="32" spans="1:4" x14ac:dyDescent="0.2">
      <c r="A32" s="105" t="s">
        <v>150</v>
      </c>
      <c r="B32">
        <v>60</v>
      </c>
    </row>
    <row r="33" spans="1:4" x14ac:dyDescent="0.2">
      <c r="A33" s="105" t="s">
        <v>152</v>
      </c>
      <c r="B33">
        <v>19.989999999999998</v>
      </c>
    </row>
    <row r="34" spans="1:4" x14ac:dyDescent="0.2">
      <c r="A34" s="105" t="s">
        <v>168</v>
      </c>
      <c r="B34" s="109"/>
    </row>
    <row r="35" spans="1:4" x14ac:dyDescent="0.2">
      <c r="A35" s="105" t="s">
        <v>148</v>
      </c>
      <c r="B35">
        <v>2300</v>
      </c>
    </row>
    <row r="36" spans="1:4" x14ac:dyDescent="0.2">
      <c r="A36" s="107" t="s">
        <v>7</v>
      </c>
      <c r="B36" s="110">
        <f>SUM(B30:B35)</f>
        <v>2650.46</v>
      </c>
      <c r="C36" s="109">
        <f>C27-B36</f>
        <v>1564.54</v>
      </c>
    </row>
    <row r="37" spans="1:4" x14ac:dyDescent="0.2">
      <c r="A37" s="107" t="s">
        <v>153</v>
      </c>
    </row>
    <row r="38" spans="1:4" x14ac:dyDescent="0.2">
      <c r="A38" s="105" t="s">
        <v>157</v>
      </c>
      <c r="B38">
        <v>530</v>
      </c>
    </row>
    <row r="39" spans="1:4" x14ac:dyDescent="0.2">
      <c r="A39" s="105" t="s">
        <v>150</v>
      </c>
      <c r="B39">
        <v>60</v>
      </c>
    </row>
    <row r="40" spans="1:4" x14ac:dyDescent="0.2">
      <c r="A40" s="105" t="s">
        <v>154</v>
      </c>
      <c r="B40">
        <v>247</v>
      </c>
    </row>
    <row r="41" spans="1:4" x14ac:dyDescent="0.2">
      <c r="A41" s="105" t="s">
        <v>164</v>
      </c>
      <c r="B41">
        <v>127</v>
      </c>
    </row>
    <row r="42" spans="1:4" x14ac:dyDescent="0.2">
      <c r="A42" s="105" t="s">
        <v>155</v>
      </c>
      <c r="B42">
        <v>137</v>
      </c>
    </row>
    <row r="43" spans="1:4" x14ac:dyDescent="0.2">
      <c r="A43" s="105" t="s">
        <v>165</v>
      </c>
      <c r="B43">
        <v>66.790000000000006</v>
      </c>
    </row>
    <row r="44" spans="1:4" x14ac:dyDescent="0.2">
      <c r="A44" s="105" t="s">
        <v>152</v>
      </c>
      <c r="B44">
        <v>19.989999999999998</v>
      </c>
    </row>
    <row r="45" spans="1:4" x14ac:dyDescent="0.2">
      <c r="A45" s="105"/>
    </row>
    <row r="46" spans="1:4" x14ac:dyDescent="0.2">
      <c r="A46" s="105" t="s">
        <v>156</v>
      </c>
      <c r="B46">
        <v>130</v>
      </c>
    </row>
    <row r="47" spans="1:4" x14ac:dyDescent="0.2">
      <c r="A47" s="107" t="s">
        <v>7</v>
      </c>
      <c r="B47" s="107">
        <f>SUM(B38:B46)</f>
        <v>1317.78</v>
      </c>
      <c r="D47">
        <f>D27-B47</f>
        <v>1144.22</v>
      </c>
    </row>
    <row r="49" spans="1:4" x14ac:dyDescent="0.2">
      <c r="A49" s="107" t="s">
        <v>158</v>
      </c>
      <c r="C49" s="110">
        <f>C36</f>
        <v>1564.54</v>
      </c>
      <c r="D49" s="107">
        <f>D47</f>
        <v>1144.22</v>
      </c>
    </row>
    <row r="50" spans="1:4" x14ac:dyDescent="0.2">
      <c r="A50" s="107" t="s">
        <v>167</v>
      </c>
    </row>
  </sheetData>
  <mergeCells count="1">
    <mergeCell ref="G3:G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L5" sqref="L5"/>
    </sheetView>
  </sheetViews>
  <sheetFormatPr baseColWidth="10" defaultRowHeight="12.75" x14ac:dyDescent="0.2"/>
  <cols>
    <col min="1" max="1" width="34.28515625" customWidth="1"/>
    <col min="3" max="3" width="13" customWidth="1"/>
    <col min="5" max="5" width="8.140625" customWidth="1"/>
    <col min="6" max="6" width="9.140625" customWidth="1"/>
    <col min="8" max="8" width="9.140625" customWidth="1"/>
    <col min="9" max="9" width="9.85546875" customWidth="1"/>
  </cols>
  <sheetData>
    <row r="1" spans="1:9" ht="75.75" customHeight="1" x14ac:dyDescent="0.2">
      <c r="A1" s="134" t="s">
        <v>105</v>
      </c>
      <c r="B1" s="134" t="s">
        <v>135</v>
      </c>
      <c r="C1" s="134" t="s">
        <v>106</v>
      </c>
      <c r="D1" s="134" t="s">
        <v>177</v>
      </c>
      <c r="E1" s="134" t="s">
        <v>178</v>
      </c>
      <c r="F1" s="134" t="s">
        <v>179</v>
      </c>
      <c r="G1" s="134" t="s">
        <v>180</v>
      </c>
      <c r="H1" s="134" t="s">
        <v>181</v>
      </c>
      <c r="I1" s="134" t="s">
        <v>120</v>
      </c>
    </row>
    <row r="2" spans="1:9" x14ac:dyDescent="0.2">
      <c r="A2" s="89"/>
      <c r="B2" s="89"/>
      <c r="C2" s="89" t="s">
        <v>134</v>
      </c>
      <c r="D2" s="89">
        <v>602</v>
      </c>
      <c r="E2" s="89">
        <v>2024</v>
      </c>
      <c r="F2" s="90">
        <v>18450</v>
      </c>
      <c r="G2" s="89"/>
      <c r="H2" s="90"/>
      <c r="I2" s="89"/>
    </row>
    <row r="3" spans="1:9" x14ac:dyDescent="0.2">
      <c r="A3" s="89" t="s">
        <v>117</v>
      </c>
      <c r="B3" s="89">
        <v>1053</v>
      </c>
      <c r="C3" s="89"/>
      <c r="D3" s="98"/>
      <c r="E3" s="91"/>
      <c r="F3" s="129"/>
      <c r="G3" s="89" t="s">
        <v>118</v>
      </c>
      <c r="H3" s="90">
        <v>250000</v>
      </c>
      <c r="I3" s="89"/>
    </row>
    <row r="4" spans="1:9" x14ac:dyDescent="0.2">
      <c r="A4" s="89"/>
      <c r="B4" s="89"/>
      <c r="C4" s="89"/>
      <c r="D4" s="98"/>
      <c r="E4" s="91"/>
      <c r="F4" s="130"/>
      <c r="G4" s="89" t="s">
        <v>118</v>
      </c>
      <c r="H4" s="90">
        <v>660000</v>
      </c>
      <c r="I4" s="89"/>
    </row>
    <row r="5" spans="1:9" x14ac:dyDescent="0.2">
      <c r="A5" s="89"/>
      <c r="B5" s="89"/>
      <c r="C5" s="89"/>
      <c r="D5" s="98"/>
      <c r="E5" s="91"/>
      <c r="F5" s="111"/>
      <c r="G5" s="89"/>
      <c r="H5" s="90"/>
      <c r="I5" s="89"/>
    </row>
    <row r="6" spans="1:9" x14ac:dyDescent="0.2">
      <c r="A6" s="89" t="s">
        <v>171</v>
      </c>
      <c r="B6" s="89">
        <v>3000</v>
      </c>
      <c r="C6" s="89" t="s">
        <v>108</v>
      </c>
      <c r="D6" s="89">
        <v>189</v>
      </c>
      <c r="E6" s="89"/>
      <c r="F6" s="89"/>
      <c r="G6" s="89"/>
      <c r="H6" s="89"/>
      <c r="I6" s="89"/>
    </row>
    <row r="7" spans="1:9" x14ac:dyDescent="0.2">
      <c r="A7" s="89"/>
      <c r="B7" s="89"/>
      <c r="C7" s="89"/>
      <c r="D7" s="89"/>
      <c r="E7" s="89"/>
      <c r="F7" s="89"/>
      <c r="G7" s="89"/>
      <c r="H7" s="89"/>
      <c r="I7" s="89"/>
    </row>
    <row r="8" spans="1:9" x14ac:dyDescent="0.2">
      <c r="A8" s="89" t="s">
        <v>172</v>
      </c>
      <c r="B8" s="89"/>
      <c r="C8" s="89"/>
      <c r="D8" s="89"/>
      <c r="E8" s="89">
        <v>2034</v>
      </c>
      <c r="F8" s="90">
        <v>68685</v>
      </c>
      <c r="G8" s="89"/>
      <c r="H8" s="90"/>
      <c r="I8" s="89"/>
    </row>
    <row r="9" spans="1:9" x14ac:dyDescent="0.2">
      <c r="A9" s="89" t="s">
        <v>141</v>
      </c>
      <c r="B9" s="89"/>
      <c r="C9" s="89" t="s">
        <v>173</v>
      </c>
      <c r="D9" s="89">
        <v>530</v>
      </c>
      <c r="E9" s="89"/>
      <c r="F9" s="89"/>
      <c r="G9" s="89"/>
      <c r="H9" s="89"/>
      <c r="I9" s="89"/>
    </row>
    <row r="10" spans="1:9" x14ac:dyDescent="0.2">
      <c r="A10" s="103" t="s">
        <v>174</v>
      </c>
      <c r="B10" s="133">
        <f>-B36</f>
        <v>-2355.7799999999997</v>
      </c>
      <c r="C10" s="103"/>
      <c r="D10" s="131"/>
      <c r="E10" s="103"/>
      <c r="F10" s="103"/>
      <c r="G10" s="103"/>
      <c r="H10" s="103"/>
      <c r="I10" s="103"/>
    </row>
    <row r="11" spans="1:9" x14ac:dyDescent="0.2">
      <c r="A11" s="89" t="s">
        <v>142</v>
      </c>
      <c r="B11" s="89"/>
      <c r="C11" s="89"/>
      <c r="D11" s="89"/>
      <c r="E11" s="89"/>
      <c r="F11" s="89"/>
      <c r="G11" s="89"/>
      <c r="H11" s="93">
        <f>SUM(H3:H4)</f>
        <v>910000</v>
      </c>
      <c r="I11" s="89"/>
    </row>
    <row r="12" spans="1:9" ht="15" x14ac:dyDescent="0.25">
      <c r="A12" s="92" t="s">
        <v>175</v>
      </c>
      <c r="B12" s="95">
        <f>SUM(B2:B11)</f>
        <v>1697.2200000000003</v>
      </c>
      <c r="C12" s="92"/>
      <c r="D12" s="99"/>
      <c r="E12" s="89"/>
      <c r="F12" s="93">
        <f>SUM(F2:F11)</f>
        <v>87135</v>
      </c>
      <c r="G12" s="89"/>
      <c r="H12" s="93"/>
      <c r="I12" s="93">
        <v>40000</v>
      </c>
    </row>
    <row r="13" spans="1:9" ht="15" x14ac:dyDescent="0.25">
      <c r="A13" s="102" t="s">
        <v>125</v>
      </c>
      <c r="B13" s="95">
        <f>B12-D12</f>
        <v>1697.2200000000003</v>
      </c>
      <c r="C13" s="89"/>
      <c r="D13" s="89"/>
      <c r="E13" s="89"/>
      <c r="F13" s="89"/>
      <c r="G13" s="89"/>
      <c r="H13" s="89"/>
      <c r="I13" s="89"/>
    </row>
    <row r="14" spans="1:9" ht="15" x14ac:dyDescent="0.25">
      <c r="A14" s="103"/>
      <c r="B14" s="88"/>
      <c r="C14" s="89"/>
      <c r="D14" s="89"/>
      <c r="E14" s="89"/>
      <c r="F14" s="89"/>
      <c r="G14" s="89"/>
      <c r="H14" s="89"/>
      <c r="I14" s="89"/>
    </row>
    <row r="16" spans="1:9" x14ac:dyDescent="0.2">
      <c r="A16" s="107" t="s">
        <v>147</v>
      </c>
    </row>
    <row r="17" spans="1:4" x14ac:dyDescent="0.2">
      <c r="A17" s="105" t="s">
        <v>143</v>
      </c>
      <c r="B17">
        <v>1053</v>
      </c>
    </row>
    <row r="18" spans="1:4" x14ac:dyDescent="0.2">
      <c r="A18" s="106" t="s">
        <v>146</v>
      </c>
      <c r="B18">
        <v>3000</v>
      </c>
    </row>
    <row r="19" spans="1:4" x14ac:dyDescent="0.2">
      <c r="A19" s="108" t="s">
        <v>7</v>
      </c>
      <c r="B19" s="107">
        <f>SUM(B17:B18)</f>
        <v>4053</v>
      </c>
      <c r="C19" s="107"/>
      <c r="D19" s="107"/>
    </row>
    <row r="20" spans="1:4" x14ac:dyDescent="0.2">
      <c r="A20" s="108" t="s">
        <v>166</v>
      </c>
    </row>
    <row r="21" spans="1:4" x14ac:dyDescent="0.2">
      <c r="A21" s="106" t="s">
        <v>134</v>
      </c>
      <c r="B21">
        <v>602</v>
      </c>
    </row>
    <row r="22" spans="1:4" x14ac:dyDescent="0.2">
      <c r="A22" s="106" t="s">
        <v>160</v>
      </c>
      <c r="B22">
        <v>189</v>
      </c>
    </row>
    <row r="23" spans="1:4" x14ac:dyDescent="0.2">
      <c r="A23" s="106" t="s">
        <v>161</v>
      </c>
      <c r="B23">
        <v>184</v>
      </c>
    </row>
    <row r="24" spans="1:4" x14ac:dyDescent="0.2">
      <c r="A24" s="106" t="s">
        <v>176</v>
      </c>
      <c r="B24">
        <v>63</v>
      </c>
    </row>
    <row r="25" spans="1:4" x14ac:dyDescent="0.2">
      <c r="A25" s="108" t="s">
        <v>7</v>
      </c>
      <c r="B25" s="107">
        <f>SUM(B21:B24)</f>
        <v>1038</v>
      </c>
    </row>
    <row r="26" spans="1:4" x14ac:dyDescent="0.2">
      <c r="A26" s="107" t="s">
        <v>169</v>
      </c>
    </row>
    <row r="27" spans="1:4" x14ac:dyDescent="0.2">
      <c r="A27" s="105" t="s">
        <v>157</v>
      </c>
      <c r="B27">
        <v>530</v>
      </c>
    </row>
    <row r="28" spans="1:4" x14ac:dyDescent="0.2">
      <c r="A28" s="105" t="s">
        <v>150</v>
      </c>
      <c r="B28">
        <v>60</v>
      </c>
    </row>
    <row r="29" spans="1:4" x14ac:dyDescent="0.2">
      <c r="A29" s="105" t="s">
        <v>154</v>
      </c>
      <c r="B29">
        <v>247</v>
      </c>
    </row>
    <row r="30" spans="1:4" x14ac:dyDescent="0.2">
      <c r="A30" s="105" t="s">
        <v>164</v>
      </c>
      <c r="B30">
        <v>127</v>
      </c>
    </row>
    <row r="31" spans="1:4" x14ac:dyDescent="0.2">
      <c r="A31" s="105" t="s">
        <v>155</v>
      </c>
      <c r="B31">
        <v>137</v>
      </c>
    </row>
    <row r="32" spans="1:4" x14ac:dyDescent="0.2">
      <c r="A32" s="105" t="s">
        <v>165</v>
      </c>
      <c r="B32">
        <v>66.790000000000006</v>
      </c>
    </row>
    <row r="33" spans="1:4" x14ac:dyDescent="0.2">
      <c r="A33" s="105" t="s">
        <v>152</v>
      </c>
      <c r="B33">
        <v>19.989999999999998</v>
      </c>
    </row>
    <row r="34" spans="1:4" x14ac:dyDescent="0.2">
      <c r="A34" s="105" t="s">
        <v>156</v>
      </c>
      <c r="B34">
        <v>130</v>
      </c>
    </row>
    <row r="35" spans="1:4" x14ac:dyDescent="0.2">
      <c r="A35" s="107" t="s">
        <v>7</v>
      </c>
      <c r="B35" s="110">
        <f>SUM(B27:B34)</f>
        <v>1317.78</v>
      </c>
    </row>
    <row r="36" spans="1:4" x14ac:dyDescent="0.2">
      <c r="A36" s="105" t="s">
        <v>170</v>
      </c>
      <c r="B36" s="110">
        <f>B25+B35</f>
        <v>2355.7799999999997</v>
      </c>
      <c r="C36" s="107"/>
    </row>
    <row r="37" spans="1:4" ht="15" x14ac:dyDescent="0.25">
      <c r="A37" s="107" t="s">
        <v>158</v>
      </c>
      <c r="B37" s="132">
        <f>B19-B36</f>
        <v>1697.2200000000003</v>
      </c>
      <c r="C37" s="110"/>
      <c r="D37" s="107"/>
    </row>
    <row r="38" spans="1:4" x14ac:dyDescent="0.2">
      <c r="A38" s="107"/>
    </row>
  </sheetData>
  <mergeCells count="1"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Tableau récap</vt:lpstr>
      <vt:lpstr>Etats Banques</vt:lpstr>
      <vt:lpstr>Tréso 2018</vt:lpstr>
      <vt:lpstr>Tréso 2021</vt:lpstr>
      <vt:lpstr>Tréso 2022</vt:lpstr>
      <vt:lpstr>'Tableau récap'!Zone_d_impression</vt:lpstr>
      <vt:lpstr>'Tréso 2018'!Zone_d_impression</vt:lpstr>
      <vt:lpstr>'Tréso 2021'!Zone_d_impression</vt:lpstr>
      <vt:lpstr>'Tréso 2022'!Zone_d_impression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Utilisateur Windows</cp:lastModifiedBy>
  <cp:lastPrinted>2021-09-17T08:59:44Z</cp:lastPrinted>
  <dcterms:created xsi:type="dcterms:W3CDTF">1996-10-21T11:03:58Z</dcterms:created>
  <dcterms:modified xsi:type="dcterms:W3CDTF">2021-09-18T21:13:46Z</dcterms:modified>
</cp:coreProperties>
</file>