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ropbox\05-Pole Sante\Activité de PSPPE\Financement\"/>
    </mc:Choice>
  </mc:AlternateContent>
  <bookViews>
    <workbookView xWindow="120" yWindow="75" windowWidth="18915" windowHeight="9030" activeTab="1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Feuil1!$A$1:$D$31</definedName>
    <definedName name="_xlnm.Print_Area" localSheetId="1">Feuil2!$A$1:$H$25</definedName>
  </definedNames>
  <calcPr calcId="152511"/>
</workbook>
</file>

<file path=xl/calcChain.xml><?xml version="1.0" encoding="utf-8"?>
<calcChain xmlns="http://schemas.openxmlformats.org/spreadsheetml/2006/main">
  <c r="B5" i="2" l="1"/>
  <c r="B13" i="2"/>
  <c r="F24" i="2" l="1"/>
  <c r="F18" i="2"/>
  <c r="E24" i="2"/>
  <c r="F10" i="2"/>
  <c r="F11" i="2"/>
  <c r="F12" i="2"/>
  <c r="F13" i="2"/>
  <c r="F9" i="2"/>
  <c r="E9" i="2"/>
  <c r="E10" i="2"/>
  <c r="E11" i="2"/>
  <c r="E12" i="2"/>
  <c r="E13" i="2"/>
  <c r="K5" i="2" l="1"/>
  <c r="N14" i="2" l="1"/>
  <c r="M13" i="2"/>
  <c r="I13" i="2"/>
  <c r="N13" i="2"/>
  <c r="M9" i="2"/>
  <c r="I5" i="2"/>
  <c r="L2" i="2"/>
  <c r="L5" i="2" s="1"/>
  <c r="K9" i="2"/>
  <c r="I9" i="2"/>
  <c r="C24" i="2" l="1"/>
  <c r="D24" i="2" s="1"/>
  <c r="B9" i="2" l="1"/>
  <c r="B10" i="2"/>
  <c r="B11" i="2"/>
  <c r="C11" i="2"/>
  <c r="C10" i="2"/>
  <c r="D6" i="2" l="1"/>
  <c r="D4" i="2"/>
  <c r="D3" i="2"/>
  <c r="C2" i="2"/>
  <c r="C5" i="2" l="1"/>
  <c r="C9" i="2"/>
  <c r="C13" i="2" s="1"/>
  <c r="D5" i="2"/>
  <c r="D7" i="2" s="1"/>
  <c r="D9" i="2"/>
  <c r="D13" i="2" s="1"/>
  <c r="G16" i="1"/>
  <c r="E15" i="1" l="1"/>
</calcChain>
</file>

<file path=xl/sharedStrings.xml><?xml version="1.0" encoding="utf-8"?>
<sst xmlns="http://schemas.openxmlformats.org/spreadsheetml/2006/main" count="108" uniqueCount="99">
  <si>
    <t>Locaux Pôle Santé</t>
  </si>
  <si>
    <t>Adresse</t>
  </si>
  <si>
    <t>Superficie</t>
  </si>
  <si>
    <t>Type bail</t>
  </si>
  <si>
    <t>Travaux</t>
  </si>
  <si>
    <t>Accessibilité PMR</t>
  </si>
  <si>
    <t>Parking</t>
  </si>
  <si>
    <t>Offre 2</t>
  </si>
  <si>
    <t>Offre 3</t>
  </si>
  <si>
    <t>Les 3 offres sont à proximité du RER E</t>
  </si>
  <si>
    <t>188 Gde Rue Ch. De Gaulle</t>
  </si>
  <si>
    <t>Niveau</t>
  </si>
  <si>
    <t xml:space="preserve">2ème </t>
  </si>
  <si>
    <t>Commercial 3/6/9</t>
  </si>
  <si>
    <t>Nombre sanitaires</t>
  </si>
  <si>
    <t>2 (dont 1 PMR)</t>
  </si>
  <si>
    <t>Rue Jean Monet</t>
  </si>
  <si>
    <t>4 Bd Albert 1er</t>
  </si>
  <si>
    <t>RdC</t>
  </si>
  <si>
    <t>Loyer H C/mois</t>
  </si>
  <si>
    <t>2ème</t>
  </si>
  <si>
    <t>3 offres à Nogent</t>
  </si>
  <si>
    <t>Nombre bureaux</t>
  </si>
  <si>
    <t>6 à 7</t>
  </si>
  <si>
    <t xml:space="preserve">pas cloisonnable </t>
  </si>
  <si>
    <t>* offre 2: Charges incluant foncier, taxe bureaux, chauffrage</t>
  </si>
  <si>
    <t>* offre 1 et 3: Electricité en plus sur les offres, eau compris dans les charges</t>
  </si>
  <si>
    <t>Charges /m²/an/HT</t>
  </si>
  <si>
    <t>2 dont 1 PMR</t>
  </si>
  <si>
    <t>Loyer global/an HT</t>
  </si>
  <si>
    <t>2: 2400 €/an</t>
  </si>
  <si>
    <t>2: 1000€/an</t>
  </si>
  <si>
    <t>Offre 1*</t>
  </si>
  <si>
    <t>* L'offre 1 est la même entrée que Khépri Santé</t>
  </si>
  <si>
    <t>* Honoraires agence: 25% du loyer annuel</t>
  </si>
  <si>
    <t>Prix/m²/an/HT/CC</t>
  </si>
  <si>
    <t>* 3 mois de loyer en dépôt de garantie</t>
  </si>
  <si>
    <t>Bailleur</t>
  </si>
  <si>
    <t xml:space="preserve">Alex KORCHIA Direct propriétaire 06 84 24 67 74 </t>
  </si>
  <si>
    <t>Agence VALTEOS*</t>
  </si>
  <si>
    <t>Pas de climatisation, refaire le découpage des bureaux open space</t>
  </si>
  <si>
    <t>4 bureaux fermés open space</t>
  </si>
  <si>
    <t>Peu de linéaire fenêtre donc difficulté pour cloisonner bureaux</t>
  </si>
  <si>
    <t>Oui refaire sanitaires, installation climatisation, plateau non cloisonné    ==&gt; cloisonnement facile, sols, peintures</t>
  </si>
  <si>
    <t>Oui, déjà obtenue</t>
  </si>
  <si>
    <t>Possible</t>
  </si>
  <si>
    <t>Impossible à obtenir</t>
  </si>
  <si>
    <t>Charges/an/HT</t>
  </si>
  <si>
    <t>Taxe Foncière</t>
  </si>
  <si>
    <t>Total annuel HT</t>
  </si>
  <si>
    <t>Loyer CC/TTC/mois</t>
  </si>
  <si>
    <t>TVA 20%</t>
  </si>
  <si>
    <t>Offre 4</t>
  </si>
  <si>
    <t>Nogent</t>
  </si>
  <si>
    <t>Plateau livré sans cloisons</t>
  </si>
  <si>
    <t>Oui</t>
  </si>
  <si>
    <t>BNP Immobilier</t>
  </si>
  <si>
    <t>Visite programmée</t>
  </si>
  <si>
    <t>plus disponible</t>
  </si>
  <si>
    <t>Taxe de bureaux et Taxe foncière</t>
  </si>
  <si>
    <t>Charges annuelles</t>
  </si>
  <si>
    <t>Taxe bureaux et T foncière</t>
  </si>
  <si>
    <t>Parking / mois</t>
  </si>
  <si>
    <t>Loyer annuel</t>
  </si>
  <si>
    <t>Total annuel</t>
  </si>
  <si>
    <t>Total / mois</t>
  </si>
  <si>
    <t>Loyer mensuel</t>
  </si>
  <si>
    <t>Total / mois avec Parking</t>
  </si>
  <si>
    <t>Garantie à la signature</t>
  </si>
  <si>
    <t>Podologue</t>
  </si>
  <si>
    <t>Bureau 1</t>
  </si>
  <si>
    <t>Bureau 2</t>
  </si>
  <si>
    <t>Bureau 3</t>
  </si>
  <si>
    <t>Bureau 4</t>
  </si>
  <si>
    <t>Bureau 5</t>
  </si>
  <si>
    <t>Loyer</t>
  </si>
  <si>
    <t>Infirmières à domicile</t>
  </si>
  <si>
    <t>Professionnels recrutés 2ème étage</t>
  </si>
  <si>
    <t>2 Praticiens</t>
  </si>
  <si>
    <t>Recette annuelle</t>
  </si>
  <si>
    <t>SophroKhépri 2017</t>
  </si>
  <si>
    <t>Garantie à la signature 2ème étage</t>
  </si>
  <si>
    <t>Travaux 2ème étage</t>
  </si>
  <si>
    <t>Travaux franchise de loyer</t>
  </si>
  <si>
    <t>Nombre Mois de loyer</t>
  </si>
  <si>
    <t>Nouveau local 95 m2 2ème étage</t>
  </si>
  <si>
    <t>SophroKhepri 2019 / 179 m2</t>
  </si>
  <si>
    <t>Local commercial N°2 - 100m2</t>
  </si>
  <si>
    <t>Local commercial N°1  - 50m2</t>
  </si>
  <si>
    <t>Bureau 2ème étage 95m2</t>
  </si>
  <si>
    <t>Bureau 392m2 Rue Monet</t>
  </si>
  <si>
    <t>Nombre praticiens</t>
  </si>
  <si>
    <t>Infirmiers (4)</t>
  </si>
  <si>
    <t>Trimestre</t>
  </si>
  <si>
    <t>Mois</t>
  </si>
  <si>
    <t>Bureau 6</t>
  </si>
  <si>
    <t>2 Praticien</t>
  </si>
  <si>
    <t>2 Praticiens (750x2)</t>
  </si>
  <si>
    <t>Forfait serv. Mutualisés / mois/pers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</si>
</sst>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€&quot;;[Red]\-#,##0\ &quot;€&quot;"/>
    <numFmt numFmtId="8" formatCode="#,##0.00\ &quot;€&quot;;[Red]\-#,##0.00\ &quot;€&quot;"/>
    <numFmt numFmtId="17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1A1A1A"/>
      <name val="Arial"/>
      <family val="2"/>
    </font>
    <font>
      <sz val="11"/>
      <color rgb="FF1A1A1A"/>
      <name val="Arial"/>
      <family val="2"/>
    </font>
    <font>
      <b/>
      <sz val="11"/>
      <color rgb="FFFF0000"/>
      <name val="Calibri"/>
      <family val="2"/>
      <scheme val="minor"/>
    </font>
    <font>
      <sz val="9"/>
      <color rgb="FFFF0000"/>
      <name val="Palatino Linotype"/>
      <family val="1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3" fontId="0" fillId="0" borderId="1" xfId="0" applyNumberFormat="1" applyBorder="1" applyAlignment="1">
      <alignment horizontal="left"/>
    </xf>
    <xf numFmtId="0" fontId="0" fillId="0" borderId="0" xfId="0" applyFont="1" applyFill="1" applyBorder="1"/>
    <xf numFmtId="0" fontId="0" fillId="0" borderId="0" xfId="0" applyFont="1"/>
    <xf numFmtId="0" fontId="3" fillId="0" borderId="0" xfId="0" applyFont="1" applyAlignment="1">
      <alignment vertical="center" wrapText="1"/>
    </xf>
    <xf numFmtId="9" fontId="1" fillId="0" borderId="1" xfId="0" applyNumberFormat="1" applyFont="1" applyBorder="1"/>
    <xf numFmtId="0" fontId="0" fillId="0" borderId="1" xfId="0" applyFill="1" applyBorder="1" applyAlignment="1">
      <alignment horizontal="left"/>
    </xf>
    <xf numFmtId="8" fontId="2" fillId="0" borderId="1" xfId="0" applyNumberFormat="1" applyFont="1" applyBorder="1" applyAlignment="1">
      <alignment horizontal="left"/>
    </xf>
    <xf numFmtId="6" fontId="0" fillId="0" borderId="1" xfId="0" applyNumberFormat="1" applyBorder="1" applyAlignment="1">
      <alignment horizontal="left"/>
    </xf>
    <xf numFmtId="8" fontId="0" fillId="0" borderId="1" xfId="0" applyNumberFormat="1" applyBorder="1" applyAlignment="1">
      <alignment horizontal="left"/>
    </xf>
    <xf numFmtId="0" fontId="4" fillId="0" borderId="1" xfId="0" applyFont="1" applyBorder="1"/>
    <xf numFmtId="0" fontId="4" fillId="0" borderId="1" xfId="0" applyFont="1" applyFill="1" applyBorder="1"/>
    <xf numFmtId="1" fontId="0" fillId="0" borderId="0" xfId="0" applyNumberFormat="1"/>
    <xf numFmtId="3" fontId="0" fillId="0" borderId="0" xfId="0" applyNumberFormat="1"/>
    <xf numFmtId="0" fontId="0" fillId="0" borderId="0" xfId="0" applyFont="1" applyAlignment="1">
      <alignment wrapText="1"/>
    </xf>
    <xf numFmtId="0" fontId="1" fillId="5" borderId="1" xfId="0" applyFont="1" applyFill="1" applyBorder="1" applyAlignment="1">
      <alignment wrapText="1"/>
    </xf>
    <xf numFmtId="0" fontId="0" fillId="5" borderId="1" xfId="0" applyFont="1" applyFill="1" applyBorder="1"/>
    <xf numFmtId="3" fontId="0" fillId="5" borderId="1" xfId="0" applyNumberFormat="1" applyFont="1" applyFill="1" applyBorder="1"/>
    <xf numFmtId="0" fontId="0" fillId="5" borderId="1" xfId="0" applyFill="1" applyBorder="1"/>
    <xf numFmtId="2" fontId="0" fillId="5" borderId="1" xfId="0" applyNumberFormat="1" applyFont="1" applyFill="1" applyBorder="1"/>
    <xf numFmtId="0" fontId="1" fillId="5" borderId="1" xfId="0" applyFont="1" applyFill="1" applyBorder="1"/>
    <xf numFmtId="3" fontId="1" fillId="5" borderId="1" xfId="0" applyNumberFormat="1" applyFont="1" applyFill="1" applyBorder="1"/>
    <xf numFmtId="0" fontId="0" fillId="4" borderId="1" xfId="0" applyFill="1" applyBorder="1"/>
    <xf numFmtId="1" fontId="0" fillId="4" borderId="1" xfId="0" applyNumberFormat="1" applyFill="1" applyBorder="1"/>
    <xf numFmtId="0" fontId="1" fillId="4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Font="1" applyBorder="1"/>
    <xf numFmtId="3" fontId="1" fillId="0" borderId="1" xfId="0" applyNumberFormat="1" applyFont="1" applyBorder="1"/>
    <xf numFmtId="0" fontId="1" fillId="2" borderId="1" xfId="0" applyFont="1" applyFill="1" applyBorder="1" applyAlignment="1">
      <alignment wrapText="1"/>
    </xf>
    <xf numFmtId="3" fontId="1" fillId="2" borderId="1" xfId="0" applyNumberFormat="1" applyFont="1" applyFill="1" applyBorder="1"/>
    <xf numFmtId="0" fontId="1" fillId="6" borderId="1" xfId="0" applyFont="1" applyFill="1" applyBorder="1" applyAlignment="1">
      <alignment wrapText="1"/>
    </xf>
    <xf numFmtId="0" fontId="0" fillId="6" borderId="1" xfId="0" applyFont="1" applyFill="1" applyBorder="1"/>
    <xf numFmtId="3" fontId="1" fillId="6" borderId="1" xfId="0" applyNumberFormat="1" applyFont="1" applyFill="1" applyBorder="1"/>
    <xf numFmtId="0" fontId="1" fillId="6" borderId="1" xfId="0" applyFont="1" applyFill="1" applyBorder="1"/>
    <xf numFmtId="3" fontId="0" fillId="0" borderId="1" xfId="0" applyNumberFormat="1" applyFont="1" applyBorder="1" applyAlignment="1">
      <alignment wrapText="1"/>
    </xf>
    <xf numFmtId="3" fontId="0" fillId="6" borderId="1" xfId="0" applyNumberFormat="1" applyFont="1" applyFill="1" applyBorder="1" applyAlignment="1">
      <alignment wrapText="1"/>
    </xf>
    <xf numFmtId="0" fontId="0" fillId="5" borderId="1" xfId="0" applyFont="1" applyFill="1" applyBorder="1" applyAlignment="1">
      <alignment wrapText="1"/>
    </xf>
    <xf numFmtId="3" fontId="0" fillId="5" borderId="1" xfId="0" applyNumberFormat="1" applyFont="1" applyFill="1" applyBorder="1" applyAlignment="1">
      <alignment wrapText="1"/>
    </xf>
    <xf numFmtId="3" fontId="0" fillId="5" borderId="1" xfId="0" applyNumberFormat="1" applyFill="1" applyBorder="1" applyAlignment="1">
      <alignment wrapText="1"/>
    </xf>
    <xf numFmtId="8" fontId="0" fillId="4" borderId="1" xfId="0" applyNumberFormat="1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1" xfId="0" applyFill="1" applyBorder="1"/>
    <xf numFmtId="3" fontId="5" fillId="2" borderId="1" xfId="0" applyNumberFormat="1" applyFont="1" applyFill="1" applyBorder="1"/>
    <xf numFmtId="0" fontId="5" fillId="2" borderId="1" xfId="0" applyFont="1" applyFill="1" applyBorder="1"/>
    <xf numFmtId="3" fontId="5" fillId="2" borderId="0" xfId="0" applyNumberFormat="1" applyFont="1" applyFill="1"/>
    <xf numFmtId="0" fontId="0" fillId="2" borderId="1" xfId="0" applyFill="1" applyBorder="1"/>
    <xf numFmtId="3" fontId="0" fillId="2" borderId="1" xfId="0" applyNumberFormat="1" applyFill="1" applyBorder="1"/>
    <xf numFmtId="174" fontId="0" fillId="5" borderId="1" xfId="0" applyNumberFormat="1" applyFont="1" applyFill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B12" sqref="B12"/>
    </sheetView>
  </sheetViews>
  <sheetFormatPr baseColWidth="10" defaultRowHeight="15" x14ac:dyDescent="0.25"/>
  <cols>
    <col min="1" max="1" width="25.85546875" customWidth="1"/>
    <col min="2" max="2" width="24.140625" customWidth="1"/>
    <col min="3" max="3" width="22" customWidth="1"/>
    <col min="4" max="4" width="23" customWidth="1"/>
    <col min="5" max="5" width="21.140625" customWidth="1"/>
    <col min="6" max="6" width="15.85546875" customWidth="1"/>
    <col min="7" max="7" width="15.140625" customWidth="1"/>
    <col min="8" max="8" width="19.140625" customWidth="1"/>
    <col min="9" max="9" width="14.7109375" customWidth="1"/>
  </cols>
  <sheetData>
    <row r="1" spans="1:7" x14ac:dyDescent="0.25">
      <c r="A1" s="1" t="s">
        <v>0</v>
      </c>
    </row>
    <row r="2" spans="1:7" x14ac:dyDescent="0.25">
      <c r="A2" s="1"/>
      <c r="B2" s="3" t="s">
        <v>9</v>
      </c>
      <c r="C2" s="4"/>
      <c r="D2" s="4" t="s">
        <v>58</v>
      </c>
      <c r="E2" s="17" t="s">
        <v>57</v>
      </c>
    </row>
    <row r="3" spans="1:7" x14ac:dyDescent="0.25">
      <c r="A3" s="3" t="s">
        <v>21</v>
      </c>
      <c r="B3" s="3" t="s">
        <v>32</v>
      </c>
      <c r="C3" s="3" t="s">
        <v>7</v>
      </c>
      <c r="D3" s="3" t="s">
        <v>8</v>
      </c>
      <c r="E3" s="18" t="s">
        <v>52</v>
      </c>
    </row>
    <row r="4" spans="1:7" x14ac:dyDescent="0.25">
      <c r="A4" s="3" t="s">
        <v>1</v>
      </c>
      <c r="B4" s="5" t="s">
        <v>10</v>
      </c>
      <c r="C4" s="4" t="s">
        <v>16</v>
      </c>
      <c r="D4" s="5" t="s">
        <v>17</v>
      </c>
      <c r="E4" s="4" t="s">
        <v>53</v>
      </c>
    </row>
    <row r="5" spans="1:7" x14ac:dyDescent="0.25">
      <c r="A5" s="3" t="s">
        <v>11</v>
      </c>
      <c r="B5" s="5" t="s">
        <v>12</v>
      </c>
      <c r="C5" s="5" t="s">
        <v>18</v>
      </c>
      <c r="D5" s="5" t="s">
        <v>20</v>
      </c>
      <c r="E5" s="4"/>
    </row>
    <row r="6" spans="1:7" x14ac:dyDescent="0.25">
      <c r="A6" s="3" t="s">
        <v>2</v>
      </c>
      <c r="B6" s="5">
        <v>98</v>
      </c>
      <c r="C6" s="5">
        <v>60</v>
      </c>
      <c r="D6" s="5">
        <v>130</v>
      </c>
      <c r="E6" s="13">
        <v>223</v>
      </c>
    </row>
    <row r="7" spans="1:7" x14ac:dyDescent="0.25">
      <c r="A7" s="3" t="s">
        <v>35</v>
      </c>
      <c r="B7" s="5">
        <v>200</v>
      </c>
      <c r="C7" s="5">
        <v>210</v>
      </c>
      <c r="D7" s="5">
        <v>212.3</v>
      </c>
      <c r="E7" s="14">
        <v>150</v>
      </c>
    </row>
    <row r="8" spans="1:7" x14ac:dyDescent="0.25">
      <c r="A8" s="3" t="s">
        <v>27</v>
      </c>
      <c r="B8" s="5"/>
      <c r="C8" s="5">
        <v>50</v>
      </c>
      <c r="D8" s="5">
        <v>75</v>
      </c>
      <c r="E8" s="5"/>
    </row>
    <row r="9" spans="1:7" x14ac:dyDescent="0.25">
      <c r="A9" s="3" t="s">
        <v>19</v>
      </c>
      <c r="B9" s="5">
        <v>1552</v>
      </c>
      <c r="C9" s="5">
        <v>1050</v>
      </c>
      <c r="D9" s="5">
        <v>2116</v>
      </c>
      <c r="E9" s="5"/>
    </row>
    <row r="10" spans="1:7" x14ac:dyDescent="0.25">
      <c r="A10" s="3" t="s">
        <v>50</v>
      </c>
      <c r="B10" s="5">
        <v>2800</v>
      </c>
      <c r="C10" s="5">
        <v>1300</v>
      </c>
      <c r="D10" s="5">
        <v>2593</v>
      </c>
      <c r="E10" s="5"/>
    </row>
    <row r="11" spans="1:7" x14ac:dyDescent="0.25">
      <c r="A11" s="3" t="s">
        <v>29</v>
      </c>
      <c r="B11" s="8">
        <v>19600</v>
      </c>
      <c r="C11" s="8">
        <v>15600</v>
      </c>
      <c r="D11" s="8">
        <v>31120</v>
      </c>
      <c r="E11" s="5"/>
    </row>
    <row r="12" spans="1:7" x14ac:dyDescent="0.25">
      <c r="A12" s="3" t="s">
        <v>47</v>
      </c>
      <c r="B12" s="8">
        <v>2930</v>
      </c>
      <c r="C12" s="8"/>
      <c r="D12" s="8"/>
      <c r="E12" s="5">
        <v>3000</v>
      </c>
    </row>
    <row r="13" spans="1:7" x14ac:dyDescent="0.25">
      <c r="A13" s="3" t="s">
        <v>48</v>
      </c>
      <c r="B13" s="8">
        <v>3070</v>
      </c>
      <c r="C13" s="8"/>
      <c r="D13" s="8"/>
      <c r="E13" s="5">
        <v>4000</v>
      </c>
    </row>
    <row r="14" spans="1:7" x14ac:dyDescent="0.25">
      <c r="A14" s="3" t="s">
        <v>6</v>
      </c>
      <c r="B14" s="8">
        <v>2400</v>
      </c>
      <c r="C14" s="8"/>
      <c r="D14" s="8"/>
      <c r="E14" s="5"/>
    </row>
    <row r="15" spans="1:7" x14ac:dyDescent="0.25">
      <c r="A15" s="3" t="s">
        <v>49</v>
      </c>
      <c r="B15" s="8">
        <v>28000</v>
      </c>
      <c r="C15" s="8"/>
      <c r="D15" s="8"/>
      <c r="E15" s="16">
        <f>(E6*E7)+E12+E13</f>
        <v>40450</v>
      </c>
    </row>
    <row r="16" spans="1:7" x14ac:dyDescent="0.25">
      <c r="A16" s="12" t="s">
        <v>51</v>
      </c>
      <c r="B16" s="8">
        <v>33600</v>
      </c>
      <c r="C16" s="8">
        <v>0</v>
      </c>
      <c r="D16" s="8">
        <v>0</v>
      </c>
      <c r="E16" s="5">
        <v>0</v>
      </c>
      <c r="G16" s="19">
        <f>28000/12</f>
        <v>2333.3333333333335</v>
      </c>
    </row>
    <row r="17" spans="1:5" x14ac:dyDescent="0.25">
      <c r="A17" s="12"/>
      <c r="B17" s="8"/>
      <c r="C17" s="8"/>
      <c r="D17" s="8"/>
      <c r="E17" s="5"/>
    </row>
    <row r="18" spans="1:5" x14ac:dyDescent="0.25">
      <c r="A18" s="3" t="s">
        <v>3</v>
      </c>
      <c r="B18" s="5" t="s">
        <v>13</v>
      </c>
      <c r="C18" s="5" t="s">
        <v>13</v>
      </c>
      <c r="D18" s="5" t="s">
        <v>13</v>
      </c>
      <c r="E18" s="4"/>
    </row>
    <row r="19" spans="1:5" ht="42.75" x14ac:dyDescent="0.25">
      <c r="A19" s="7" t="s">
        <v>37</v>
      </c>
      <c r="B19" s="11" t="s">
        <v>38</v>
      </c>
      <c r="C19" s="6" t="s">
        <v>39</v>
      </c>
      <c r="D19" s="6" t="s">
        <v>39</v>
      </c>
      <c r="E19" s="4" t="s">
        <v>56</v>
      </c>
    </row>
    <row r="20" spans="1:5" ht="75" x14ac:dyDescent="0.25">
      <c r="A20" s="7" t="s">
        <v>4</v>
      </c>
      <c r="B20" s="6" t="s">
        <v>43</v>
      </c>
      <c r="C20" s="6" t="s">
        <v>42</v>
      </c>
      <c r="D20" s="6" t="s">
        <v>40</v>
      </c>
      <c r="E20" s="15">
        <v>75000</v>
      </c>
    </row>
    <row r="21" spans="1:5" ht="30" x14ac:dyDescent="0.25">
      <c r="A21" s="7" t="s">
        <v>22</v>
      </c>
      <c r="B21" s="6" t="s">
        <v>23</v>
      </c>
      <c r="C21" s="6" t="s">
        <v>24</v>
      </c>
      <c r="D21" s="6" t="s">
        <v>41</v>
      </c>
      <c r="E21" s="4" t="s">
        <v>54</v>
      </c>
    </row>
    <row r="22" spans="1:5" x14ac:dyDescent="0.25">
      <c r="A22" s="3" t="s">
        <v>5</v>
      </c>
      <c r="B22" s="5" t="s">
        <v>44</v>
      </c>
      <c r="C22" s="5" t="s">
        <v>45</v>
      </c>
      <c r="D22" s="5" t="s">
        <v>46</v>
      </c>
      <c r="E22" s="4" t="s">
        <v>55</v>
      </c>
    </row>
    <row r="23" spans="1:5" x14ac:dyDescent="0.25">
      <c r="A23" s="3" t="s">
        <v>14</v>
      </c>
      <c r="B23" s="5" t="s">
        <v>15</v>
      </c>
      <c r="C23" s="5">
        <v>1</v>
      </c>
      <c r="D23" s="5" t="s">
        <v>28</v>
      </c>
      <c r="E23" s="4"/>
    </row>
    <row r="24" spans="1:5" x14ac:dyDescent="0.25">
      <c r="A24" s="3" t="s">
        <v>6</v>
      </c>
      <c r="B24" s="5" t="s">
        <v>30</v>
      </c>
      <c r="C24" s="5">
        <v>0</v>
      </c>
      <c r="D24" s="5" t="s">
        <v>31</v>
      </c>
      <c r="E24" s="4"/>
    </row>
    <row r="25" spans="1:5" x14ac:dyDescent="0.25">
      <c r="B25" s="2"/>
    </row>
    <row r="26" spans="1:5" x14ac:dyDescent="0.25">
      <c r="A26" s="9" t="s">
        <v>25</v>
      </c>
      <c r="B26" s="10"/>
      <c r="C26" s="10"/>
    </row>
    <row r="27" spans="1:5" x14ac:dyDescent="0.25">
      <c r="A27" s="9" t="s">
        <v>26</v>
      </c>
      <c r="B27" s="10"/>
      <c r="C27" s="10"/>
    </row>
    <row r="28" spans="1:5" x14ac:dyDescent="0.25">
      <c r="A28" s="9" t="s">
        <v>33</v>
      </c>
      <c r="B28" s="10"/>
      <c r="C28" s="10"/>
    </row>
    <row r="29" spans="1:5" x14ac:dyDescent="0.25">
      <c r="A29" s="9" t="s">
        <v>34</v>
      </c>
      <c r="B29" s="10"/>
      <c r="C29" s="10"/>
    </row>
    <row r="30" spans="1:5" x14ac:dyDescent="0.25">
      <c r="A30" s="9" t="s">
        <v>36</v>
      </c>
      <c r="B30" s="10"/>
      <c r="C30" s="10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topLeftCell="L1" workbookViewId="0">
      <selection activeCell="U5" sqref="U5"/>
    </sheetView>
  </sheetViews>
  <sheetFormatPr baseColWidth="10" defaultRowHeight="15" x14ac:dyDescent="0.25"/>
  <cols>
    <col min="1" max="1" width="33.140625" customWidth="1"/>
    <col min="2" max="2" width="18.42578125" customWidth="1"/>
    <col min="3" max="3" width="16.7109375" customWidth="1"/>
    <col min="4" max="4" width="12.85546875" customWidth="1"/>
    <col min="5" max="5" width="11.28515625" customWidth="1"/>
    <col min="6" max="6" width="10.28515625" customWidth="1"/>
    <col min="7" max="7" width="11.7109375" customWidth="1"/>
    <col min="8" max="8" width="11.28515625" customWidth="1"/>
    <col min="9" max="9" width="13.140625" customWidth="1"/>
    <col min="10" max="10" width="16.140625" customWidth="1"/>
    <col min="11" max="11" width="16.28515625" customWidth="1"/>
    <col min="12" max="12" width="17.28515625" customWidth="1"/>
    <col min="13" max="13" width="17.7109375" customWidth="1"/>
    <col min="14" max="14" width="14.85546875" customWidth="1"/>
  </cols>
  <sheetData>
    <row r="1" spans="1:14" ht="45" x14ac:dyDescent="0.25">
      <c r="A1" s="21"/>
      <c r="B1" s="32" t="s">
        <v>80</v>
      </c>
      <c r="C1" s="37" t="s">
        <v>86</v>
      </c>
      <c r="D1" s="22" t="s">
        <v>89</v>
      </c>
      <c r="E1" s="22" t="s">
        <v>93</v>
      </c>
      <c r="F1" s="22" t="s">
        <v>94</v>
      </c>
      <c r="G1" s="22" t="s">
        <v>81</v>
      </c>
      <c r="H1" s="22" t="s">
        <v>82</v>
      </c>
      <c r="I1" s="31" t="s">
        <v>88</v>
      </c>
      <c r="J1" s="31" t="s">
        <v>83</v>
      </c>
      <c r="K1" s="48" t="s">
        <v>87</v>
      </c>
      <c r="L1" s="48" t="s">
        <v>68</v>
      </c>
      <c r="M1" s="35" t="s">
        <v>90</v>
      </c>
      <c r="N1" s="35" t="s">
        <v>68</v>
      </c>
    </row>
    <row r="2" spans="1:14" ht="30.75" x14ac:dyDescent="0.3">
      <c r="A2" s="21" t="s">
        <v>66</v>
      </c>
      <c r="B2" s="41">
        <v>2746</v>
      </c>
      <c r="C2" s="42">
        <f>B2+52.98</f>
        <v>2798.98</v>
      </c>
      <c r="D2" s="43">
        <v>1552</v>
      </c>
      <c r="E2" s="43"/>
      <c r="F2" s="43"/>
      <c r="G2" s="44">
        <v>5370</v>
      </c>
      <c r="H2" s="45"/>
      <c r="I2" s="46">
        <v>2085</v>
      </c>
      <c r="J2" s="47" t="s">
        <v>84</v>
      </c>
      <c r="K2" s="49">
        <v>1790</v>
      </c>
      <c r="L2" s="49">
        <f>K2*3</f>
        <v>5370</v>
      </c>
      <c r="M2" s="51">
        <v>4083</v>
      </c>
      <c r="N2" s="51">
        <v>12249</v>
      </c>
    </row>
    <row r="3" spans="1:14" ht="15.75" x14ac:dyDescent="0.3">
      <c r="A3" s="10"/>
      <c r="B3" s="33">
        <v>435</v>
      </c>
      <c r="C3" s="38">
        <v>435</v>
      </c>
      <c r="D3" s="24">
        <f>D10/12</f>
        <v>244.16666666666666</v>
      </c>
      <c r="E3" s="24"/>
      <c r="F3" s="24"/>
      <c r="G3" s="23"/>
      <c r="H3" s="25"/>
      <c r="I3" s="29"/>
      <c r="J3" s="29"/>
      <c r="K3" s="50">
        <v>2930</v>
      </c>
      <c r="L3" s="50"/>
      <c r="M3" s="52">
        <v>1576</v>
      </c>
      <c r="N3" s="53">
        <v>7350</v>
      </c>
    </row>
    <row r="4" spans="1:14" ht="15.75" x14ac:dyDescent="0.3">
      <c r="A4" s="10" t="s">
        <v>59</v>
      </c>
      <c r="B4" s="33">
        <v>449.83</v>
      </c>
      <c r="C4" s="38">
        <v>449.83</v>
      </c>
      <c r="D4" s="26">
        <f>D11/12</f>
        <v>255.83333333333334</v>
      </c>
      <c r="E4" s="26"/>
      <c r="F4" s="26"/>
      <c r="G4" s="23"/>
      <c r="H4" s="25"/>
      <c r="I4" s="29"/>
      <c r="J4" s="29"/>
      <c r="K4" s="50"/>
      <c r="L4" s="50"/>
      <c r="M4" s="52">
        <v>873</v>
      </c>
      <c r="N4" s="54"/>
    </row>
    <row r="5" spans="1:14" x14ac:dyDescent="0.25">
      <c r="A5" s="1" t="s">
        <v>65</v>
      </c>
      <c r="B5" s="34">
        <f>SUM(B2:B4)</f>
        <v>3630.83</v>
      </c>
      <c r="C5" s="39">
        <f>SUM(C2:C4)</f>
        <v>3683.81</v>
      </c>
      <c r="D5" s="27">
        <f>SUM(D2:D4)</f>
        <v>2052</v>
      </c>
      <c r="E5" s="27"/>
      <c r="F5" s="27"/>
      <c r="G5" s="28"/>
      <c r="H5" s="28"/>
      <c r="I5" s="28">
        <f t="shared" ref="I5:L5" si="0">I2+I3+I4</f>
        <v>2085</v>
      </c>
      <c r="J5" s="28"/>
      <c r="K5" s="28">
        <f>K2*12</f>
        <v>21480</v>
      </c>
      <c r="L5" s="28">
        <f t="shared" si="0"/>
        <v>5370</v>
      </c>
      <c r="M5" s="36">
        <v>4083</v>
      </c>
      <c r="N5" s="54"/>
    </row>
    <row r="6" spans="1:14" x14ac:dyDescent="0.25">
      <c r="A6" s="10" t="s">
        <v>62</v>
      </c>
      <c r="B6" s="33">
        <v>0</v>
      </c>
      <c r="C6" s="38">
        <v>0</v>
      </c>
      <c r="D6" s="23">
        <f>D12/12</f>
        <v>200</v>
      </c>
      <c r="E6" s="23"/>
      <c r="F6" s="23"/>
      <c r="G6" s="23"/>
      <c r="H6" s="25"/>
      <c r="I6" s="29"/>
      <c r="J6" s="29"/>
      <c r="K6" s="50"/>
      <c r="L6" s="50"/>
      <c r="M6" s="54"/>
      <c r="N6" s="54"/>
    </row>
    <row r="7" spans="1:14" x14ac:dyDescent="0.25">
      <c r="A7" s="10" t="s">
        <v>67</v>
      </c>
      <c r="B7" s="33"/>
      <c r="C7" s="38"/>
      <c r="D7" s="27">
        <f>D5+D6</f>
        <v>2252</v>
      </c>
      <c r="E7" s="27"/>
      <c r="F7" s="27"/>
      <c r="G7" s="23"/>
      <c r="H7" s="25"/>
      <c r="I7" s="29"/>
      <c r="J7" s="29"/>
      <c r="K7" s="50"/>
      <c r="L7" s="50"/>
      <c r="M7" s="54">
        <v>1000</v>
      </c>
      <c r="N7" s="54"/>
    </row>
    <row r="8" spans="1:14" x14ac:dyDescent="0.25">
      <c r="A8" s="10" t="s">
        <v>4</v>
      </c>
      <c r="B8" s="33"/>
      <c r="C8" s="38"/>
      <c r="D8" s="23"/>
      <c r="E8" s="23"/>
      <c r="F8" s="23"/>
      <c r="G8" s="23"/>
      <c r="H8" s="25">
        <v>60000</v>
      </c>
      <c r="I8" s="29"/>
      <c r="J8" s="29"/>
      <c r="K8" s="50"/>
      <c r="L8" s="50"/>
      <c r="M8" s="54"/>
      <c r="N8" s="54">
        <v>20000</v>
      </c>
    </row>
    <row r="9" spans="1:14" x14ac:dyDescent="0.25">
      <c r="A9" s="10" t="s">
        <v>63</v>
      </c>
      <c r="B9" s="33">
        <f>B2*12</f>
        <v>32952</v>
      </c>
      <c r="C9" s="38">
        <f>C2*12</f>
        <v>33587.760000000002</v>
      </c>
      <c r="D9" s="23">
        <f>D2*12</f>
        <v>18624</v>
      </c>
      <c r="E9" s="23">
        <f>D9/4</f>
        <v>4656</v>
      </c>
      <c r="F9" s="23">
        <f>D9/12</f>
        <v>1552</v>
      </c>
      <c r="G9" s="23"/>
      <c r="H9" s="24"/>
      <c r="I9" s="30">
        <f>I2*12</f>
        <v>25020</v>
      </c>
      <c r="J9" s="29"/>
      <c r="K9" s="50">
        <f>K2*12</f>
        <v>21480</v>
      </c>
      <c r="L9" s="50"/>
      <c r="M9" s="54">
        <f t="shared" ref="M9" si="1">M2*12</f>
        <v>48996</v>
      </c>
      <c r="N9" s="54"/>
    </row>
    <row r="10" spans="1:14" x14ac:dyDescent="0.25">
      <c r="A10" s="10" t="s">
        <v>60</v>
      </c>
      <c r="B10" s="33">
        <f>B3*12</f>
        <v>5220</v>
      </c>
      <c r="C10" s="38">
        <f>C3*12</f>
        <v>5220</v>
      </c>
      <c r="D10" s="24">
        <v>2930</v>
      </c>
      <c r="E10" s="23">
        <f t="shared" ref="E10:E12" si="2">D10/4</f>
        <v>732.5</v>
      </c>
      <c r="F10" s="56">
        <f t="shared" ref="F10:F13" si="3">D10/12</f>
        <v>244.16666666666666</v>
      </c>
      <c r="G10" s="23"/>
      <c r="H10" s="25"/>
      <c r="I10" s="29">
        <v>1100</v>
      </c>
      <c r="J10" s="29"/>
      <c r="K10" s="50"/>
      <c r="L10" s="50"/>
      <c r="M10" s="54"/>
      <c r="N10" s="54"/>
    </row>
    <row r="11" spans="1:14" x14ac:dyDescent="0.25">
      <c r="A11" s="10" t="s">
        <v>61</v>
      </c>
      <c r="B11" s="33">
        <f>B4*12</f>
        <v>5397.96</v>
      </c>
      <c r="C11" s="38">
        <f>C4*12</f>
        <v>5397.96</v>
      </c>
      <c r="D11" s="24">
        <v>3070</v>
      </c>
      <c r="E11" s="23">
        <f t="shared" si="2"/>
        <v>767.5</v>
      </c>
      <c r="F11" s="56">
        <f t="shared" si="3"/>
        <v>255.83333333333334</v>
      </c>
      <c r="G11" s="23"/>
      <c r="H11" s="25"/>
      <c r="I11" s="29">
        <v>650</v>
      </c>
      <c r="J11" s="29"/>
      <c r="K11" s="50">
        <v>3070</v>
      </c>
      <c r="L11" s="50"/>
      <c r="M11" s="54"/>
      <c r="N11" s="54"/>
    </row>
    <row r="12" spans="1:14" x14ac:dyDescent="0.25">
      <c r="A12" s="10" t="s">
        <v>6</v>
      </c>
      <c r="B12" s="33"/>
      <c r="C12" s="38"/>
      <c r="D12" s="23">
        <v>2400</v>
      </c>
      <c r="E12" s="23">
        <f t="shared" si="2"/>
        <v>600</v>
      </c>
      <c r="F12" s="23">
        <f t="shared" si="3"/>
        <v>200</v>
      </c>
      <c r="G12" s="23"/>
      <c r="H12" s="25"/>
      <c r="I12" s="29"/>
      <c r="J12" s="29"/>
      <c r="K12" s="50"/>
      <c r="L12" s="50"/>
      <c r="M12" s="54"/>
      <c r="N12" s="54"/>
    </row>
    <row r="13" spans="1:14" x14ac:dyDescent="0.25">
      <c r="A13" s="1" t="s">
        <v>64</v>
      </c>
      <c r="B13" s="3">
        <f>SUM(B9:B12)</f>
        <v>43569.96</v>
      </c>
      <c r="C13" s="40">
        <f>SUM(C9:C12)</f>
        <v>44205.72</v>
      </c>
      <c r="D13" s="27">
        <f>SUM(D9:D12)</f>
        <v>27024</v>
      </c>
      <c r="E13" s="27">
        <f>D13/4</f>
        <v>6756</v>
      </c>
      <c r="F13" s="27">
        <f t="shared" si="3"/>
        <v>2252</v>
      </c>
      <c r="G13" s="24"/>
      <c r="H13" s="25"/>
      <c r="I13" s="30">
        <f>I9+I10+I11</f>
        <v>26770</v>
      </c>
      <c r="J13" s="29"/>
      <c r="K13" s="50"/>
      <c r="L13" s="50"/>
      <c r="M13" s="54">
        <f>M9+M7+M4+M3</f>
        <v>52445</v>
      </c>
      <c r="N13" s="55">
        <f>SUM(N2:N12)</f>
        <v>39599</v>
      </c>
    </row>
    <row r="14" spans="1:14" x14ac:dyDescent="0.25">
      <c r="A14" s="10"/>
      <c r="B14" s="10"/>
      <c r="C14" s="10"/>
      <c r="D14" s="10"/>
      <c r="E14" s="10"/>
      <c r="F14" s="10"/>
      <c r="G14" s="10"/>
      <c r="N14" s="20">
        <f>M13+N13</f>
        <v>92044</v>
      </c>
    </row>
    <row r="15" spans="1:14" x14ac:dyDescent="0.25">
      <c r="A15" s="1" t="s">
        <v>85</v>
      </c>
    </row>
    <row r="16" spans="1:14" ht="60" x14ac:dyDescent="0.25">
      <c r="A16" s="57" t="s">
        <v>77</v>
      </c>
      <c r="B16" s="57" t="s">
        <v>91</v>
      </c>
      <c r="C16" s="57" t="s">
        <v>75</v>
      </c>
      <c r="D16" s="57" t="s">
        <v>79</v>
      </c>
      <c r="E16" s="58" t="s">
        <v>98</v>
      </c>
      <c r="F16" s="57"/>
    </row>
    <row r="17" spans="1:6" x14ac:dyDescent="0.25">
      <c r="A17" t="s">
        <v>70</v>
      </c>
      <c r="B17" t="s">
        <v>69</v>
      </c>
      <c r="C17">
        <v>1059</v>
      </c>
      <c r="E17">
        <v>49</v>
      </c>
    </row>
    <row r="18" spans="1:6" x14ac:dyDescent="0.25">
      <c r="A18" t="s">
        <v>71</v>
      </c>
      <c r="B18" t="s">
        <v>97</v>
      </c>
      <c r="C18">
        <v>1500</v>
      </c>
      <c r="E18">
        <v>250</v>
      </c>
      <c r="F18">
        <f>E18*12*10</f>
        <v>30000</v>
      </c>
    </row>
    <row r="19" spans="1:6" x14ac:dyDescent="0.25">
      <c r="A19" t="s">
        <v>72</v>
      </c>
      <c r="B19" t="s">
        <v>78</v>
      </c>
      <c r="C19">
        <v>1500</v>
      </c>
      <c r="E19">
        <v>250</v>
      </c>
    </row>
    <row r="20" spans="1:6" x14ac:dyDescent="0.25">
      <c r="A20" t="s">
        <v>73</v>
      </c>
      <c r="B20" t="s">
        <v>78</v>
      </c>
      <c r="C20">
        <v>1500</v>
      </c>
      <c r="E20">
        <v>250</v>
      </c>
    </row>
    <row r="21" spans="1:6" x14ac:dyDescent="0.25">
      <c r="A21" t="s">
        <v>74</v>
      </c>
      <c r="B21" t="s">
        <v>96</v>
      </c>
      <c r="C21">
        <v>1500</v>
      </c>
      <c r="E21">
        <v>250</v>
      </c>
    </row>
    <row r="22" spans="1:6" x14ac:dyDescent="0.25">
      <c r="A22" t="s">
        <v>95</v>
      </c>
      <c r="B22" t="s">
        <v>96</v>
      </c>
      <c r="C22">
        <v>1500</v>
      </c>
      <c r="E22">
        <v>250</v>
      </c>
    </row>
    <row r="23" spans="1:6" x14ac:dyDescent="0.25">
      <c r="A23" t="s">
        <v>76</v>
      </c>
      <c r="B23" t="s">
        <v>92</v>
      </c>
      <c r="C23">
        <v>350</v>
      </c>
      <c r="E23">
        <v>150</v>
      </c>
    </row>
    <row r="24" spans="1:6" x14ac:dyDescent="0.25">
      <c r="C24">
        <f>SUM(C17:C23)</f>
        <v>8909</v>
      </c>
      <c r="D24">
        <f>C24*12</f>
        <v>106908</v>
      </c>
      <c r="E24">
        <f>SUM(E18:E23)</f>
        <v>1400</v>
      </c>
      <c r="F24">
        <f>E24*12</f>
        <v>16800</v>
      </c>
    </row>
  </sheetData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Feuil1</vt:lpstr>
      <vt:lpstr>Feuil2</vt:lpstr>
      <vt:lpstr>Feuil3</vt:lpstr>
      <vt:lpstr>Feuil1!Zone_d_impression</vt:lpstr>
      <vt:lpstr>Feuil2!Zone_d_impression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Utilisateur Windows</cp:lastModifiedBy>
  <cp:lastPrinted>2019-05-02T19:05:35Z</cp:lastPrinted>
  <dcterms:created xsi:type="dcterms:W3CDTF">2018-04-06T07:54:48Z</dcterms:created>
  <dcterms:modified xsi:type="dcterms:W3CDTF">2019-07-02T18:41:09Z</dcterms:modified>
</cp:coreProperties>
</file>