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FDVA-Fonctiot Innovation-VdM\"/>
    </mc:Choice>
  </mc:AlternateContent>
  <bookViews>
    <workbookView xWindow="0" yWindow="0" windowWidth="8190" windowHeight="6060" firstSheet="2" activeTab="6"/>
  </bookViews>
  <sheets>
    <sheet name="2 - Plan de Trésorerie" sheetId="23" r:id="rId1"/>
    <sheet name="INDEX" sheetId="25" r:id="rId2"/>
    <sheet name="TdF Equilibré" sheetId="20" r:id="rId3"/>
    <sheet name="TdF Non Equilibré" sheetId="24" r:id="rId4"/>
    <sheet name="1 - Résultats Prévisionnels" sheetId="8" r:id="rId5"/>
    <sheet name="Données" sheetId="16" r:id="rId6"/>
    <sheet name="Pôle Santé - 2021" sheetId="17" r:id="rId7"/>
    <sheet name="Pôle Santé - 2022" sheetId="18" r:id="rId8"/>
    <sheet name="Pôle Santé - 2023" sheetId="19" r:id="rId9"/>
  </sheets>
  <definedNames>
    <definedName name="AllSeated_Splitty">#REF!</definedName>
    <definedName name="cout_salaire_RO_euros">#REF!</definedName>
    <definedName name="cout_salaire_RO_euros_update_2015_07">#REF!</definedName>
    <definedName name="Dan_Gabi_cout_RO">#REF!</definedName>
    <definedName name="jours_travailles_par_mois">#REF!</definedName>
    <definedName name="param_salaire_RO">#REF!</definedName>
    <definedName name="RONs__Euros">#REF!</definedName>
    <definedName name="somaj_tehnic">#REF!</definedName>
    <definedName name="_xlnm.Print_Area" localSheetId="4">'1 - Résultats Prévisionnels'!$A$44:$M$79</definedName>
    <definedName name="_xlnm.Print_Area" localSheetId="6">'Pôle Santé - 2021'!$A$1:$H$66</definedName>
    <definedName name="_xlnm.Print_Area" localSheetId="2">'TdF Equilibré'!$B$3:$H$53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17" l="1"/>
  <c r="G19" i="17"/>
  <c r="H43" i="17"/>
  <c r="G46" i="17"/>
  <c r="G59" i="17"/>
  <c r="G60" i="17"/>
  <c r="G61" i="17"/>
  <c r="G62" i="17"/>
  <c r="G45" i="17"/>
  <c r="H44" i="17"/>
  <c r="G29" i="17"/>
  <c r="G30" i="17"/>
  <c r="G26" i="17"/>
  <c r="G28" i="17"/>
  <c r="H25" i="17"/>
  <c r="G15" i="17"/>
  <c r="G64" i="17" l="1"/>
  <c r="H64" i="17"/>
  <c r="N28" i="16"/>
  <c r="M28" i="16"/>
  <c r="K27" i="16"/>
  <c r="L27" i="16" s="1"/>
  <c r="F27" i="16"/>
  <c r="I27" i="16" s="1"/>
  <c r="K26" i="16"/>
  <c r="L26" i="16" s="1"/>
  <c r="I26" i="16"/>
  <c r="F26" i="16"/>
  <c r="K25" i="16"/>
  <c r="L25" i="16" s="1"/>
  <c r="F25" i="16"/>
  <c r="I25" i="16" s="1"/>
  <c r="L24" i="16"/>
  <c r="K24" i="16"/>
  <c r="F24" i="16"/>
  <c r="I24" i="16" s="1"/>
  <c r="K23" i="16"/>
  <c r="L23" i="16" s="1"/>
  <c r="F23" i="16"/>
  <c r="I23" i="16" s="1"/>
  <c r="K22" i="16"/>
  <c r="L22" i="16" s="1"/>
  <c r="F22" i="16"/>
  <c r="I22" i="16" s="1"/>
  <c r="K21" i="16"/>
  <c r="L21" i="16" s="1"/>
  <c r="F21" i="16"/>
  <c r="I21" i="16" s="1"/>
  <c r="L28" i="16" l="1"/>
  <c r="I28" i="16"/>
  <c r="D82" i="23" l="1"/>
  <c r="G10" i="20"/>
  <c r="G10" i="24"/>
  <c r="D62" i="20"/>
  <c r="M43" i="8"/>
  <c r="L43" i="8"/>
  <c r="L78" i="8"/>
  <c r="K78" i="8"/>
  <c r="F31" i="8"/>
  <c r="F36" i="8" s="1"/>
  <c r="K69" i="23"/>
  <c r="D18" i="24"/>
  <c r="D18" i="20"/>
  <c r="G14" i="8"/>
  <c r="G16" i="8" s="1"/>
  <c r="G13" i="8"/>
  <c r="F14" i="8"/>
  <c r="F13" i="8"/>
  <c r="G65" i="8"/>
  <c r="F65" i="8"/>
  <c r="G50" i="8"/>
  <c r="G49" i="8"/>
  <c r="G75" i="8" s="1"/>
  <c r="G76" i="8" s="1"/>
  <c r="G48" i="8"/>
  <c r="F48" i="8"/>
  <c r="F49" i="8"/>
  <c r="F50" i="8"/>
  <c r="G15" i="24" s="1"/>
  <c r="D15" i="24" s="1"/>
  <c r="F79" i="23"/>
  <c r="H75" i="8"/>
  <c r="H43" i="8"/>
  <c r="H36" i="8"/>
  <c r="H37" i="8" s="1"/>
  <c r="I43" i="24"/>
  <c r="I48" i="24" s="1"/>
  <c r="I50" i="24" s="1"/>
  <c r="I27" i="24"/>
  <c r="I6" i="24"/>
  <c r="AB49" i="23"/>
  <c r="J48" i="23"/>
  <c r="I6" i="20"/>
  <c r="I43" i="20"/>
  <c r="I48" i="20" s="1"/>
  <c r="I27" i="20"/>
  <c r="H6" i="20"/>
  <c r="G6" i="20"/>
  <c r="F6" i="20"/>
  <c r="L44" i="23"/>
  <c r="J69" i="23"/>
  <c r="G16" i="23"/>
  <c r="F16" i="23"/>
  <c r="E16" i="23"/>
  <c r="K14" i="23"/>
  <c r="J14" i="23"/>
  <c r="K13" i="23"/>
  <c r="J13" i="23"/>
  <c r="G34" i="24"/>
  <c r="D34" i="24" s="1"/>
  <c r="D48" i="24" s="1"/>
  <c r="F34" i="24"/>
  <c r="F33" i="24"/>
  <c r="H17" i="24"/>
  <c r="H27" i="24" s="1"/>
  <c r="G17" i="24"/>
  <c r="D17" i="24" s="1"/>
  <c r="F17" i="24"/>
  <c r="G16" i="24"/>
  <c r="D16" i="24" s="1"/>
  <c r="F15" i="24"/>
  <c r="K71" i="23"/>
  <c r="J71" i="23"/>
  <c r="K70" i="23"/>
  <c r="J70" i="23"/>
  <c r="K68" i="23"/>
  <c r="J68" i="23"/>
  <c r="K67" i="23"/>
  <c r="J67" i="23"/>
  <c r="K66" i="23"/>
  <c r="J66" i="23"/>
  <c r="K65" i="23"/>
  <c r="J65" i="23"/>
  <c r="K64" i="23"/>
  <c r="J64" i="23"/>
  <c r="K63" i="23"/>
  <c r="J63" i="23"/>
  <c r="K62" i="23"/>
  <c r="J62" i="23"/>
  <c r="K61" i="23"/>
  <c r="J61" i="23"/>
  <c r="K60" i="23"/>
  <c r="J60" i="23"/>
  <c r="K59" i="23"/>
  <c r="J59" i="23"/>
  <c r="K58" i="23"/>
  <c r="J58" i="23"/>
  <c r="K57" i="23"/>
  <c r="J57" i="23"/>
  <c r="K56" i="23"/>
  <c r="J56" i="23"/>
  <c r="K55" i="23"/>
  <c r="J55" i="23"/>
  <c r="K54" i="23"/>
  <c r="J54" i="23"/>
  <c r="K53" i="23"/>
  <c r="J53" i="23"/>
  <c r="K51" i="23"/>
  <c r="J51" i="23"/>
  <c r="K50" i="23"/>
  <c r="J50" i="23"/>
  <c r="K49" i="23"/>
  <c r="J49" i="23"/>
  <c r="AL46" i="23"/>
  <c r="K42" i="23"/>
  <c r="K44" i="23" s="1"/>
  <c r="J42" i="23"/>
  <c r="J44" i="23" s="1"/>
  <c r="K35" i="23"/>
  <c r="J35" i="23"/>
  <c r="K33" i="23"/>
  <c r="K32" i="23"/>
  <c r="J32" i="23"/>
  <c r="K31" i="23"/>
  <c r="J31" i="23"/>
  <c r="K25" i="23"/>
  <c r="J25" i="23"/>
  <c r="K24" i="23"/>
  <c r="J24" i="23"/>
  <c r="K23" i="23"/>
  <c r="J23" i="23"/>
  <c r="K22" i="23"/>
  <c r="K46" i="23" s="1"/>
  <c r="J22" i="23"/>
  <c r="K21" i="23"/>
  <c r="J21" i="23"/>
  <c r="K20" i="23"/>
  <c r="J20" i="23"/>
  <c r="K19" i="23"/>
  <c r="J19" i="23"/>
  <c r="K18" i="23"/>
  <c r="J18" i="23"/>
  <c r="K17" i="23"/>
  <c r="J17" i="23"/>
  <c r="K12" i="23"/>
  <c r="J12" i="23"/>
  <c r="L16" i="23"/>
  <c r="O92" i="23"/>
  <c r="AX91" i="23"/>
  <c r="AX93" i="23" s="1"/>
  <c r="AX76" i="23" s="1"/>
  <c r="AW91" i="23"/>
  <c r="AW93" i="23" s="1"/>
  <c r="AW76" i="23" s="1"/>
  <c r="AV91" i="23"/>
  <c r="AV93" i="23" s="1"/>
  <c r="AV76" i="23" s="1"/>
  <c r="AU91" i="23"/>
  <c r="AU93" i="23" s="1"/>
  <c r="AU76" i="23" s="1"/>
  <c r="AT91" i="23"/>
  <c r="AT93" i="23" s="1"/>
  <c r="AT76" i="23" s="1"/>
  <c r="AS91" i="23"/>
  <c r="AS93" i="23" s="1"/>
  <c r="AS76" i="23" s="1"/>
  <c r="AR91" i="23"/>
  <c r="AR93" i="23" s="1"/>
  <c r="AR76" i="23" s="1"/>
  <c r="AQ91" i="23"/>
  <c r="AQ93" i="23" s="1"/>
  <c r="AQ76" i="23" s="1"/>
  <c r="AP91" i="23"/>
  <c r="AP93" i="23" s="1"/>
  <c r="AP76" i="23" s="1"/>
  <c r="AO91" i="23"/>
  <c r="AO93" i="23" s="1"/>
  <c r="AO76" i="23" s="1"/>
  <c r="AN91" i="23"/>
  <c r="AN93" i="23" s="1"/>
  <c r="AN76" i="23" s="1"/>
  <c r="AM91" i="23"/>
  <c r="AM93" i="23" s="1"/>
  <c r="AM76" i="23" s="1"/>
  <c r="AL91" i="23"/>
  <c r="AL93" i="23" s="1"/>
  <c r="AL76" i="23" s="1"/>
  <c r="AK91" i="23"/>
  <c r="AK93" i="23" s="1"/>
  <c r="AK76" i="23" s="1"/>
  <c r="AJ91" i="23"/>
  <c r="AJ93" i="23" s="1"/>
  <c r="AJ76" i="23" s="1"/>
  <c r="AI91" i="23"/>
  <c r="AI93" i="23" s="1"/>
  <c r="AI76" i="23" s="1"/>
  <c r="AH91" i="23"/>
  <c r="AH93" i="23" s="1"/>
  <c r="AH76" i="23" s="1"/>
  <c r="AG91" i="23"/>
  <c r="AG93" i="23" s="1"/>
  <c r="AG76" i="23" s="1"/>
  <c r="AF91" i="23"/>
  <c r="AF93" i="23" s="1"/>
  <c r="AF76" i="23" s="1"/>
  <c r="AE91" i="23"/>
  <c r="AE93" i="23" s="1"/>
  <c r="AE76" i="23" s="1"/>
  <c r="AD91" i="23"/>
  <c r="AD93" i="23" s="1"/>
  <c r="AD76" i="23" s="1"/>
  <c r="AC91" i="23"/>
  <c r="AC93" i="23" s="1"/>
  <c r="AC76" i="23" s="1"/>
  <c r="AB91" i="23"/>
  <c r="AB93" i="23" s="1"/>
  <c r="AB76" i="23" s="1"/>
  <c r="AA91" i="23"/>
  <c r="AA93" i="23" s="1"/>
  <c r="AA76" i="23" s="1"/>
  <c r="Z91" i="23"/>
  <c r="Z93" i="23" s="1"/>
  <c r="Z76" i="23" s="1"/>
  <c r="Y91" i="23"/>
  <c r="Y93" i="23" s="1"/>
  <c r="Y76" i="23" s="1"/>
  <c r="X91" i="23"/>
  <c r="X93" i="23" s="1"/>
  <c r="X76" i="23" s="1"/>
  <c r="W91" i="23"/>
  <c r="W93" i="23" s="1"/>
  <c r="W76" i="23" s="1"/>
  <c r="V91" i="23"/>
  <c r="V93" i="23" s="1"/>
  <c r="V76" i="23" s="1"/>
  <c r="U91" i="23"/>
  <c r="U93" i="23" s="1"/>
  <c r="U76" i="23" s="1"/>
  <c r="T91" i="23"/>
  <c r="T93" i="23" s="1"/>
  <c r="T76" i="23" s="1"/>
  <c r="S91" i="23"/>
  <c r="S93" i="23" s="1"/>
  <c r="S76" i="23" s="1"/>
  <c r="R91" i="23"/>
  <c r="R93" i="23" s="1"/>
  <c r="R76" i="23" s="1"/>
  <c r="Q91" i="23"/>
  <c r="Q93" i="23" s="1"/>
  <c r="Q76" i="23" s="1"/>
  <c r="P91" i="23"/>
  <c r="P93" i="23" s="1"/>
  <c r="P76" i="23" s="1"/>
  <c r="P77" i="23" s="1"/>
  <c r="O91" i="23"/>
  <c r="O93" i="23" s="1"/>
  <c r="O76" i="23" s="1"/>
  <c r="O86" i="23"/>
  <c r="P86" i="23" s="1"/>
  <c r="Q86" i="23" s="1"/>
  <c r="R86" i="23" s="1"/>
  <c r="S86" i="23" s="1"/>
  <c r="T86" i="23" s="1"/>
  <c r="U86" i="23" s="1"/>
  <c r="V86" i="23" s="1"/>
  <c r="W86" i="23" s="1"/>
  <c r="X86" i="23" s="1"/>
  <c r="Y86" i="23" s="1"/>
  <c r="Z86" i="23" s="1"/>
  <c r="AA86" i="23" s="1"/>
  <c r="AB86" i="23" s="1"/>
  <c r="AC86" i="23" s="1"/>
  <c r="AD86" i="23" s="1"/>
  <c r="AE86" i="23" s="1"/>
  <c r="AF86" i="23" s="1"/>
  <c r="AG86" i="23" s="1"/>
  <c r="AH86" i="23" s="1"/>
  <c r="AI86" i="23" s="1"/>
  <c r="AJ86" i="23" s="1"/>
  <c r="AK86" i="23" s="1"/>
  <c r="AL86" i="23" s="1"/>
  <c r="AM86" i="23" s="1"/>
  <c r="AN86" i="23" s="1"/>
  <c r="AO86" i="23" s="1"/>
  <c r="AP86" i="23" s="1"/>
  <c r="AQ86" i="23" s="1"/>
  <c r="AR86" i="23" s="1"/>
  <c r="AS86" i="23" s="1"/>
  <c r="AT86" i="23" s="1"/>
  <c r="AU86" i="23" s="1"/>
  <c r="AV86" i="23" s="1"/>
  <c r="AW86" i="23" s="1"/>
  <c r="AX86" i="23" s="1"/>
  <c r="G77" i="23"/>
  <c r="F77" i="23"/>
  <c r="E77" i="23"/>
  <c r="AX75" i="23"/>
  <c r="AW75" i="23"/>
  <c r="AV75" i="23"/>
  <c r="AU75" i="23"/>
  <c r="AT75" i="23"/>
  <c r="AS75" i="23"/>
  <c r="AR75" i="23"/>
  <c r="AQ75" i="23"/>
  <c r="AP75" i="23"/>
  <c r="AO75" i="23"/>
  <c r="AN75" i="23"/>
  <c r="AM75" i="23"/>
  <c r="K75" i="23"/>
  <c r="J75" i="23"/>
  <c r="K74" i="23"/>
  <c r="J74" i="23"/>
  <c r="AX73" i="23"/>
  <c r="AW73" i="23"/>
  <c r="AV73" i="23"/>
  <c r="AU73" i="23"/>
  <c r="AT73" i="23"/>
  <c r="AS73" i="23"/>
  <c r="AR73" i="23"/>
  <c r="AQ73" i="23"/>
  <c r="AP73" i="23"/>
  <c r="AO73" i="23"/>
  <c r="AN73" i="23"/>
  <c r="AM73" i="23"/>
  <c r="AL73" i="23"/>
  <c r="AK73" i="23"/>
  <c r="AJ73" i="23"/>
  <c r="AI73" i="23"/>
  <c r="AH73" i="23"/>
  <c r="AG73" i="23"/>
  <c r="AF73" i="23"/>
  <c r="AE73" i="23"/>
  <c r="AD73" i="23"/>
  <c r="AC73" i="23"/>
  <c r="AB73" i="23"/>
  <c r="J73" i="23"/>
  <c r="L72" i="23"/>
  <c r="K72" i="23"/>
  <c r="J72" i="23"/>
  <c r="L66" i="23"/>
  <c r="L64" i="23"/>
  <c r="L63" i="23"/>
  <c r="L62" i="23"/>
  <c r="L61" i="23"/>
  <c r="L60" i="23"/>
  <c r="L59" i="23"/>
  <c r="L58" i="23"/>
  <c r="L57" i="23"/>
  <c r="L56" i="23"/>
  <c r="L55" i="23"/>
  <c r="L54" i="23"/>
  <c r="L53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L51" i="23"/>
  <c r="L50" i="23"/>
  <c r="AX48" i="23"/>
  <c r="AW48" i="23"/>
  <c r="AV48" i="23"/>
  <c r="AU48" i="23"/>
  <c r="AT48" i="23"/>
  <c r="AS48" i="23"/>
  <c r="AR48" i="23"/>
  <c r="AQ48" i="23"/>
  <c r="AP48" i="23"/>
  <c r="AO48" i="23"/>
  <c r="AN48" i="23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L48" i="23"/>
  <c r="B48" i="23"/>
  <c r="AL47" i="23"/>
  <c r="AK47" i="23"/>
  <c r="AJ47" i="23"/>
  <c r="AI47" i="23"/>
  <c r="AH47" i="23"/>
  <c r="AG47" i="23"/>
  <c r="AF47" i="23"/>
  <c r="AE47" i="23"/>
  <c r="AD47" i="23"/>
  <c r="AC47" i="23"/>
  <c r="AB47" i="23"/>
  <c r="AA47" i="23"/>
  <c r="J47" i="23"/>
  <c r="AX46" i="23"/>
  <c r="AW46" i="23"/>
  <c r="AV46" i="23"/>
  <c r="AU46" i="23"/>
  <c r="AT46" i="23"/>
  <c r="AS46" i="23"/>
  <c r="AR46" i="23"/>
  <c r="AQ46" i="23"/>
  <c r="AP46" i="23"/>
  <c r="AO46" i="23"/>
  <c r="AN46" i="23"/>
  <c r="AM46" i="23"/>
  <c r="AK46" i="23"/>
  <c r="AJ46" i="23"/>
  <c r="AI46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V77" i="23" s="1"/>
  <c r="U46" i="23"/>
  <c r="T46" i="23"/>
  <c r="S46" i="23"/>
  <c r="R46" i="23"/>
  <c r="Q46" i="23"/>
  <c r="B46" i="23"/>
  <c r="AX44" i="23"/>
  <c r="AW44" i="23"/>
  <c r="AV44" i="23"/>
  <c r="AU44" i="23"/>
  <c r="AT44" i="23"/>
  <c r="AS44" i="23"/>
  <c r="AR44" i="23"/>
  <c r="AQ44" i="23"/>
  <c r="AP44" i="23"/>
  <c r="AO44" i="23"/>
  <c r="AN44" i="23"/>
  <c r="AM44" i="23"/>
  <c r="AL44" i="23"/>
  <c r="AK44" i="23"/>
  <c r="AJ44" i="23"/>
  <c r="AI44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G44" i="23"/>
  <c r="F44" i="23"/>
  <c r="E44" i="23"/>
  <c r="E78" i="23" s="1"/>
  <c r="L43" i="23"/>
  <c r="K43" i="23"/>
  <c r="J43" i="23"/>
  <c r="O39" i="23"/>
  <c r="P39" i="23" s="1"/>
  <c r="Q39" i="23" s="1"/>
  <c r="R39" i="23" s="1"/>
  <c r="S39" i="23" s="1"/>
  <c r="T39" i="23" s="1"/>
  <c r="U39" i="23" s="1"/>
  <c r="V39" i="23" s="1"/>
  <c r="W39" i="23" s="1"/>
  <c r="X39" i="23" s="1"/>
  <c r="Y39" i="23" s="1"/>
  <c r="Z39" i="23" s="1"/>
  <c r="AA39" i="23" s="1"/>
  <c r="AB39" i="23" s="1"/>
  <c r="AC39" i="23" s="1"/>
  <c r="AD39" i="23" s="1"/>
  <c r="AE39" i="23" s="1"/>
  <c r="AF39" i="23" s="1"/>
  <c r="AG39" i="23" s="1"/>
  <c r="AH39" i="23" s="1"/>
  <c r="AI39" i="23" s="1"/>
  <c r="AJ39" i="23" s="1"/>
  <c r="AK39" i="23" s="1"/>
  <c r="AL39" i="23" s="1"/>
  <c r="AM39" i="23" s="1"/>
  <c r="AN39" i="23" s="1"/>
  <c r="AO39" i="23" s="1"/>
  <c r="AP39" i="23" s="1"/>
  <c r="AQ39" i="23" s="1"/>
  <c r="AR39" i="23" s="1"/>
  <c r="AS39" i="23" s="1"/>
  <c r="AT39" i="23" s="1"/>
  <c r="AU39" i="23" s="1"/>
  <c r="AV39" i="23" s="1"/>
  <c r="AW39" i="23" s="1"/>
  <c r="AX39" i="23" s="1"/>
  <c r="AX36" i="23"/>
  <c r="AW36" i="23"/>
  <c r="AV36" i="23"/>
  <c r="AU36" i="23"/>
  <c r="AT36" i="23"/>
  <c r="AS36" i="23"/>
  <c r="AR36" i="23"/>
  <c r="AQ36" i="23"/>
  <c r="AP36" i="23"/>
  <c r="AO36" i="23"/>
  <c r="AN36" i="23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O36" i="23"/>
  <c r="G36" i="23"/>
  <c r="F36" i="23"/>
  <c r="E36" i="23"/>
  <c r="L35" i="23"/>
  <c r="AA34" i="23"/>
  <c r="AA36" i="23" s="1"/>
  <c r="Z34" i="23"/>
  <c r="Y34" i="23"/>
  <c r="X34" i="23"/>
  <c r="W34" i="23"/>
  <c r="V34" i="23"/>
  <c r="U34" i="23"/>
  <c r="T34" i="23"/>
  <c r="S34" i="23"/>
  <c r="R34" i="23"/>
  <c r="Q34" i="23"/>
  <c r="Q36" i="23" s="1"/>
  <c r="P34" i="23"/>
  <c r="P36" i="23" s="1"/>
  <c r="L34" i="23"/>
  <c r="Z33" i="23"/>
  <c r="Y33" i="23"/>
  <c r="X33" i="23"/>
  <c r="W33" i="23"/>
  <c r="W36" i="23" s="1"/>
  <c r="V33" i="23"/>
  <c r="U33" i="23"/>
  <c r="T33" i="23"/>
  <c r="T36" i="23" s="1"/>
  <c r="S33" i="23"/>
  <c r="R33" i="23"/>
  <c r="L33" i="23"/>
  <c r="L32" i="23"/>
  <c r="L31" i="23"/>
  <c r="L30" i="23"/>
  <c r="K30" i="23"/>
  <c r="J30" i="23"/>
  <c r="L29" i="23"/>
  <c r="K29" i="23"/>
  <c r="J29" i="23"/>
  <c r="L28" i="23"/>
  <c r="K28" i="23"/>
  <c r="J28" i="23"/>
  <c r="L27" i="23"/>
  <c r="K27" i="23"/>
  <c r="J27" i="23"/>
  <c r="L26" i="23"/>
  <c r="K26" i="23"/>
  <c r="J26" i="23"/>
  <c r="L24" i="23"/>
  <c r="L21" i="23"/>
  <c r="L20" i="23"/>
  <c r="AX16" i="23"/>
  <c r="AX37" i="23" s="1"/>
  <c r="AW16" i="23"/>
  <c r="AW37" i="23" s="1"/>
  <c r="AV16" i="23"/>
  <c r="AU16" i="23"/>
  <c r="AT16" i="23"/>
  <c r="AS16" i="23"/>
  <c r="AR16" i="23"/>
  <c r="AQ16" i="23"/>
  <c r="AP16" i="23"/>
  <c r="AP37" i="23" s="1"/>
  <c r="AO16" i="23"/>
  <c r="AO37" i="23" s="1"/>
  <c r="AN16" i="23"/>
  <c r="AM16" i="23"/>
  <c r="AL16" i="23"/>
  <c r="AK16" i="23"/>
  <c r="AJ16" i="23"/>
  <c r="AI16" i="23"/>
  <c r="AH16" i="23"/>
  <c r="AH37" i="23" s="1"/>
  <c r="AG16" i="23"/>
  <c r="AG37" i="23" s="1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L15" i="23"/>
  <c r="K15" i="23"/>
  <c r="J15" i="23"/>
  <c r="K11" i="23"/>
  <c r="J11" i="23"/>
  <c r="H17" i="20"/>
  <c r="H27" i="20" s="1"/>
  <c r="G34" i="20"/>
  <c r="D34" i="20" s="1"/>
  <c r="D48" i="20" s="1"/>
  <c r="G17" i="20"/>
  <c r="D17" i="20" s="1"/>
  <c r="G16" i="20"/>
  <c r="D16" i="20" s="1"/>
  <c r="G43" i="8"/>
  <c r="F43" i="8"/>
  <c r="E43" i="8"/>
  <c r="E16" i="8"/>
  <c r="G36" i="8"/>
  <c r="F34" i="20"/>
  <c r="F33" i="20"/>
  <c r="F15" i="20"/>
  <c r="F17" i="20"/>
  <c r="E75" i="8"/>
  <c r="E36" i="8"/>
  <c r="L47" i="8"/>
  <c r="K45" i="8"/>
  <c r="I30" i="18"/>
  <c r="H76" i="8" l="1"/>
  <c r="D27" i="24"/>
  <c r="D50" i="24" s="1"/>
  <c r="F16" i="8"/>
  <c r="F37" i="8" s="1"/>
  <c r="F75" i="8"/>
  <c r="F76" i="8" s="1"/>
  <c r="G15" i="20"/>
  <c r="D15" i="20" s="1"/>
  <c r="D27" i="20" s="1"/>
  <c r="D50" i="20" s="1"/>
  <c r="G27" i="24"/>
  <c r="F27" i="24"/>
  <c r="I50" i="20"/>
  <c r="AQ37" i="23"/>
  <c r="AM37" i="23"/>
  <c r="R36" i="23"/>
  <c r="R37" i="23" s="1"/>
  <c r="Z36" i="23"/>
  <c r="Z37" i="23" s="1"/>
  <c r="F78" i="23"/>
  <c r="S36" i="23"/>
  <c r="S37" i="23" s="1"/>
  <c r="J16" i="23"/>
  <c r="AB37" i="23"/>
  <c r="AJ37" i="23"/>
  <c r="AR37" i="23"/>
  <c r="V78" i="23"/>
  <c r="K52" i="23"/>
  <c r="T77" i="23"/>
  <c r="T78" i="23" s="1"/>
  <c r="O37" i="23"/>
  <c r="AU37" i="23"/>
  <c r="Y36" i="23"/>
  <c r="Y37" i="23" s="1"/>
  <c r="AN37" i="23"/>
  <c r="AV37" i="23"/>
  <c r="L36" i="23"/>
  <c r="L37" i="23" s="1"/>
  <c r="J52" i="23"/>
  <c r="K73" i="23"/>
  <c r="Q77" i="23"/>
  <c r="Q78" i="23" s="1"/>
  <c r="AL77" i="23"/>
  <c r="AL78" i="23" s="1"/>
  <c r="AX77" i="23"/>
  <c r="AX78" i="23" s="1"/>
  <c r="AX80" i="23" s="1"/>
  <c r="E37" i="23"/>
  <c r="J33" i="23"/>
  <c r="AE37" i="23"/>
  <c r="R77" i="23"/>
  <c r="R78" i="23" s="1"/>
  <c r="Z77" i="23"/>
  <c r="Z78" i="23" s="1"/>
  <c r="AH77" i="23"/>
  <c r="AH78" i="23" s="1"/>
  <c r="AH80" i="23" s="1"/>
  <c r="F37" i="23"/>
  <c r="G37" i="23"/>
  <c r="J34" i="23"/>
  <c r="J46" i="23"/>
  <c r="AI77" i="23"/>
  <c r="AI78" i="23" s="1"/>
  <c r="L73" i="23"/>
  <c r="U36" i="23"/>
  <c r="U37" i="23" s="1"/>
  <c r="K34" i="23"/>
  <c r="K36" i="23" s="1"/>
  <c r="P78" i="23"/>
  <c r="AT77" i="23"/>
  <c r="AT78" i="23" s="1"/>
  <c r="X77" i="23"/>
  <c r="X78" i="23" s="1"/>
  <c r="Q37" i="23"/>
  <c r="AP77" i="23"/>
  <c r="AP78" i="23" s="1"/>
  <c r="AP80" i="23" s="1"/>
  <c r="AW77" i="23"/>
  <c r="AW78" i="23" s="1"/>
  <c r="AW80" i="23" s="1"/>
  <c r="AS37" i="23"/>
  <c r="V36" i="23"/>
  <c r="V37" i="23" s="1"/>
  <c r="AD37" i="23"/>
  <c r="AL37" i="23"/>
  <c r="AT37" i="23"/>
  <c r="W37" i="23"/>
  <c r="AD77" i="23"/>
  <c r="AD78" i="23" s="1"/>
  <c r="AM77" i="23"/>
  <c r="AM78" i="23" s="1"/>
  <c r="AU77" i="23"/>
  <c r="AU78" i="23" s="1"/>
  <c r="K48" i="23"/>
  <c r="AR77" i="23"/>
  <c r="AR78" i="23" s="1"/>
  <c r="G78" i="23"/>
  <c r="AA77" i="23"/>
  <c r="AA78" i="23" s="1"/>
  <c r="AC37" i="23"/>
  <c r="X36" i="23"/>
  <c r="X37" i="23" s="1"/>
  <c r="W77" i="23"/>
  <c r="W78" i="23" s="1"/>
  <c r="W80" i="23" s="1"/>
  <c r="AN77" i="23"/>
  <c r="AN78" i="23" s="1"/>
  <c r="AV77" i="23"/>
  <c r="AV78" i="23" s="1"/>
  <c r="T37" i="23"/>
  <c r="AK37" i="23"/>
  <c r="AJ77" i="23"/>
  <c r="AJ78" i="23" s="1"/>
  <c r="AI37" i="23"/>
  <c r="AF77" i="23"/>
  <c r="AF78" i="23" s="1"/>
  <c r="AF37" i="23"/>
  <c r="AE77" i="23"/>
  <c r="AE78" i="23" s="1"/>
  <c r="AA37" i="23"/>
  <c r="K16" i="23"/>
  <c r="K76" i="23"/>
  <c r="J76" i="23"/>
  <c r="J77" i="23" s="1"/>
  <c r="J78" i="23" s="1"/>
  <c r="O77" i="23"/>
  <c r="O78" i="23" s="1"/>
  <c r="L76" i="23"/>
  <c r="S77" i="23"/>
  <c r="S78" i="23" s="1"/>
  <c r="AQ77" i="23"/>
  <c r="AQ78" i="23" s="1"/>
  <c r="AG77" i="23"/>
  <c r="AG78" i="23" s="1"/>
  <c r="AG80" i="23" s="1"/>
  <c r="AO77" i="23"/>
  <c r="AO78" i="23" s="1"/>
  <c r="AO80" i="23" s="1"/>
  <c r="P37" i="23"/>
  <c r="U77" i="23"/>
  <c r="U78" i="23" s="1"/>
  <c r="AC77" i="23"/>
  <c r="AC78" i="23" s="1"/>
  <c r="AK77" i="23"/>
  <c r="AK78" i="23" s="1"/>
  <c r="AS77" i="23"/>
  <c r="AS78" i="23" s="1"/>
  <c r="Y77" i="23"/>
  <c r="Y78" i="23" s="1"/>
  <c r="AB77" i="23"/>
  <c r="AB78" i="23" s="1"/>
  <c r="E76" i="8"/>
  <c r="E37" i="8"/>
  <c r="G37" i="8"/>
  <c r="G74" i="18"/>
  <c r="L71" i="18"/>
  <c r="L70" i="18"/>
  <c r="K69" i="18"/>
  <c r="K74" i="18" s="1"/>
  <c r="J69" i="18"/>
  <c r="L69" i="18" s="1"/>
  <c r="I69" i="18"/>
  <c r="I74" i="18" s="1"/>
  <c r="H69" i="18"/>
  <c r="H74" i="18" s="1"/>
  <c r="K68" i="18"/>
  <c r="J68" i="18"/>
  <c r="I68" i="18"/>
  <c r="L68" i="18" s="1"/>
  <c r="H68" i="18"/>
  <c r="L67" i="18"/>
  <c r="H66" i="18"/>
  <c r="L66" i="18" s="1"/>
  <c r="L65" i="18"/>
  <c r="G65" i="18"/>
  <c r="L64" i="18"/>
  <c r="G64" i="18"/>
  <c r="L63" i="18"/>
  <c r="G63" i="18"/>
  <c r="L62" i="18"/>
  <c r="G62" i="18"/>
  <c r="L61" i="18"/>
  <c r="G61" i="18"/>
  <c r="L60" i="18"/>
  <c r="G60" i="18"/>
  <c r="L59" i="18"/>
  <c r="G59" i="18"/>
  <c r="L58" i="18"/>
  <c r="G58" i="18"/>
  <c r="L57" i="18"/>
  <c r="G57" i="18"/>
  <c r="L56" i="18"/>
  <c r="G56" i="18"/>
  <c r="L55" i="18"/>
  <c r="G55" i="18"/>
  <c r="L54" i="18"/>
  <c r="L53" i="18"/>
  <c r="K52" i="18"/>
  <c r="L52" i="18" s="1"/>
  <c r="L51" i="18"/>
  <c r="L50" i="18"/>
  <c r="J50" i="18"/>
  <c r="L49" i="18"/>
  <c r="J49" i="18"/>
  <c r="K48" i="18"/>
  <c r="J48" i="18"/>
  <c r="L48" i="18" s="1"/>
  <c r="I48" i="18"/>
  <c r="H48" i="18"/>
  <c r="K47" i="18"/>
  <c r="L47" i="18" s="1"/>
  <c r="B47" i="18"/>
  <c r="K46" i="18"/>
  <c r="J46" i="18"/>
  <c r="L46" i="18" s="1"/>
  <c r="I46" i="18"/>
  <c r="H46" i="18"/>
  <c r="L45" i="18"/>
  <c r="B45" i="18"/>
  <c r="L44" i="18"/>
  <c r="L43" i="18"/>
  <c r="L42" i="18"/>
  <c r="G42" i="18"/>
  <c r="K41" i="18"/>
  <c r="I41" i="18"/>
  <c r="L41" i="18" s="1"/>
  <c r="L40" i="18"/>
  <c r="L39" i="18"/>
  <c r="L38" i="18"/>
  <c r="G37" i="18"/>
  <c r="G75" i="18" s="1"/>
  <c r="G76" i="18" s="1"/>
  <c r="G78" i="18" s="1"/>
  <c r="K34" i="18"/>
  <c r="J34" i="18"/>
  <c r="J37" i="18" s="1"/>
  <c r="I34" i="18"/>
  <c r="L34" i="18" s="1"/>
  <c r="H34" i="18"/>
  <c r="K33" i="18"/>
  <c r="J33" i="18"/>
  <c r="I33" i="18"/>
  <c r="L33" i="18" s="1"/>
  <c r="H33" i="18"/>
  <c r="H37" i="18" s="1"/>
  <c r="L31" i="18"/>
  <c r="L30" i="18"/>
  <c r="L29" i="18"/>
  <c r="G29" i="18"/>
  <c r="L28" i="18"/>
  <c r="G28" i="18"/>
  <c r="L27" i="18"/>
  <c r="G27" i="18"/>
  <c r="L26" i="18"/>
  <c r="G26" i="18"/>
  <c r="L25" i="18"/>
  <c r="G25" i="18"/>
  <c r="L24" i="18"/>
  <c r="K24" i="18"/>
  <c r="K23" i="18"/>
  <c r="J23" i="18"/>
  <c r="L23" i="18" s="1"/>
  <c r="I23" i="18"/>
  <c r="H23" i="18"/>
  <c r="K22" i="18"/>
  <c r="K37" i="18" s="1"/>
  <c r="J22" i="18"/>
  <c r="I22" i="18"/>
  <c r="L22" i="18" s="1"/>
  <c r="H22" i="18"/>
  <c r="K21" i="18"/>
  <c r="J21" i="18"/>
  <c r="I21" i="18"/>
  <c r="H21" i="18"/>
  <c r="L21" i="18" s="1"/>
  <c r="K20" i="18"/>
  <c r="J20" i="18"/>
  <c r="I20" i="18"/>
  <c r="L20" i="18" s="1"/>
  <c r="H20" i="18"/>
  <c r="L19" i="18"/>
  <c r="K18" i="18"/>
  <c r="J18" i="18"/>
  <c r="I18" i="18"/>
  <c r="L18" i="18" s="1"/>
  <c r="H18" i="18"/>
  <c r="L17" i="18"/>
  <c r="L16" i="18"/>
  <c r="G16" i="18"/>
  <c r="L15" i="18"/>
  <c r="G15" i="18"/>
  <c r="L14" i="18"/>
  <c r="K14" i="18"/>
  <c r="I14" i="18"/>
  <c r="L13" i="18"/>
  <c r="L12" i="18"/>
  <c r="L11" i="18"/>
  <c r="F57" i="17"/>
  <c r="F56" i="17"/>
  <c r="F55" i="17"/>
  <c r="F54" i="17"/>
  <c r="F53" i="17"/>
  <c r="F52" i="17"/>
  <c r="F51" i="17"/>
  <c r="F50" i="17"/>
  <c r="F49" i="17"/>
  <c r="F48" i="17"/>
  <c r="F47" i="17"/>
  <c r="B42" i="17"/>
  <c r="B40" i="17"/>
  <c r="F32" i="17"/>
  <c r="H32" i="17"/>
  <c r="F24" i="17"/>
  <c r="F23" i="17"/>
  <c r="F22" i="17"/>
  <c r="F21" i="17"/>
  <c r="F20" i="17"/>
  <c r="G49" i="17" l="1"/>
  <c r="G53" i="17"/>
  <c r="G57" i="17"/>
  <c r="G50" i="17"/>
  <c r="G54" i="17"/>
  <c r="G47" i="17"/>
  <c r="G51" i="17"/>
  <c r="G55" i="17"/>
  <c r="G48" i="17"/>
  <c r="G52" i="17"/>
  <c r="G56" i="17"/>
  <c r="H65" i="17"/>
  <c r="F65" i="17"/>
  <c r="G32" i="17"/>
  <c r="AV80" i="23"/>
  <c r="AR80" i="23"/>
  <c r="AM80" i="23"/>
  <c r="O80" i="23"/>
  <c r="O82" i="23" s="1"/>
  <c r="K77" i="23"/>
  <c r="K78" i="23" s="1"/>
  <c r="AQ80" i="23"/>
  <c r="J36" i="23"/>
  <c r="J37" i="23" s="1"/>
  <c r="J80" i="23" s="1"/>
  <c r="J82" i="23" s="1"/>
  <c r="AN80" i="23"/>
  <c r="AU80" i="23"/>
  <c r="Q80" i="23"/>
  <c r="AD80" i="23"/>
  <c r="P80" i="23"/>
  <c r="V80" i="23"/>
  <c r="AT80" i="23"/>
  <c r="Z80" i="23"/>
  <c r="AB80" i="23"/>
  <c r="R80" i="23"/>
  <c r="AJ80" i="23"/>
  <c r="Y80" i="23"/>
  <c r="AE80" i="23"/>
  <c r="AS80" i="23"/>
  <c r="AC80" i="23"/>
  <c r="X80" i="23"/>
  <c r="L77" i="23"/>
  <c r="L78" i="23" s="1"/>
  <c r="L80" i="23" s="1"/>
  <c r="AL80" i="23"/>
  <c r="AK80" i="23"/>
  <c r="AF80" i="23"/>
  <c r="AA80" i="23"/>
  <c r="T80" i="23"/>
  <c r="AI80" i="23"/>
  <c r="K37" i="23"/>
  <c r="K80" i="23" s="1"/>
  <c r="K82" i="23" s="1"/>
  <c r="U80" i="23"/>
  <c r="S80" i="23"/>
  <c r="K75" i="18"/>
  <c r="K76" i="18" s="1"/>
  <c r="L37" i="18"/>
  <c r="L74" i="18"/>
  <c r="H75" i="18"/>
  <c r="H76" i="18" s="1"/>
  <c r="J74" i="18"/>
  <c r="J75" i="18" s="1"/>
  <c r="J76" i="18" s="1"/>
  <c r="I37" i="18"/>
  <c r="I75" i="18" s="1"/>
  <c r="G65" i="17" l="1"/>
  <c r="P82" i="23"/>
  <c r="Q82" i="23" s="1"/>
  <c r="R82" i="23" s="1"/>
  <c r="S82" i="23" s="1"/>
  <c r="T82" i="23" s="1"/>
  <c r="U82" i="23" s="1"/>
  <c r="V82" i="23" s="1"/>
  <c r="W82" i="23" s="1"/>
  <c r="X82" i="23" s="1"/>
  <c r="Y82" i="23" s="1"/>
  <c r="Z82" i="23" s="1"/>
  <c r="AA82" i="23" s="1"/>
  <c r="AB82" i="23" s="1"/>
  <c r="AC82" i="23" s="1"/>
  <c r="AD82" i="23" s="1"/>
  <c r="AE82" i="23" s="1"/>
  <c r="AF82" i="23" s="1"/>
  <c r="AG82" i="23" s="1"/>
  <c r="AH82" i="23" s="1"/>
  <c r="AI82" i="23" s="1"/>
  <c r="AJ82" i="23" s="1"/>
  <c r="AK82" i="23" s="1"/>
  <c r="AL82" i="23" s="1"/>
  <c r="AM82" i="23" s="1"/>
  <c r="AN82" i="23" s="1"/>
  <c r="AO82" i="23" s="1"/>
  <c r="AP82" i="23" s="1"/>
  <c r="AQ82" i="23" s="1"/>
  <c r="AR82" i="23" s="1"/>
  <c r="AS82" i="23" s="1"/>
  <c r="AT82" i="23" s="1"/>
  <c r="AU82" i="23" s="1"/>
  <c r="AV82" i="23" s="1"/>
  <c r="AW82" i="23" s="1"/>
  <c r="AX82" i="23" s="1"/>
  <c r="I76" i="18"/>
  <c r="L76" i="18" s="1"/>
  <c r="L75" i="18"/>
  <c r="L82" i="23" l="1"/>
  <c r="L70" i="8"/>
  <c r="L63" i="8"/>
  <c r="L62" i="8"/>
  <c r="L61" i="8"/>
  <c r="L60" i="8"/>
  <c r="L59" i="8"/>
  <c r="L58" i="8"/>
  <c r="L57" i="8"/>
  <c r="L56" i="8"/>
  <c r="L55" i="8"/>
  <c r="L54" i="8"/>
  <c r="L53" i="8"/>
  <c r="L52" i="8"/>
  <c r="L44" i="8"/>
  <c r="L42" i="8"/>
  <c r="L41" i="8"/>
  <c r="L40" i="8"/>
  <c r="L35" i="8"/>
  <c r="L34" i="8"/>
  <c r="L33" i="8"/>
  <c r="L32" i="8"/>
  <c r="L31" i="8"/>
  <c r="L30" i="8"/>
  <c r="L29" i="8"/>
  <c r="L28" i="8"/>
  <c r="L27" i="8"/>
  <c r="L26" i="8"/>
  <c r="L24" i="8"/>
  <c r="L21" i="8"/>
  <c r="L20" i="8"/>
  <c r="L17" i="8"/>
  <c r="L15" i="8"/>
  <c r="L14" i="8"/>
  <c r="L13" i="8"/>
  <c r="L12" i="8"/>
  <c r="K70" i="8"/>
  <c r="L11" i="8"/>
  <c r="L38" i="8"/>
  <c r="L16" i="8" l="1"/>
  <c r="L36" i="8"/>
  <c r="L37" i="8" l="1"/>
  <c r="K67" i="8"/>
  <c r="AB51" i="8"/>
  <c r="AC51" i="8"/>
  <c r="AD51" i="8"/>
  <c r="AE51" i="8"/>
  <c r="AF51" i="8"/>
  <c r="AG51" i="8"/>
  <c r="AH51" i="8"/>
  <c r="AA51" i="8"/>
  <c r="K68" i="8"/>
  <c r="K69" i="8"/>
  <c r="AB46" i="8"/>
  <c r="AC46" i="8"/>
  <c r="AD46" i="8"/>
  <c r="AE46" i="8"/>
  <c r="AF46" i="8"/>
  <c r="AG46" i="8"/>
  <c r="AH46" i="8"/>
  <c r="AI46" i="8"/>
  <c r="AJ46" i="8"/>
  <c r="AK46" i="8"/>
  <c r="AL46" i="8"/>
  <c r="AA46" i="8"/>
  <c r="AA45" i="8"/>
  <c r="AD45" i="8"/>
  <c r="AE45" i="8"/>
  <c r="AF45" i="8"/>
  <c r="AG45" i="8"/>
  <c r="AH45" i="8"/>
  <c r="AI45" i="8"/>
  <c r="AJ45" i="8"/>
  <c r="AK45" i="8"/>
  <c r="AL45" i="8"/>
  <c r="AC45" i="8"/>
  <c r="AB45" i="8"/>
  <c r="K19" i="8"/>
  <c r="X51" i="8"/>
  <c r="Y51" i="8"/>
  <c r="Z51" i="8"/>
  <c r="W51" i="8"/>
  <c r="Y47" i="8" l="1"/>
  <c r="Z47" i="8"/>
  <c r="X47" i="8"/>
  <c r="Y45" i="8"/>
  <c r="Z45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R33" i="8"/>
  <c r="S33" i="8"/>
  <c r="T33" i="8"/>
  <c r="U33" i="8"/>
  <c r="V33" i="8"/>
  <c r="W33" i="8"/>
  <c r="X33" i="8"/>
  <c r="Y33" i="8"/>
  <c r="Z33" i="8"/>
  <c r="P34" i="8"/>
  <c r="P36" i="8" s="1"/>
  <c r="Q34" i="8"/>
  <c r="Q36" i="8" s="1"/>
  <c r="R34" i="8"/>
  <c r="S34" i="8"/>
  <c r="T34" i="8"/>
  <c r="U34" i="8"/>
  <c r="V34" i="8"/>
  <c r="W34" i="8"/>
  <c r="X34" i="8"/>
  <c r="Y34" i="8"/>
  <c r="Z34" i="8"/>
  <c r="AA34" i="8"/>
  <c r="AA36" i="8" s="1"/>
  <c r="O36" i="8"/>
  <c r="AB36" i="8"/>
  <c r="AC36" i="8"/>
  <c r="AC37" i="8" s="1"/>
  <c r="AD36" i="8"/>
  <c r="AE36" i="8"/>
  <c r="AF36" i="8"/>
  <c r="AG36" i="8"/>
  <c r="AH36" i="8"/>
  <c r="AI36" i="8"/>
  <c r="AI37" i="8" s="1"/>
  <c r="AJ36" i="8"/>
  <c r="AK36" i="8"/>
  <c r="AK37" i="8" s="1"/>
  <c r="AL36" i="8"/>
  <c r="AM36" i="8"/>
  <c r="AN36" i="8"/>
  <c r="AO36" i="8"/>
  <c r="AP36" i="8"/>
  <c r="AQ36" i="8"/>
  <c r="AQ37" i="8" s="1"/>
  <c r="AR36" i="8"/>
  <c r="AS36" i="8"/>
  <c r="AS37" i="8" s="1"/>
  <c r="AT36" i="8"/>
  <c r="AU36" i="8"/>
  <c r="AV36" i="8"/>
  <c r="AW36" i="8"/>
  <c r="AX36" i="8"/>
  <c r="O39" i="8"/>
  <c r="P39" i="8" s="1"/>
  <c r="Q39" i="8" s="1"/>
  <c r="R39" i="8" s="1"/>
  <c r="S39" i="8" s="1"/>
  <c r="T39" i="8" s="1"/>
  <c r="U39" i="8" s="1"/>
  <c r="V39" i="8" s="1"/>
  <c r="W39" i="8" s="1"/>
  <c r="X39" i="8" s="1"/>
  <c r="Y39" i="8" s="1"/>
  <c r="Z39" i="8" s="1"/>
  <c r="AA39" i="8" s="1"/>
  <c r="AB39" i="8" s="1"/>
  <c r="AC39" i="8" s="1"/>
  <c r="AD39" i="8" s="1"/>
  <c r="AE39" i="8" s="1"/>
  <c r="AF39" i="8" s="1"/>
  <c r="AG39" i="8" s="1"/>
  <c r="AH39" i="8" s="1"/>
  <c r="AI39" i="8" s="1"/>
  <c r="AJ39" i="8" s="1"/>
  <c r="AK39" i="8" s="1"/>
  <c r="AL39" i="8" s="1"/>
  <c r="AM39" i="8" s="1"/>
  <c r="AN39" i="8" s="1"/>
  <c r="AO39" i="8" s="1"/>
  <c r="AP39" i="8" s="1"/>
  <c r="AQ39" i="8" s="1"/>
  <c r="AR39" i="8" s="1"/>
  <c r="AS39" i="8" s="1"/>
  <c r="AT39" i="8" s="1"/>
  <c r="AU39" i="8" s="1"/>
  <c r="AV39" i="8" s="1"/>
  <c r="AW39" i="8" s="1"/>
  <c r="AX39" i="8" s="1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Q45" i="8"/>
  <c r="R45" i="8"/>
  <c r="S45" i="8"/>
  <c r="T45" i="8"/>
  <c r="U45" i="8"/>
  <c r="V45" i="8"/>
  <c r="W45" i="8"/>
  <c r="X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W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AX47" i="8"/>
  <c r="AB71" i="8"/>
  <c r="AC71" i="8"/>
  <c r="AD71" i="8"/>
  <c r="AE71" i="8"/>
  <c r="AF71" i="8"/>
  <c r="AG71" i="8"/>
  <c r="AH71" i="8"/>
  <c r="AI71" i="8"/>
  <c r="AJ71" i="8"/>
  <c r="AK71" i="8"/>
  <c r="AL71" i="8"/>
  <c r="AM71" i="8"/>
  <c r="AN71" i="8"/>
  <c r="AO71" i="8"/>
  <c r="AP71" i="8"/>
  <c r="AQ71" i="8"/>
  <c r="AR71" i="8"/>
  <c r="AS71" i="8"/>
  <c r="AT71" i="8"/>
  <c r="AU71" i="8"/>
  <c r="AV71" i="8"/>
  <c r="AW71" i="8"/>
  <c r="AX71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O85" i="8"/>
  <c r="P85" i="8" s="1"/>
  <c r="Q85" i="8" s="1"/>
  <c r="R85" i="8" s="1"/>
  <c r="S85" i="8" s="1"/>
  <c r="T85" i="8" s="1"/>
  <c r="U85" i="8" s="1"/>
  <c r="V85" i="8" s="1"/>
  <c r="W85" i="8" s="1"/>
  <c r="X85" i="8" s="1"/>
  <c r="Y85" i="8" s="1"/>
  <c r="Z85" i="8" s="1"/>
  <c r="AA85" i="8" s="1"/>
  <c r="AB85" i="8" s="1"/>
  <c r="AC85" i="8" s="1"/>
  <c r="AD85" i="8" s="1"/>
  <c r="AE85" i="8" s="1"/>
  <c r="AF85" i="8" s="1"/>
  <c r="AG85" i="8" s="1"/>
  <c r="AH85" i="8" s="1"/>
  <c r="AI85" i="8" s="1"/>
  <c r="AJ85" i="8" s="1"/>
  <c r="AK85" i="8" s="1"/>
  <c r="AL85" i="8" s="1"/>
  <c r="AM85" i="8" s="1"/>
  <c r="AN85" i="8" s="1"/>
  <c r="AO85" i="8" s="1"/>
  <c r="AP85" i="8" s="1"/>
  <c r="AQ85" i="8" s="1"/>
  <c r="AR85" i="8" s="1"/>
  <c r="AS85" i="8" s="1"/>
  <c r="AT85" i="8" s="1"/>
  <c r="AU85" i="8" s="1"/>
  <c r="AV85" i="8" s="1"/>
  <c r="AW85" i="8" s="1"/>
  <c r="AX85" i="8" s="1"/>
  <c r="O90" i="8"/>
  <c r="O92" i="8" s="1"/>
  <c r="O74" i="8" s="1"/>
  <c r="O75" i="8" s="1"/>
  <c r="P90" i="8"/>
  <c r="P92" i="8" s="1"/>
  <c r="P74" i="8" s="1"/>
  <c r="P75" i="8" s="1"/>
  <c r="Q90" i="8"/>
  <c r="Q92" i="8" s="1"/>
  <c r="Q74" i="8" s="1"/>
  <c r="Q75" i="8" s="1"/>
  <c r="Q76" i="8" s="1"/>
  <c r="R90" i="8"/>
  <c r="R92" i="8" s="1"/>
  <c r="R74" i="8" s="1"/>
  <c r="S90" i="8"/>
  <c r="S92" i="8" s="1"/>
  <c r="S74" i="8" s="1"/>
  <c r="T90" i="8"/>
  <c r="T92" i="8" s="1"/>
  <c r="T74" i="8" s="1"/>
  <c r="U90" i="8"/>
  <c r="U92" i="8" s="1"/>
  <c r="U74" i="8" s="1"/>
  <c r="V90" i="8"/>
  <c r="V92" i="8" s="1"/>
  <c r="V74" i="8" s="1"/>
  <c r="W90" i="8"/>
  <c r="W92" i="8" s="1"/>
  <c r="W74" i="8" s="1"/>
  <c r="X90" i="8"/>
  <c r="X92" i="8" s="1"/>
  <c r="X74" i="8" s="1"/>
  <c r="Y90" i="8"/>
  <c r="Y92" i="8" s="1"/>
  <c r="Y74" i="8" s="1"/>
  <c r="Z90" i="8"/>
  <c r="Z92" i="8" s="1"/>
  <c r="Z74" i="8" s="1"/>
  <c r="AA90" i="8"/>
  <c r="AA92" i="8" s="1"/>
  <c r="AA74" i="8" s="1"/>
  <c r="AB90" i="8"/>
  <c r="AB92" i="8" s="1"/>
  <c r="AB74" i="8" s="1"/>
  <c r="AC90" i="8"/>
  <c r="AD90" i="8"/>
  <c r="AD92" i="8" s="1"/>
  <c r="AD74" i="8" s="1"/>
  <c r="AE90" i="8"/>
  <c r="AE92" i="8" s="1"/>
  <c r="AE74" i="8" s="1"/>
  <c r="AF90" i="8"/>
  <c r="AF92" i="8" s="1"/>
  <c r="AF74" i="8" s="1"/>
  <c r="AF75" i="8" s="1"/>
  <c r="AG90" i="8"/>
  <c r="AG92" i="8" s="1"/>
  <c r="AG74" i="8" s="1"/>
  <c r="AH90" i="8"/>
  <c r="AH92" i="8" s="1"/>
  <c r="AH74" i="8" s="1"/>
  <c r="AI90" i="8"/>
  <c r="AI92" i="8" s="1"/>
  <c r="AI74" i="8" s="1"/>
  <c r="AJ90" i="8"/>
  <c r="AJ92" i="8" s="1"/>
  <c r="AJ74" i="8" s="1"/>
  <c r="AK90" i="8"/>
  <c r="AL90" i="8"/>
  <c r="AL92" i="8" s="1"/>
  <c r="AL74" i="8" s="1"/>
  <c r="AL75" i="8" s="1"/>
  <c r="AM90" i="8"/>
  <c r="AM92" i="8" s="1"/>
  <c r="AM74" i="8" s="1"/>
  <c r="AN90" i="8"/>
  <c r="AN92" i="8" s="1"/>
  <c r="AN74" i="8" s="1"/>
  <c r="AO90" i="8"/>
  <c r="AO92" i="8" s="1"/>
  <c r="AO74" i="8" s="1"/>
  <c r="AP90" i="8"/>
  <c r="AP92" i="8" s="1"/>
  <c r="AP74" i="8" s="1"/>
  <c r="AQ90" i="8"/>
  <c r="AQ92" i="8" s="1"/>
  <c r="AQ74" i="8" s="1"/>
  <c r="AR90" i="8"/>
  <c r="AR92" i="8" s="1"/>
  <c r="AR74" i="8" s="1"/>
  <c r="AS90" i="8"/>
  <c r="AS92" i="8" s="1"/>
  <c r="AS74" i="8" s="1"/>
  <c r="AT90" i="8"/>
  <c r="AT92" i="8" s="1"/>
  <c r="AT74" i="8" s="1"/>
  <c r="AU90" i="8"/>
  <c r="AU92" i="8" s="1"/>
  <c r="AU74" i="8" s="1"/>
  <c r="AV90" i="8"/>
  <c r="AV92" i="8" s="1"/>
  <c r="AV74" i="8" s="1"/>
  <c r="AW90" i="8"/>
  <c r="AW92" i="8" s="1"/>
  <c r="AW74" i="8" s="1"/>
  <c r="AX90" i="8"/>
  <c r="AX92" i="8" s="1"/>
  <c r="AX74" i="8" s="1"/>
  <c r="O91" i="8"/>
  <c r="AC92" i="8"/>
  <c r="AC74" i="8" s="1"/>
  <c r="AK92" i="8"/>
  <c r="AK74" i="8" s="1"/>
  <c r="O37" i="8" l="1"/>
  <c r="AU37" i="8"/>
  <c r="AM37" i="8"/>
  <c r="AE37" i="8"/>
  <c r="AV75" i="8"/>
  <c r="AV76" i="8" s="1"/>
  <c r="AN75" i="8"/>
  <c r="AN76" i="8" s="1"/>
  <c r="AF76" i="8"/>
  <c r="P76" i="8"/>
  <c r="P79" i="8" s="1"/>
  <c r="AE75" i="8"/>
  <c r="AE76" i="8" s="1"/>
  <c r="AE79" i="8" s="1"/>
  <c r="AR37" i="8"/>
  <c r="AJ37" i="8"/>
  <c r="W36" i="8"/>
  <c r="W37" i="8" s="1"/>
  <c r="AA37" i="8"/>
  <c r="S36" i="8"/>
  <c r="S37" i="8" s="1"/>
  <c r="Z36" i="8"/>
  <c r="Z37" i="8" s="1"/>
  <c r="R36" i="8"/>
  <c r="R37" i="8" s="1"/>
  <c r="T36" i="8"/>
  <c r="T37" i="8" s="1"/>
  <c r="P37" i="8"/>
  <c r="AX37" i="8"/>
  <c r="AP37" i="8"/>
  <c r="AH37" i="8"/>
  <c r="V36" i="8"/>
  <c r="V37" i="8" s="1"/>
  <c r="Y75" i="8"/>
  <c r="Y76" i="8" s="1"/>
  <c r="Y36" i="8"/>
  <c r="Y37" i="8" s="1"/>
  <c r="AO37" i="8"/>
  <c r="U36" i="8"/>
  <c r="U37" i="8" s="1"/>
  <c r="AV37" i="8"/>
  <c r="AN37" i="8"/>
  <c r="AA75" i="8"/>
  <c r="AA76" i="8" s="1"/>
  <c r="K47" i="8"/>
  <c r="X36" i="8"/>
  <c r="X37" i="8" s="1"/>
  <c r="AW37" i="8"/>
  <c r="AQ75" i="8"/>
  <c r="AQ76" i="8" s="1"/>
  <c r="AQ79" i="8" s="1"/>
  <c r="AT37" i="8"/>
  <c r="AL37" i="8"/>
  <c r="Q37" i="8"/>
  <c r="Q79" i="8" s="1"/>
  <c r="AG37" i="8"/>
  <c r="AI75" i="8"/>
  <c r="AI76" i="8" s="1"/>
  <c r="AI79" i="8" s="1"/>
  <c r="S75" i="8"/>
  <c r="S76" i="8" s="1"/>
  <c r="AH75" i="8"/>
  <c r="AH76" i="8" s="1"/>
  <c r="W75" i="8"/>
  <c r="W76" i="8" s="1"/>
  <c r="V75" i="8"/>
  <c r="V76" i="8" s="1"/>
  <c r="AD37" i="8"/>
  <c r="AM75" i="8"/>
  <c r="L74" i="8"/>
  <c r="L71" i="8"/>
  <c r="AP75" i="8"/>
  <c r="AP76" i="8" s="1"/>
  <c r="U75" i="8"/>
  <c r="U76" i="8" s="1"/>
  <c r="AU75" i="8"/>
  <c r="AU76" i="8" s="1"/>
  <c r="AU79" i="8" s="1"/>
  <c r="O76" i="8"/>
  <c r="AR75" i="8"/>
  <c r="AR76" i="8" s="1"/>
  <c r="AR79" i="8" s="1"/>
  <c r="AJ75" i="8"/>
  <c r="AJ76" i="8" s="1"/>
  <c r="AB75" i="8"/>
  <c r="AB76" i="8" s="1"/>
  <c r="T75" i="8"/>
  <c r="T76" i="8" s="1"/>
  <c r="AF37" i="8"/>
  <c r="AF79" i="8" s="1"/>
  <c r="AT75" i="8"/>
  <c r="AT76" i="8" s="1"/>
  <c r="AW75" i="8"/>
  <c r="AW76" i="8" s="1"/>
  <c r="AX75" i="8"/>
  <c r="AX76" i="8" s="1"/>
  <c r="AO75" i="8"/>
  <c r="AO76" i="8" s="1"/>
  <c r="AG75" i="8"/>
  <c r="AG76" i="8" s="1"/>
  <c r="AD75" i="8"/>
  <c r="AD76" i="8" s="1"/>
  <c r="AB37" i="8"/>
  <c r="AL76" i="8"/>
  <c r="X75" i="8"/>
  <c r="X76" i="8" s="1"/>
  <c r="Z75" i="8"/>
  <c r="Z76" i="8" s="1"/>
  <c r="AS75" i="8"/>
  <c r="AS76" i="8" s="1"/>
  <c r="AS79" i="8" s="1"/>
  <c r="AK75" i="8"/>
  <c r="AK76" i="8" s="1"/>
  <c r="AK79" i="8" s="1"/>
  <c r="AC75" i="8"/>
  <c r="AC76" i="8" s="1"/>
  <c r="AC79" i="8" s="1"/>
  <c r="R75" i="8"/>
  <c r="R76" i="8" s="1"/>
  <c r="K35" i="8"/>
  <c r="J35" i="8"/>
  <c r="AN79" i="8" l="1"/>
  <c r="O79" i="8"/>
  <c r="O81" i="8" s="1"/>
  <c r="P81" i="8" s="1"/>
  <c r="Q81" i="8" s="1"/>
  <c r="AW79" i="8"/>
  <c r="AJ79" i="8"/>
  <c r="AV79" i="8"/>
  <c r="Z79" i="8"/>
  <c r="S79" i="8"/>
  <c r="AA79" i="8"/>
  <c r="AH79" i="8"/>
  <c r="AG79" i="8"/>
  <c r="Y79" i="8"/>
  <c r="AP79" i="8"/>
  <c r="U79" i="8"/>
  <c r="R79" i="8"/>
  <c r="W79" i="8"/>
  <c r="AO79" i="8"/>
  <c r="T79" i="8"/>
  <c r="L75" i="8"/>
  <c r="L76" i="8" s="1"/>
  <c r="AX79" i="8"/>
  <c r="AL79" i="8"/>
  <c r="AT79" i="8"/>
  <c r="AB79" i="8"/>
  <c r="X79" i="8"/>
  <c r="V79" i="8"/>
  <c r="AM76" i="8"/>
  <c r="AM79" i="8" s="1"/>
  <c r="AD79" i="8"/>
  <c r="G27" i="20"/>
  <c r="K25" i="8"/>
  <c r="J25" i="8"/>
  <c r="R81" i="8" l="1"/>
  <c r="S81" i="8" s="1"/>
  <c r="T81" i="8" s="1"/>
  <c r="U81" i="8" s="1"/>
  <c r="V81" i="8" s="1"/>
  <c r="W81" i="8" s="1"/>
  <c r="X81" i="8" s="1"/>
  <c r="Y81" i="8" s="1"/>
  <c r="Z81" i="8" s="1"/>
  <c r="AA81" i="8" s="1"/>
  <c r="AB81" i="8" s="1"/>
  <c r="AC81" i="8" s="1"/>
  <c r="AD81" i="8" s="1"/>
  <c r="AE81" i="8" s="1"/>
  <c r="AF81" i="8" s="1"/>
  <c r="AG81" i="8" s="1"/>
  <c r="AH81" i="8" s="1"/>
  <c r="AI81" i="8" s="1"/>
  <c r="AJ81" i="8" s="1"/>
  <c r="AK81" i="8" s="1"/>
  <c r="AL81" i="8" s="1"/>
  <c r="AM81" i="8" s="1"/>
  <c r="AN81" i="8" s="1"/>
  <c r="AO81" i="8" s="1"/>
  <c r="AP81" i="8" s="1"/>
  <c r="AQ81" i="8" s="1"/>
  <c r="AR81" i="8" s="1"/>
  <c r="AS81" i="8" s="1"/>
  <c r="AT81" i="8" s="1"/>
  <c r="AU81" i="8" s="1"/>
  <c r="AV81" i="8" s="1"/>
  <c r="AW81" i="8" s="1"/>
  <c r="AX81" i="8" s="1"/>
  <c r="L77" i="8"/>
  <c r="K73" i="8"/>
  <c r="J73" i="8"/>
  <c r="K72" i="8"/>
  <c r="J72" i="8"/>
  <c r="J71" i="8"/>
  <c r="J70" i="8"/>
  <c r="K64" i="8"/>
  <c r="J64" i="8"/>
  <c r="K63" i="8"/>
  <c r="J63" i="8"/>
  <c r="K62" i="8"/>
  <c r="J62" i="8"/>
  <c r="K61" i="8"/>
  <c r="J61" i="8"/>
  <c r="K60" i="8"/>
  <c r="J60" i="8"/>
  <c r="K59" i="8"/>
  <c r="J59" i="8"/>
  <c r="K58" i="8"/>
  <c r="J58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B47" i="8"/>
  <c r="J46" i="8"/>
  <c r="B45" i="8"/>
  <c r="K44" i="8"/>
  <c r="J44" i="8"/>
  <c r="K42" i="8"/>
  <c r="J42" i="8"/>
  <c r="J41" i="8"/>
  <c r="K40" i="8"/>
  <c r="K43" i="8" s="1"/>
  <c r="J40" i="8"/>
  <c r="K38" i="8"/>
  <c r="J38" i="8"/>
  <c r="K34" i="8"/>
  <c r="K32" i="8"/>
  <c r="K30" i="8"/>
  <c r="J30" i="8"/>
  <c r="K29" i="8"/>
  <c r="J29" i="8"/>
  <c r="K28" i="8"/>
  <c r="J28" i="8"/>
  <c r="K27" i="8"/>
  <c r="J27" i="8"/>
  <c r="K26" i="8"/>
  <c r="J26" i="8"/>
  <c r="K24" i="8"/>
  <c r="J24" i="8"/>
  <c r="J23" i="8"/>
  <c r="K21" i="8"/>
  <c r="J21" i="8"/>
  <c r="K20" i="8"/>
  <c r="J20" i="8"/>
  <c r="K18" i="8"/>
  <c r="J18" i="8"/>
  <c r="K17" i="8"/>
  <c r="J17" i="8"/>
  <c r="K15" i="8"/>
  <c r="J15" i="8"/>
  <c r="J14" i="8"/>
  <c r="K13" i="8"/>
  <c r="J13" i="8"/>
  <c r="K12" i="8"/>
  <c r="J12" i="8"/>
  <c r="K11" i="8"/>
  <c r="J11" i="8"/>
  <c r="H43" i="24" l="1"/>
  <c r="H48" i="24" s="1"/>
  <c r="H50" i="24" s="1"/>
  <c r="L79" i="8"/>
  <c r="H43" i="20"/>
  <c r="H48" i="20" s="1"/>
  <c r="H50" i="20" s="1"/>
  <c r="J16" i="8"/>
  <c r="K16" i="8"/>
  <c r="J47" i="8"/>
  <c r="F27" i="20" s="1"/>
  <c r="K71" i="8"/>
  <c r="K74" i="8"/>
  <c r="J45" i="8"/>
  <c r="K33" i="8"/>
  <c r="K36" i="8" s="1"/>
  <c r="J34" i="8"/>
  <c r="J33" i="8"/>
  <c r="J43" i="8"/>
  <c r="J74" i="8"/>
  <c r="J36" i="8" l="1"/>
  <c r="J37" i="8" s="1"/>
  <c r="K37" i="8"/>
  <c r="K75" i="8"/>
  <c r="K76" i="8" s="1"/>
  <c r="J75" i="8"/>
  <c r="J76" i="8" s="1"/>
  <c r="K77" i="8" l="1"/>
  <c r="J77" i="8"/>
  <c r="F43" i="24" s="1"/>
  <c r="F48" i="24" s="1"/>
  <c r="F50" i="24" s="1"/>
  <c r="F52" i="24" s="1"/>
  <c r="G43" i="24" l="1"/>
  <c r="G48" i="24" s="1"/>
  <c r="G50" i="24" s="1"/>
  <c r="G52" i="24" s="1"/>
  <c r="H10" i="24" s="1"/>
  <c r="H52" i="24" s="1"/>
  <c r="I10" i="24" s="1"/>
  <c r="I52" i="24" s="1"/>
  <c r="K79" i="8"/>
  <c r="G43" i="20"/>
  <c r="G48" i="20" s="1"/>
  <c r="G50" i="20" s="1"/>
  <c r="F43" i="20"/>
  <c r="F48" i="20" s="1"/>
  <c r="F50" i="20" s="1"/>
  <c r="J79" i="8"/>
  <c r="J81" i="8" s="1"/>
  <c r="K81" i="8" l="1"/>
  <c r="L81" i="8" s="1"/>
  <c r="F52" i="20"/>
  <c r="G52" i="20" l="1"/>
  <c r="H10" i="20" s="1"/>
  <c r="H52" i="20" s="1"/>
  <c r="I10" i="20" s="1"/>
  <c r="I52" i="20" s="1"/>
</calcChain>
</file>

<file path=xl/comments1.xml><?xml version="1.0" encoding="utf-8"?>
<comments xmlns="http://schemas.openxmlformats.org/spreadsheetml/2006/main">
  <authors>
    <author/>
  </authors>
  <commentList>
    <comment ref="D21" authorId="0" shapeId="0">
      <text>
        <r>
          <rPr>
            <sz val="11"/>
            <color theme="1"/>
            <rFont val="Arial"/>
            <family val="2"/>
          </rPr>
          <t>Utilisateur Windows:
c) 2,50€ la boite de 50 masques sur 3 mois.
Sachant qu'il y a 440 boites x 2,50€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1" authorId="0" shapeId="0">
      <text>
        <r>
          <rPr>
            <sz val="11"/>
            <color theme="1"/>
            <rFont val="Arial"/>
            <family val="2"/>
          </rPr>
          <t>Utilisateur Windows:
c) 2,50€ la boite de 50 masques sur 3 mois.
Sachant qu'il y a 440 boites x 2,50€</t>
        </r>
      </text>
    </comment>
  </commentList>
</comments>
</file>

<file path=xl/sharedStrings.xml><?xml version="1.0" encoding="utf-8"?>
<sst xmlns="http://schemas.openxmlformats.org/spreadsheetml/2006/main" count="724" uniqueCount="273">
  <si>
    <t>dec-21</t>
  </si>
  <si>
    <t>aout-22</t>
  </si>
  <si>
    <t>dec-22</t>
  </si>
  <si>
    <t>fev-23</t>
  </si>
  <si>
    <t>aout-23</t>
  </si>
  <si>
    <t>dec-23</t>
  </si>
  <si>
    <t>Apport en capital / Augmentation fonds associatifs</t>
  </si>
  <si>
    <t>Subventions d'investissements</t>
  </si>
  <si>
    <t>Cessions d'immobilisations</t>
  </si>
  <si>
    <t>(Ex : vente d'un immeuble, du materiel, machine, …)</t>
  </si>
  <si>
    <t>Emprunts bancaires</t>
  </si>
  <si>
    <t>Concours financiers</t>
  </si>
  <si>
    <t>(Apport financier autre qu'un emprunt bancaire)</t>
  </si>
  <si>
    <t>Apports en courants associés bloqués</t>
  </si>
  <si>
    <t>HORS EXPLOITATION</t>
  </si>
  <si>
    <t>Créances à l'ouverture</t>
  </si>
  <si>
    <t>(Voir explication onglet notice à partir de la ligne 36)</t>
  </si>
  <si>
    <t>Chiffre d'affaires TTC 3</t>
  </si>
  <si>
    <t>Distribution de masques</t>
  </si>
  <si>
    <t>Chiffre d'affaires TTC 4</t>
  </si>
  <si>
    <t>Chiffre d'affaires TTC 5</t>
  </si>
  <si>
    <t>Chiffre d'affaires TTC 6</t>
  </si>
  <si>
    <t>Chiffre d'affaires TTC 7</t>
  </si>
  <si>
    <t>Subventions d'exploitation</t>
  </si>
  <si>
    <t>(Conseil Régional IDF) - Location et entretien locaux</t>
  </si>
  <si>
    <t>Aides aux postes</t>
  </si>
  <si>
    <t>(aide de l'état contrat CUI Pole Emploi) VG</t>
  </si>
  <si>
    <t>(aide de l'état contrat CUI Pole Emploi) CF</t>
  </si>
  <si>
    <t xml:space="preserve"> </t>
  </si>
  <si>
    <t>EXPLOITATION</t>
  </si>
  <si>
    <t>Matériel informatique et matériel de bureau pour travailleur handicapé</t>
  </si>
  <si>
    <t>Remboursement des emprunts</t>
  </si>
  <si>
    <t>Remboursement des comptes courants</t>
  </si>
  <si>
    <t>Dettes à l'ouverture</t>
  </si>
  <si>
    <t>Sous-traitance ==&gt; TTC 4  Intervenants praticiens</t>
  </si>
  <si>
    <t>Sous-traitance Intervenants Conférienciers ==&gt; TTC 5 / TTC 6</t>
  </si>
  <si>
    <t>Sous-traitance ==&gt; TTC 7  Intervenants praticiens</t>
  </si>
  <si>
    <t>Achats de marchandises et matières premières /prestations marketing</t>
  </si>
  <si>
    <t>Charges de personnel</t>
  </si>
  <si>
    <t>Charges externes TTC 3</t>
  </si>
  <si>
    <t>(Ex : eau, gaz, éléctricité,…)</t>
  </si>
  <si>
    <t>Charges externes TTC 4</t>
  </si>
  <si>
    <t>Charges externes TTC 5</t>
  </si>
  <si>
    <t>Charges externes TTC 6</t>
  </si>
  <si>
    <t>Charges externes TTC 7</t>
  </si>
  <si>
    <t>Charges externes TTC 8</t>
  </si>
  <si>
    <t>Charges externes TTC 9</t>
  </si>
  <si>
    <t>Charges externes TTC 10</t>
  </si>
  <si>
    <t>Charges externes TTC 11</t>
  </si>
  <si>
    <t>Charges externes TTC 12</t>
  </si>
  <si>
    <t>Charges externes TTC 13</t>
  </si>
  <si>
    <t>Cotisations sociales</t>
  </si>
  <si>
    <t>(Contrat CUI fin 26/02/2022) -  COTIS. PATRONALES</t>
  </si>
  <si>
    <t>(Contrat CUI fin mars 2022) -  COTIS. PATRONALES</t>
  </si>
  <si>
    <t>TVA à payer</t>
  </si>
  <si>
    <t>VARIATION TRESORERIE MENSUELLE</t>
  </si>
  <si>
    <r>
      <rPr>
        <b/>
        <sz val="14"/>
        <color theme="0"/>
        <rFont val="Arial Narrow"/>
        <family val="2"/>
      </rPr>
      <t>SOLDE DE TRESORERIE</t>
    </r>
    <r>
      <rPr>
        <b/>
        <sz val="14"/>
        <color theme="7"/>
        <rFont val="Arial Narrow"/>
        <family val="2"/>
      </rPr>
      <t xml:space="preserve"> </t>
    </r>
  </si>
  <si>
    <t>CALCUL DE LA TVA</t>
  </si>
  <si>
    <t>TVA</t>
  </si>
  <si>
    <t>TVA collectée / ventes</t>
  </si>
  <si>
    <t>TVA collectée / cessions</t>
  </si>
  <si>
    <t>TVA déductible / achats</t>
  </si>
  <si>
    <t>TVA déductible / immobilisations</t>
  </si>
  <si>
    <t>TVA A DECAISSER</t>
  </si>
  <si>
    <t>CREDIT DE TVA</t>
  </si>
  <si>
    <t>TVA A PAYER</t>
  </si>
  <si>
    <t>(Contrat CUI fin 26/02/2022) -  BRUT - Carole FOURNAISE</t>
  </si>
  <si>
    <t>(Contrat CUI fin mars 2022) -  BRUT - Valérie GRELAT</t>
  </si>
  <si>
    <t>POLE SANTE PLURIDISCIPLINAIRE PARIS EST - Association Loi 1901 non assujettie à TVA</t>
  </si>
  <si>
    <t>Résultat comptable (avec éléments non monétaires)</t>
  </si>
  <si>
    <t>Créances au 01/01/2021</t>
  </si>
  <si>
    <t>Dettes au 01/01/2021</t>
  </si>
  <si>
    <t>Association non assujettie à TVA</t>
  </si>
  <si>
    <t>Charges externes</t>
  </si>
  <si>
    <t xml:space="preserve">Adhésions </t>
  </si>
  <si>
    <t xml:space="preserve">POLE SANTE </t>
  </si>
  <si>
    <t>COMMENTAIRES / MODELES ECONOMIQUES</t>
  </si>
  <si>
    <t xml:space="preserve">Mise à disposition de Guides </t>
  </si>
  <si>
    <t xml:space="preserve"> Ateliers collectifs bénéficiaires </t>
  </si>
  <si>
    <t>Colloques et conférences en présentiel</t>
  </si>
  <si>
    <t>Visio-Conférences faites par les médecins</t>
  </si>
  <si>
    <t xml:space="preserve">Cures Remise en Santé </t>
  </si>
  <si>
    <t xml:space="preserve">Conseil Régional IDF / Convention Aidants </t>
  </si>
  <si>
    <t xml:space="preserve"> France Active (ESS/Covid) - </t>
  </si>
  <si>
    <t>Contrat Appretissage</t>
  </si>
  <si>
    <t>Webinaire - Conférenciers - salles - publicité</t>
  </si>
  <si>
    <t xml:space="preserve">Tout bien qui entre dans le processus de production : impression, Marketing digital, site web, référencement Naturel SEO </t>
  </si>
  <si>
    <t xml:space="preserve">Charges externes </t>
  </si>
  <si>
    <t>L'Association est hébergée à titre gratuit par la Société KHEPRI Formation.</t>
  </si>
  <si>
    <t>Coût des loyers :</t>
  </si>
  <si>
    <t>Recettes TTC 1</t>
  </si>
  <si>
    <t>Recettes TTC 2</t>
  </si>
  <si>
    <t>Recettes TTC 4</t>
  </si>
  <si>
    <t>NB : les fonds dédiés figurant au passif du bilan tel que prévu par le plan comptable des Associations ne sont pas des dettes : les sommes figurant au passif du bilan sont rapportées en résultat (recettes) à due concurrence des dépenses engagées, l'année qui supporte ces charges ; en conséquence, l'octroi puis l'utilisation des fonds dits dédiés sont sans impact sur le résultat de l'Association.</t>
  </si>
  <si>
    <t>Recettes  TTC 1</t>
  </si>
  <si>
    <t>Recettes TTC  3</t>
  </si>
  <si>
    <t>Recettes TTC 5</t>
  </si>
  <si>
    <t>Recettes TTC  6</t>
  </si>
  <si>
    <t>Recettes TTC  7</t>
  </si>
  <si>
    <t>COMPTES DE RESULTAT PREVISIONNELS</t>
  </si>
  <si>
    <t>PRODUITS</t>
  </si>
  <si>
    <t>CHARGES</t>
  </si>
  <si>
    <t>TOTAL DEPENSES</t>
  </si>
  <si>
    <t xml:space="preserve">ASSOCIATION POLE SANTE PURIDISCIPLINAIRE PARIS EST </t>
  </si>
  <si>
    <t>aide Etat Covid ( 2 apprentis EL /SI )</t>
  </si>
  <si>
    <t>( 2 apprentis EL / SI  Communication-Finance)</t>
  </si>
  <si>
    <t>Charges de gestion</t>
  </si>
  <si>
    <t>Adhésions personnes physiques</t>
  </si>
  <si>
    <t>Adhésions personnes morales</t>
  </si>
  <si>
    <t>Recettes  TTC 1 bis</t>
  </si>
  <si>
    <t>TOTAL RECETTES</t>
  </si>
  <si>
    <t xml:space="preserve">Verbatim pour les aidants des personnes agées </t>
  </si>
  <si>
    <t>Adaptation du Verbatim pour pour les jeunes aidants</t>
  </si>
  <si>
    <t>Assurances : / Frais bancaires</t>
  </si>
  <si>
    <t>Loyers 2ème étage/ quote part</t>
  </si>
  <si>
    <t>GROUPE KHEPRI</t>
  </si>
  <si>
    <t>TABLEAU DE FINANCEMENT EQUILIBRE</t>
  </si>
  <si>
    <t>Montants exprimés en euros</t>
  </si>
  <si>
    <t>12 mois</t>
  </si>
  <si>
    <t>Trésorerie de début de période</t>
  </si>
  <si>
    <t>RESSOURCES</t>
  </si>
  <si>
    <t>Capacité d'Auto-Financement :</t>
  </si>
  <si>
    <t>- Résultats comptables</t>
  </si>
  <si>
    <t>- Amortissements des immobilisations</t>
  </si>
  <si>
    <t>Total des ressources</t>
  </si>
  <si>
    <t>(i)</t>
  </si>
  <si>
    <t>Capitaux empruntés :</t>
  </si>
  <si>
    <t>BESOIN EN FONDS DE ROULEMENT</t>
  </si>
  <si>
    <t>Augmentation du BFR</t>
  </si>
  <si>
    <t>(ii)</t>
  </si>
  <si>
    <t>Solde Ressources - Emplois</t>
  </si>
  <si>
    <t>Trésorerie de fin de période</t>
  </si>
  <si>
    <t>BESOINS</t>
  </si>
  <si>
    <t>tout public</t>
  </si>
  <si>
    <t>projet aidants</t>
  </si>
  <si>
    <t>projet jeunesse ateliers soutien</t>
  </si>
  <si>
    <t>projet programmes remises en santé</t>
  </si>
  <si>
    <t>contrôle</t>
  </si>
  <si>
    <t>TOTAL PRODUITS</t>
  </si>
  <si>
    <t>Factures TERRA FIRMA - Subvention CR IDF Convention aidants</t>
  </si>
  <si>
    <t>(2 apprentis  EL / SI Communication-Finance)</t>
  </si>
  <si>
    <t>(Ex : eau, gaz, éléctricité,…) ==&gt; quote part</t>
  </si>
  <si>
    <t>(Ex : eau, gaz, éléctricité, loyers, autres prestations,…)</t>
  </si>
  <si>
    <t>Assurances : 400 € / Frais bancaire : 100 €</t>
  </si>
  <si>
    <t>fonds associatifs fev22</t>
  </si>
  <si>
    <t>Recettes TTC 3</t>
  </si>
  <si>
    <t>Autres subventions</t>
  </si>
  <si>
    <t>Contrat Apprentissage</t>
  </si>
  <si>
    <t>aide Etat Covid ( 2 apprentis EL / SI )</t>
  </si>
  <si>
    <t>Remb. Fonds associatifs / 5ans</t>
  </si>
  <si>
    <t xml:space="preserve"> Verbatim pour les aidants des personnes agées </t>
  </si>
  <si>
    <t>Adaptation du Verbatim pour les jeunes aidants</t>
  </si>
  <si>
    <t xml:space="preserve">Charges de gestion </t>
  </si>
  <si>
    <t>Assurances 1000 € / Frais bancaires 1000 €</t>
  </si>
  <si>
    <t>(Ingénieur informatique)</t>
  </si>
  <si>
    <t>(Ex :  locations de salles…)</t>
  </si>
  <si>
    <t>(loyers 2ème étage/ quote part 80%)</t>
  </si>
  <si>
    <t>( 2 apprentis  EL /SI Communication-Finance )</t>
  </si>
  <si>
    <t xml:space="preserve">  BRUT - Psycologue</t>
  </si>
  <si>
    <t xml:space="preserve">  COTIS. PATRONALES - Psycologue</t>
  </si>
  <si>
    <t>Total des  besoins</t>
  </si>
  <si>
    <t>(ii) - (i)</t>
  </si>
  <si>
    <t>Brut - Psychologue</t>
  </si>
  <si>
    <t>Cotisatios Patronales - Psychologue</t>
  </si>
  <si>
    <t>Ingénieur informatique - M. Jarrije</t>
  </si>
  <si>
    <t>Locations de salles… / Quote-part 3ième étage.</t>
  </si>
  <si>
    <t>(Contrat CUI fin mars 2022) -  BRUT - Valérie - Elie 4 mois en 2023, apprentié en 2022</t>
  </si>
  <si>
    <t>Démarrage des</t>
  </si>
  <si>
    <t>nouveaux projets</t>
  </si>
  <si>
    <t>Acquisition d'immobilisations :</t>
  </si>
  <si>
    <t>- Verbatim Aidants</t>
  </si>
  <si>
    <t>- Verbatim Jeunes Aidants</t>
  </si>
  <si>
    <t>Remboursement des emprunts bancaires</t>
  </si>
  <si>
    <t>Reboursement de l'apport en fonds propres avec droit de reprise</t>
  </si>
  <si>
    <t>Subventions :</t>
  </si>
  <si>
    <t>Emprunts bancaires :</t>
  </si>
  <si>
    <t>Apport en fonds associatifs :</t>
  </si>
  <si>
    <t>- Fonds Associatifs avec droit de reprise (France Active)</t>
  </si>
  <si>
    <t>- Région IdF pour Verbatim - Solde de la subvention pour 2021 &amp; 2022</t>
  </si>
  <si>
    <t>- Banque (rembt selon rythme des fonds associatifs ci-dessus)</t>
  </si>
  <si>
    <t>Financement recherché</t>
  </si>
  <si>
    <t>- Logiciel de remise en santé</t>
  </si>
  <si>
    <t>- Logicie Plate-forme Webinaire</t>
  </si>
  <si>
    <r>
      <t>SOLDE DE TRESORERIE</t>
    </r>
    <r>
      <rPr>
        <b/>
        <sz val="14"/>
        <color theme="7"/>
        <rFont val="Arial Narrow"/>
        <family val="2"/>
      </rPr>
      <t xml:space="preserve"> </t>
    </r>
  </si>
  <si>
    <t>Investissement 2021</t>
  </si>
  <si>
    <t>Investissement 2022</t>
  </si>
  <si>
    <t>Investissement 2023</t>
  </si>
  <si>
    <t>Résultats comptables</t>
  </si>
  <si>
    <t>PLAN DE TRESORERIE</t>
  </si>
  <si>
    <t>INVESTISSEMENTS - PROJETS</t>
  </si>
  <si>
    <t>RESULTATS PREVISIONNELS</t>
  </si>
  <si>
    <t>q</t>
  </si>
  <si>
    <t>FLUX DE TRESORERIE</t>
  </si>
  <si>
    <t>VARIATIONS DE TRESORERIE ANNUELLES ET MENSUELLE</t>
  </si>
  <si>
    <t>Emprunt bancaire demandé avec l'appui de l'apport en fonds associatifs</t>
  </si>
  <si>
    <t>Apports en fonds associatifs</t>
  </si>
  <si>
    <t>Apport en fonds associatifs avec droit de reprise - France Active</t>
  </si>
  <si>
    <t>TOTAL :</t>
  </si>
  <si>
    <t>- Logiciel Plate-forme Webinaire</t>
  </si>
  <si>
    <t>Economie de coût Verbatim sur projet initial</t>
  </si>
  <si>
    <t>Résultats comptables : détail en onglet "1 - Résultats Prévisionnels"</t>
  </si>
  <si>
    <t>FINANCEMENT RECHERCHE pour assurer l'équilibre de la trésorerie</t>
  </si>
  <si>
    <t>Solde de trésorerie équilibré</t>
  </si>
  <si>
    <t>Solde de trésorerie non équilibré, avant prise en compte du financement recherché</t>
  </si>
  <si>
    <t>Remboursement sur 3 ans des Fonds associatifs France Active, à partir de 2023</t>
  </si>
  <si>
    <t>Résultats comptables prévisionnels</t>
  </si>
  <si>
    <t>INDEX</t>
  </si>
  <si>
    <t>TdF Non Equilibré</t>
  </si>
  <si>
    <t>TdF Equilibré</t>
  </si>
  <si>
    <t>1 - Résultats Prévisionnels</t>
  </si>
  <si>
    <t>2 - Plan de Trésorerie</t>
  </si>
  <si>
    <t>1er onglet :</t>
  </si>
  <si>
    <t>2ième onglet :</t>
  </si>
  <si>
    <t>3ième onglet :</t>
  </si>
  <si>
    <t>4ième onglet :</t>
  </si>
  <si>
    <t>TABLEAU DE FINANCEMENT NON EQUILIBRE</t>
  </si>
  <si>
    <t>Tableau de Financement Equilibré AVEC les financements recherchés (2022 - 2023 - 2024)</t>
  </si>
  <si>
    <t>Tableau de Financement NON Equilibré, SANS les financements recherchés (2022 - 2023 - 2024)</t>
  </si>
  <si>
    <t>Comptes de résultats prévisionnels (2022 - 2023 - 2024)</t>
  </si>
  <si>
    <t>Plan de Trésorerie AVANT prise en compte des financements recherchés (2022 - 2023)</t>
  </si>
  <si>
    <t>en 2022</t>
  </si>
  <si>
    <t>Investissement 2024</t>
  </si>
  <si>
    <t>Solde bancaire au 01/01/2022</t>
  </si>
  <si>
    <t>Total du programme d'investissement pluriannuel :</t>
  </si>
  <si>
    <t>TOTAL ENCAISSEMENTS</t>
  </si>
  <si>
    <t>TOTAL DECAISSEMENTS</t>
  </si>
  <si>
    <t>Eléments monétaires n'impactant pas le résultat</t>
  </si>
  <si>
    <t>Cadrage avec le Plan de Trésorerie, ligne 80</t>
  </si>
  <si>
    <t>Solde en banque au 31 décembre 2021 :</t>
  </si>
  <si>
    <t>Solde au 05 01 2022 (créditeur) :</t>
  </si>
  <si>
    <t>Annulation du crédit "Viriement DRFIP Ile de France"</t>
  </si>
  <si>
    <t>Auunlation du débit "Prélèvement Commission de mouvement - Banque"</t>
  </si>
  <si>
    <t>Auunlation du débit "MMA IARD - Assurance"</t>
  </si>
  <si>
    <t>Solde au 31 12 2021 (créditeur) :</t>
  </si>
  <si>
    <t>2022 : moyenne de 150 adhérents x 25 € = 3750€</t>
  </si>
  <si>
    <t>il est envisagée en 2023 d'avoir 200 adhérents (10% de la clientèle totale de Khépri Santé) = 5000€</t>
  </si>
  <si>
    <t>2024 = 3750€</t>
  </si>
  <si>
    <t>Livre Blanc</t>
  </si>
  <si>
    <t xml:space="preserve">Mise à disposition de Guides livres blancs </t>
  </si>
  <si>
    <t>0 € prix unitaire, guide d'éducation à la santé</t>
  </si>
  <si>
    <t xml:space="preserve"> Ateliers collectifs bénéficiaires initiation à la santé naturelle</t>
  </si>
  <si>
    <t>ACTIVITE</t>
  </si>
  <si>
    <t>PRATICIEN</t>
  </si>
  <si>
    <t>Pack de NBRE SEANCES</t>
  </si>
  <si>
    <t>Prix unitaire séance</t>
  </si>
  <si>
    <t>Tarifs Public/pack</t>
  </si>
  <si>
    <t>NBRE STAGIAIRES</t>
  </si>
  <si>
    <t>Durée/séance heure</t>
  </si>
  <si>
    <t>Recette totale</t>
  </si>
  <si>
    <t>Prestations praticiens</t>
  </si>
  <si>
    <t>Nbre heures praticien</t>
  </si>
  <si>
    <t>Total prestations reversées</t>
  </si>
  <si>
    <t>Equilibre au Travail</t>
  </si>
  <si>
    <t>Nathalie Uzan</t>
  </si>
  <si>
    <t>YOGA</t>
  </si>
  <si>
    <t>Emelyne Humez</t>
  </si>
  <si>
    <t>QI GONG</t>
  </si>
  <si>
    <t>D. Assemaine / D. Lyon</t>
  </si>
  <si>
    <t>COLLAGE</t>
  </si>
  <si>
    <t>Carole Fournaise</t>
  </si>
  <si>
    <t>DANSE THERAPIE</t>
  </si>
  <si>
    <t>Pascale Saly-Giocanti</t>
  </si>
  <si>
    <t>AROMA-PHYTO</t>
  </si>
  <si>
    <t>Fériale Daoudi</t>
  </si>
  <si>
    <t>FLEURS DE BACH</t>
  </si>
  <si>
    <t>ATELIERS COLLECTIFS A VISEE THERAPEUTIQUE 2021</t>
  </si>
  <si>
    <t>Prestations 2022</t>
  </si>
  <si>
    <t>Recettes2022 Si X3</t>
  </si>
  <si>
    <t>Visio-Conférences des médecins gratuites</t>
  </si>
  <si>
    <t>Visio-conférences gratuites par les médecins</t>
  </si>
  <si>
    <t xml:space="preserve">Condition d'inscription = Dons moyens de 10€ (de 5, 10 et 20€) soit 200 pers. X 10€ avec une hypothèse de 100 pers. ==&gt; 2000€ </t>
  </si>
  <si>
    <t>Si en 2022 = 3 visios de sensibilisation et d'éducation à la santé = 6000€</t>
  </si>
  <si>
    <t>Pour les années = prévision de 1 visio tous les 2 mois, soit 5 par an = 5x2000€ = 10000€ de dons pour l'association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</si>
</sst>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€&quot;;[Red]\-#,##0\ &quot;€&quot;"/>
    <numFmt numFmtId="43" formatCode="_-* #,##0.00\ _€_-;\-* #,##0.00\ _€_-;_-* &quot;-&quot;??\ _€_-;_-@_-"/>
    <numFmt numFmtId="164" formatCode="dd/mm/yy"/>
    <numFmt numFmtId="165" formatCode="[$-40C]mmm\-yy"/>
    <numFmt numFmtId="166" formatCode="mmm\-d"/>
    <numFmt numFmtId="167" formatCode="mmmm\-d"/>
    <numFmt numFmtId="168" formatCode="mmmd"/>
    <numFmt numFmtId="169" formatCode="#,##0\ _€"/>
    <numFmt numFmtId="170" formatCode="#,##0.00\ _€"/>
  </numFmts>
  <fonts count="63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20"/>
      <color theme="0"/>
      <name val="Goth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9"/>
      <color theme="1"/>
      <name val="Arial Narrow"/>
      <family val="2"/>
    </font>
    <font>
      <b/>
      <i/>
      <sz val="11"/>
      <color rgb="FF00A58D"/>
      <name val="Arial Narrow"/>
      <family val="2"/>
    </font>
    <font>
      <sz val="11"/>
      <color rgb="FF00A58D"/>
      <name val="Arial Narrow"/>
      <family val="2"/>
    </font>
    <font>
      <b/>
      <sz val="11"/>
      <color rgb="FF008000"/>
      <name val="Arial Narrow"/>
      <family val="2"/>
    </font>
    <font>
      <b/>
      <sz val="12"/>
      <color rgb="FF00A58D"/>
      <name val="Arial Narrow"/>
      <family val="2"/>
    </font>
    <font>
      <b/>
      <sz val="14"/>
      <color theme="0"/>
      <name val="Arial Narrow"/>
      <family val="2"/>
    </font>
    <font>
      <b/>
      <sz val="12"/>
      <color theme="1"/>
      <name val="Calibri"/>
      <family val="2"/>
    </font>
    <font>
      <b/>
      <sz val="14"/>
      <color theme="7"/>
      <name val="Arial Narrow"/>
      <family val="2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i/>
      <sz val="9"/>
      <color rgb="FFFF0000"/>
      <name val="Arial Narrow"/>
      <family val="2"/>
    </font>
    <font>
      <b/>
      <sz val="8"/>
      <color theme="0"/>
      <name val="Arial Narrow"/>
      <family val="2"/>
    </font>
    <font>
      <b/>
      <sz val="12"/>
      <color rgb="FF000000"/>
      <name val="Calibri"/>
      <family val="2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sz val="20"/>
      <name val="Arial"/>
      <family val="2"/>
    </font>
    <font>
      <sz val="14"/>
      <color theme="1"/>
      <name val="Calibri"/>
      <family val="2"/>
    </font>
    <font>
      <sz val="11"/>
      <color theme="1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  <font>
      <i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Arial Narrow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Calibr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  <scheme val="major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b/>
      <sz val="12"/>
      <color rgb="FF000000"/>
      <name val="Calibri"/>
      <family val="2"/>
      <scheme val="maj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A58D"/>
        <bgColor rgb="FF00A58D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9" tint="0.59999389629810485"/>
        <bgColor rgb="FFD8D8D8"/>
      </patternFill>
    </fill>
    <fill>
      <patternFill patternType="solid">
        <fgColor rgb="FFFFFFCC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A58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2EFD9"/>
      </patternFill>
    </fill>
    <fill>
      <patternFill patternType="solid">
        <fgColor theme="0" tint="-0.14999847407452621"/>
        <bgColor rgb="FF000000"/>
      </patternFill>
    </fill>
  </fills>
  <borders count="17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A58D"/>
      </left>
      <right/>
      <top style="thin">
        <color rgb="FF00A58D"/>
      </top>
      <bottom/>
      <diagonal/>
    </border>
    <border>
      <left/>
      <right/>
      <top style="thin">
        <color rgb="FF00A58D"/>
      </top>
      <bottom/>
      <diagonal/>
    </border>
    <border>
      <left style="thin">
        <color rgb="FF00A58D"/>
      </left>
      <right/>
      <top/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0000"/>
      </right>
      <top style="thin">
        <color rgb="FF00A58D"/>
      </top>
      <bottom style="thin">
        <color rgb="FF00A58D"/>
      </bottom>
      <diagonal/>
    </border>
    <border>
      <left style="thin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 style="dotted">
        <color rgb="FF00A58D"/>
      </left>
      <right/>
      <top style="thin">
        <color rgb="FF00A58D"/>
      </top>
      <bottom/>
      <diagonal/>
    </border>
    <border>
      <left style="medium">
        <color rgb="FF00A58D"/>
      </left>
      <right/>
      <top/>
      <bottom/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 style="medium">
        <color rgb="FF00A58D"/>
      </right>
      <top style="medium">
        <color rgb="FF00A58D"/>
      </top>
      <bottom style="medium">
        <color rgb="FF00A58D"/>
      </bottom>
      <diagonal/>
    </border>
    <border>
      <left/>
      <right/>
      <top/>
      <bottom/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A58D"/>
      </top>
      <bottom/>
      <diagonal/>
    </border>
    <border>
      <left style="dotted">
        <color rgb="FF00A58D"/>
      </left>
      <right style="dotted">
        <color rgb="FF00A58D"/>
      </right>
      <top/>
      <bottom/>
      <diagonal/>
    </border>
    <border>
      <left style="dotted">
        <color rgb="FF00A58D"/>
      </left>
      <right/>
      <top/>
      <bottom/>
      <diagonal/>
    </border>
    <border>
      <left/>
      <right style="thin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medium">
        <color rgb="FF00A58D"/>
      </top>
      <bottom/>
      <diagonal/>
    </border>
    <border>
      <left/>
      <right style="thin">
        <color rgb="FF00A58D"/>
      </right>
      <top style="medium">
        <color rgb="FF00A58D"/>
      </top>
      <bottom/>
      <diagonal/>
    </border>
    <border>
      <left style="thin">
        <color rgb="FF00A58D"/>
      </left>
      <right/>
      <top style="medium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A58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A58D"/>
      </left>
      <right/>
      <top/>
      <bottom style="medium">
        <color rgb="FF00A58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A58D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A58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A58D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rgb="FF00A58D"/>
      </right>
      <top/>
      <bottom style="thin">
        <color rgb="FF00A58D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A58D"/>
      </bottom>
      <diagonal/>
    </border>
    <border>
      <left/>
      <right style="medium">
        <color indexed="64"/>
      </right>
      <top/>
      <bottom style="thin">
        <color rgb="FF00A58D"/>
      </bottom>
      <diagonal/>
    </border>
    <border>
      <left style="medium">
        <color indexed="64"/>
      </left>
      <right style="thin">
        <color rgb="FF000000"/>
      </right>
      <top style="medium">
        <color rgb="FF00A58D"/>
      </top>
      <bottom style="medium">
        <color indexed="64"/>
      </bottom>
      <diagonal/>
    </border>
    <border>
      <left/>
      <right style="thin">
        <color rgb="FF000000"/>
      </right>
      <top style="medium">
        <color rgb="FF00A58D"/>
      </top>
      <bottom style="medium">
        <color indexed="64"/>
      </bottom>
      <diagonal/>
    </border>
    <border>
      <left/>
      <right style="medium">
        <color indexed="64"/>
      </right>
      <top style="medium">
        <color rgb="FF00A58D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A58D"/>
      </right>
      <top style="medium">
        <color rgb="FF00A58D"/>
      </top>
      <bottom style="thin">
        <color rgb="FF00A58D"/>
      </bottom>
      <diagonal/>
    </border>
    <border>
      <left/>
      <right style="thin">
        <color rgb="FF000000"/>
      </right>
      <top style="thin">
        <color rgb="FF00A58D"/>
      </top>
      <bottom style="thin">
        <color rgb="FF00A58D"/>
      </bottom>
      <diagonal/>
    </border>
    <border>
      <left/>
      <right style="dotted">
        <color rgb="FF00A58D"/>
      </right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thin">
        <color rgb="FF00A58D"/>
      </top>
      <bottom/>
      <diagonal/>
    </border>
    <border>
      <left/>
      <right style="medium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/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medium">
        <color indexed="64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medium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indexed="64"/>
      </left>
      <right/>
      <top/>
      <bottom style="thin">
        <color rgb="FF00A58D"/>
      </bottom>
      <diagonal/>
    </border>
    <border>
      <left style="dotted">
        <color rgb="FF00A58D"/>
      </left>
      <right style="medium">
        <color indexed="64"/>
      </right>
      <top/>
      <bottom style="thin">
        <color rgb="FF00A58D"/>
      </bottom>
      <diagonal/>
    </border>
    <border>
      <left style="medium">
        <color indexed="64"/>
      </left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medium">
        <color indexed="64"/>
      </right>
      <top style="medium">
        <color rgb="FF00A58D"/>
      </top>
      <bottom style="thin">
        <color rgb="FF00A58D"/>
      </bottom>
      <diagonal/>
    </border>
    <border>
      <left style="medium">
        <color indexed="64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medium">
        <color indexed="64"/>
      </right>
      <top style="thin">
        <color rgb="FF00A58D"/>
      </top>
      <bottom/>
      <diagonal/>
    </border>
    <border>
      <left style="medium">
        <color indexed="64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 style="medium">
        <color indexed="64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 style="dotted">
        <color rgb="FF00A58D"/>
      </right>
      <top style="medium">
        <color rgb="FF00A58D"/>
      </top>
      <bottom style="medium">
        <color indexed="64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medium">
        <color indexed="64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medium">
        <color indexed="64"/>
      </bottom>
      <diagonal/>
    </border>
    <border>
      <left style="thin">
        <color rgb="FF00A58D"/>
      </left>
      <right/>
      <top style="medium">
        <color rgb="FF00A58D"/>
      </top>
      <bottom style="medium">
        <color indexed="64"/>
      </bottom>
      <diagonal/>
    </border>
    <border>
      <left style="thin">
        <color rgb="FF00A58D"/>
      </left>
      <right style="medium">
        <color indexed="64"/>
      </right>
      <top style="medium">
        <color rgb="FF00A58D"/>
      </top>
      <bottom style="medium">
        <color indexed="64"/>
      </bottom>
      <diagonal/>
    </border>
    <border>
      <left style="dotted">
        <color rgb="FF00A58D"/>
      </left>
      <right style="dotted">
        <color rgb="FF00A58D"/>
      </right>
      <top style="medium">
        <color indexed="64"/>
      </top>
      <bottom style="medium">
        <color indexed="64"/>
      </bottom>
      <diagonal/>
    </border>
    <border>
      <left style="dotted">
        <color rgb="FF00A58D"/>
      </left>
      <right style="thin">
        <color rgb="FF00A58D"/>
      </right>
      <top style="medium">
        <color indexed="64"/>
      </top>
      <bottom style="medium">
        <color indexed="64"/>
      </bottom>
      <diagonal/>
    </border>
    <border>
      <left style="dotted">
        <color rgb="FF00A58D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rgb="FF00A58D"/>
      </right>
      <top style="medium">
        <color rgb="FF00A58D"/>
      </top>
      <bottom/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/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A58D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A58D"/>
      </top>
      <bottom style="medium">
        <color rgb="FF00A58D"/>
      </bottom>
      <diagonal/>
    </border>
    <border>
      <left style="thin">
        <color rgb="FF000000"/>
      </left>
      <right/>
      <top/>
      <bottom style="thin">
        <color rgb="FF00A58D"/>
      </bottom>
      <diagonal/>
    </border>
    <border>
      <left/>
      <right/>
      <top style="medium">
        <color rgb="FF00A58D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A58D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A58D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0" fillId="0" borderId="0" applyFont="0" applyFill="0" applyBorder="0" applyAlignment="0" applyProtection="0"/>
  </cellStyleXfs>
  <cellXfs count="861">
    <xf numFmtId="0" fontId="0" fillId="0" borderId="0" xfId="0" applyFont="1" applyAlignment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vertical="center"/>
    </xf>
    <xf numFmtId="165" fontId="6" fillId="4" borderId="10" xfId="0" applyNumberFormat="1" applyFont="1" applyFill="1" applyBorder="1" applyAlignment="1">
      <alignment horizontal="center" vertical="center"/>
    </xf>
    <xf numFmtId="165" fontId="5" fillId="4" borderId="10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66" fontId="6" fillId="4" borderId="11" xfId="0" applyNumberFormat="1" applyFont="1" applyFill="1" applyBorder="1" applyAlignment="1">
      <alignment horizontal="center" vertical="center"/>
    </xf>
    <xf numFmtId="167" fontId="6" fillId="4" borderId="11" xfId="0" applyNumberFormat="1" applyFont="1" applyFill="1" applyBorder="1" applyAlignment="1">
      <alignment horizontal="center" vertical="center"/>
    </xf>
    <xf numFmtId="168" fontId="6" fillId="4" borderId="11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3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vertical="center"/>
    </xf>
    <xf numFmtId="3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0" fontId="8" fillId="3" borderId="17" xfId="0" applyFont="1" applyFill="1" applyBorder="1" applyAlignment="1">
      <alignment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3" fontId="7" fillId="0" borderId="24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vertical="center"/>
    </xf>
    <xf numFmtId="3" fontId="9" fillId="5" borderId="9" xfId="0" applyNumberFormat="1" applyFont="1" applyFill="1" applyBorder="1" applyAlignment="1">
      <alignment horizontal="right" vertical="center"/>
    </xf>
    <xf numFmtId="3" fontId="9" fillId="5" borderId="10" xfId="0" applyNumberFormat="1" applyFont="1" applyFill="1" applyBorder="1" applyAlignment="1">
      <alignment horizontal="right" vertical="center"/>
    </xf>
    <xf numFmtId="3" fontId="9" fillId="5" borderId="11" xfId="0" applyNumberFormat="1" applyFont="1" applyFill="1" applyBorder="1" applyAlignment="1">
      <alignment horizontal="right" vertical="center"/>
    </xf>
    <xf numFmtId="0" fontId="7" fillId="0" borderId="26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3" fontId="7" fillId="0" borderId="27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3" fontId="7" fillId="0" borderId="29" xfId="0" applyNumberFormat="1" applyFont="1" applyBorder="1" applyAlignment="1">
      <alignment horizontal="right" vertical="center"/>
    </xf>
    <xf numFmtId="3" fontId="7" fillId="0" borderId="30" xfId="0" applyNumberFormat="1" applyFont="1" applyBorder="1" applyAlignment="1">
      <alignment horizontal="right" vertical="center"/>
    </xf>
    <xf numFmtId="3" fontId="7" fillId="0" borderId="24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horizontal="right" vertical="center"/>
    </xf>
    <xf numFmtId="3" fontId="7" fillId="6" borderId="31" xfId="0" applyNumberFormat="1" applyFont="1" applyFill="1" applyBorder="1" applyAlignment="1">
      <alignment horizontal="right" vertical="center"/>
    </xf>
    <xf numFmtId="3" fontId="7" fillId="6" borderId="32" xfId="0" applyNumberFormat="1" applyFont="1" applyFill="1" applyBorder="1" applyAlignment="1">
      <alignment horizontal="right" vertical="center"/>
    </xf>
    <xf numFmtId="3" fontId="7" fillId="6" borderId="33" xfId="0" applyNumberFormat="1" applyFont="1" applyFill="1" applyBorder="1" applyAlignment="1">
      <alignment horizontal="right" vertical="center"/>
    </xf>
    <xf numFmtId="3" fontId="7" fillId="7" borderId="31" xfId="0" applyNumberFormat="1" applyFont="1" applyFill="1" applyBorder="1" applyAlignment="1">
      <alignment horizontal="right" vertical="center"/>
    </xf>
    <xf numFmtId="3" fontId="7" fillId="7" borderId="32" xfId="0" applyNumberFormat="1" applyFont="1" applyFill="1" applyBorder="1" applyAlignment="1">
      <alignment horizontal="right" vertical="center"/>
    </xf>
    <xf numFmtId="0" fontId="7" fillId="2" borderId="21" xfId="0" applyFont="1" applyFill="1" applyBorder="1" applyAlignment="1">
      <alignment horizontal="left" vertical="center"/>
    </xf>
    <xf numFmtId="3" fontId="7" fillId="8" borderId="31" xfId="0" applyNumberFormat="1" applyFont="1" applyFill="1" applyBorder="1" applyAlignment="1">
      <alignment horizontal="right" vertical="center"/>
    </xf>
    <xf numFmtId="3" fontId="7" fillId="8" borderId="34" xfId="0" applyNumberFormat="1" applyFont="1" applyFill="1" applyBorder="1" applyAlignment="1">
      <alignment horizontal="right" vertical="center"/>
    </xf>
    <xf numFmtId="3" fontId="7" fillId="8" borderId="32" xfId="0" applyNumberFormat="1" applyFont="1" applyFill="1" applyBorder="1" applyAlignment="1">
      <alignment horizontal="right" vertical="center"/>
    </xf>
    <xf numFmtId="3" fontId="7" fillId="8" borderId="32" xfId="0" applyNumberFormat="1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vertical="center"/>
    </xf>
    <xf numFmtId="3" fontId="9" fillId="0" borderId="18" xfId="0" applyNumberFormat="1" applyFont="1" applyBorder="1" applyAlignment="1">
      <alignment horizontal="right" vertical="center"/>
    </xf>
    <xf numFmtId="3" fontId="11" fillId="4" borderId="10" xfId="0" applyNumberFormat="1" applyFont="1" applyFill="1" applyBorder="1" applyAlignment="1">
      <alignment horizontal="right" vertical="center"/>
    </xf>
    <xf numFmtId="3" fontId="11" fillId="4" borderId="11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10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  <xf numFmtId="3" fontId="7" fillId="0" borderId="35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/>
    </xf>
    <xf numFmtId="3" fontId="7" fillId="0" borderId="37" xfId="0" applyNumberFormat="1" applyFont="1" applyBorder="1" applyAlignment="1">
      <alignment horizontal="right" vertical="center"/>
    </xf>
    <xf numFmtId="0" fontId="7" fillId="9" borderId="16" xfId="0" applyFont="1" applyFill="1" applyBorder="1" applyAlignment="1">
      <alignment horizontal="left" vertical="center" wrapText="1"/>
    </xf>
    <xf numFmtId="0" fontId="8" fillId="9" borderId="22" xfId="0" applyFont="1" applyFill="1" applyBorder="1" applyAlignment="1">
      <alignment vertical="center"/>
    </xf>
    <xf numFmtId="0" fontId="7" fillId="9" borderId="22" xfId="0" applyFont="1" applyFill="1" applyBorder="1" applyAlignment="1">
      <alignment vertical="center"/>
    </xf>
    <xf numFmtId="3" fontId="7" fillId="9" borderId="38" xfId="0" applyNumberFormat="1" applyFont="1" applyFill="1" applyBorder="1" applyAlignment="1">
      <alignment horizontal="right" vertical="center"/>
    </xf>
    <xf numFmtId="3" fontId="7" fillId="9" borderId="14" xfId="0" applyNumberFormat="1" applyFont="1" applyFill="1" applyBorder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3" fontId="7" fillId="6" borderId="38" xfId="0" applyNumberFormat="1" applyFont="1" applyFill="1" applyBorder="1" applyAlignment="1">
      <alignment horizontal="right" vertical="center"/>
    </xf>
    <xf numFmtId="3" fontId="7" fillId="6" borderId="14" xfId="0" applyNumberFormat="1" applyFont="1" applyFill="1" applyBorder="1" applyAlignment="1">
      <alignment horizontal="right" vertical="center"/>
    </xf>
    <xf numFmtId="3" fontId="7" fillId="6" borderId="39" xfId="0" applyNumberFormat="1" applyFont="1" applyFill="1" applyBorder="1" applyAlignment="1">
      <alignment horizontal="right" vertical="center"/>
    </xf>
    <xf numFmtId="3" fontId="7" fillId="6" borderId="41" xfId="0" applyNumberFormat="1" applyFont="1" applyFill="1" applyBorder="1" applyAlignment="1">
      <alignment horizontal="right" vertical="center"/>
    </xf>
    <xf numFmtId="3" fontId="7" fillId="7" borderId="38" xfId="0" applyNumberFormat="1" applyFont="1" applyFill="1" applyBorder="1" applyAlignment="1">
      <alignment horizontal="right" vertical="center"/>
    </xf>
    <xf numFmtId="3" fontId="7" fillId="7" borderId="14" xfId="0" applyNumberFormat="1" applyFont="1" applyFill="1" applyBorder="1" applyAlignment="1">
      <alignment horizontal="right" vertical="center"/>
    </xf>
    <xf numFmtId="3" fontId="7" fillId="7" borderId="33" xfId="0" applyNumberFormat="1" applyFont="1" applyFill="1" applyBorder="1" applyAlignment="1">
      <alignment horizontal="right" vertical="center"/>
    </xf>
    <xf numFmtId="3" fontId="7" fillId="2" borderId="38" xfId="0" applyNumberFormat="1" applyFont="1" applyFill="1" applyBorder="1" applyAlignment="1">
      <alignment horizontal="right" vertical="center"/>
    </xf>
    <xf numFmtId="3" fontId="7" fillId="2" borderId="14" xfId="0" applyNumberFormat="1" applyFont="1" applyFill="1" applyBorder="1" applyAlignment="1">
      <alignment horizontal="right" vertical="center"/>
    </xf>
    <xf numFmtId="3" fontId="7" fillId="2" borderId="39" xfId="0" applyNumberFormat="1" applyFont="1" applyFill="1" applyBorder="1" applyAlignment="1">
      <alignment horizontal="right" vertical="center"/>
    </xf>
    <xf numFmtId="3" fontId="7" fillId="2" borderId="33" xfId="0" applyNumberFormat="1" applyFont="1" applyFill="1" applyBorder="1" applyAlignment="1">
      <alignment horizontal="right" vertical="center"/>
    </xf>
    <xf numFmtId="3" fontId="7" fillId="8" borderId="38" xfId="0" applyNumberFormat="1" applyFont="1" applyFill="1" applyBorder="1" applyAlignment="1">
      <alignment horizontal="right" vertical="center"/>
    </xf>
    <xf numFmtId="3" fontId="7" fillId="8" borderId="14" xfId="0" applyNumberFormat="1" applyFont="1" applyFill="1" applyBorder="1" applyAlignment="1">
      <alignment horizontal="right" vertical="center"/>
    </xf>
    <xf numFmtId="3" fontId="7" fillId="8" borderId="33" xfId="0" applyNumberFormat="1" applyFont="1" applyFill="1" applyBorder="1" applyAlignment="1">
      <alignment horizontal="right" vertical="center"/>
    </xf>
    <xf numFmtId="3" fontId="7" fillId="8" borderId="33" xfId="0" applyNumberFormat="1" applyFont="1" applyFill="1" applyBorder="1" applyAlignment="1">
      <alignment horizontal="right" vertical="center"/>
    </xf>
    <xf numFmtId="3" fontId="7" fillId="5" borderId="38" xfId="0" applyNumberFormat="1" applyFont="1" applyFill="1" applyBorder="1" applyAlignment="1">
      <alignment horizontal="right" vertical="center"/>
    </xf>
    <xf numFmtId="3" fontId="7" fillId="5" borderId="14" xfId="0" applyNumberFormat="1" applyFont="1" applyFill="1" applyBorder="1" applyAlignment="1">
      <alignment horizontal="right" vertical="center"/>
    </xf>
    <xf numFmtId="3" fontId="7" fillId="5" borderId="39" xfId="0" applyNumberFormat="1" applyFont="1" applyFill="1" applyBorder="1" applyAlignment="1">
      <alignment horizontal="right" vertical="center"/>
    </xf>
    <xf numFmtId="3" fontId="7" fillId="5" borderId="40" xfId="0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vertical="center"/>
    </xf>
    <xf numFmtId="3" fontId="15" fillId="5" borderId="10" xfId="0" applyNumberFormat="1" applyFont="1" applyFill="1" applyBorder="1" applyAlignment="1">
      <alignment horizontal="right" vertical="center"/>
    </xf>
    <xf numFmtId="3" fontId="15" fillId="5" borderId="11" xfId="0" applyNumberFormat="1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3" fontId="15" fillId="0" borderId="44" xfId="0" applyNumberFormat="1" applyFont="1" applyBorder="1" applyAlignment="1">
      <alignment horizontal="right" vertical="center"/>
    </xf>
    <xf numFmtId="3" fontId="15" fillId="0" borderId="45" xfId="0" applyNumberFormat="1" applyFont="1" applyBorder="1" applyAlignment="1">
      <alignment horizontal="right" vertical="center"/>
    </xf>
    <xf numFmtId="0" fontId="16" fillId="3" borderId="1" xfId="0" applyFont="1" applyFill="1" applyBorder="1" applyAlignment="1">
      <alignment horizontal="left" vertical="center"/>
    </xf>
    <xf numFmtId="3" fontId="15" fillId="3" borderId="46" xfId="0" applyNumberFormat="1" applyFont="1" applyFill="1" applyBorder="1" applyAlignment="1">
      <alignment horizontal="right" vertical="center"/>
    </xf>
    <xf numFmtId="3" fontId="15" fillId="3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3" fontId="11" fillId="4" borderId="4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165" fontId="5" fillId="4" borderId="7" xfId="0" applyNumberFormat="1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2" xfId="0" applyFont="1" applyFill="1" applyBorder="1" applyAlignment="1">
      <alignment vertical="center"/>
    </xf>
    <xf numFmtId="0" fontId="7" fillId="5" borderId="48" xfId="0" applyFont="1" applyFill="1" applyBorder="1" applyAlignment="1">
      <alignment vertical="center"/>
    </xf>
    <xf numFmtId="3" fontId="7" fillId="5" borderId="13" xfId="0" applyNumberFormat="1" applyFont="1" applyFill="1" applyBorder="1" applyAlignment="1">
      <alignment horizontal="right" vertical="center"/>
    </xf>
    <xf numFmtId="3" fontId="7" fillId="5" borderId="49" xfId="0" applyNumberFormat="1" applyFont="1" applyFill="1" applyBorder="1" applyAlignment="1">
      <alignment horizontal="right" vertical="center"/>
    </xf>
    <xf numFmtId="3" fontId="7" fillId="5" borderId="14" xfId="0" applyNumberFormat="1" applyFont="1" applyFill="1" applyBorder="1" applyAlignment="1">
      <alignment horizontal="right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vertical="center"/>
    </xf>
    <xf numFmtId="0" fontId="7" fillId="5" borderId="50" xfId="0" applyFont="1" applyFill="1" applyBorder="1" applyAlignment="1">
      <alignment vertical="center"/>
    </xf>
    <xf numFmtId="3" fontId="7" fillId="5" borderId="20" xfId="0" applyNumberFormat="1" applyFont="1" applyFill="1" applyBorder="1" applyAlignment="1">
      <alignment horizontal="right" vertical="center"/>
    </xf>
    <xf numFmtId="3" fontId="7" fillId="5" borderId="15" xfId="0" applyNumberFormat="1" applyFont="1" applyFill="1" applyBorder="1" applyAlignment="1">
      <alignment horizontal="right" vertical="center"/>
    </xf>
    <xf numFmtId="0" fontId="16" fillId="5" borderId="7" xfId="0" applyFont="1" applyFill="1" applyBorder="1" applyAlignment="1">
      <alignment horizontal="left" vertical="center"/>
    </xf>
    <xf numFmtId="0" fontId="14" fillId="5" borderId="51" xfId="0" applyFont="1" applyFill="1" applyBorder="1" applyAlignment="1">
      <alignment horizontal="center" vertical="center"/>
    </xf>
    <xf numFmtId="3" fontId="15" fillId="5" borderId="43" xfId="0" applyNumberFormat="1" applyFont="1" applyFill="1" applyBorder="1" applyAlignment="1">
      <alignment horizontal="right" vertical="center"/>
    </xf>
    <xf numFmtId="3" fontId="15" fillId="5" borderId="47" xfId="0" applyNumberFormat="1" applyFont="1" applyFill="1" applyBorder="1" applyAlignment="1">
      <alignment horizontal="right" vertical="center"/>
    </xf>
    <xf numFmtId="3" fontId="15" fillId="5" borderId="10" xfId="0" applyNumberFormat="1" applyFont="1" applyFill="1" applyBorder="1" applyAlignment="1">
      <alignment horizontal="right" vertical="center"/>
    </xf>
    <xf numFmtId="3" fontId="15" fillId="5" borderId="11" xfId="0" applyNumberFormat="1" applyFont="1" applyFill="1" applyBorder="1" applyAlignment="1">
      <alignment horizontal="right" vertical="center"/>
    </xf>
    <xf numFmtId="0" fontId="7" fillId="4" borderId="51" xfId="0" applyFont="1" applyFill="1" applyBorder="1" applyAlignment="1">
      <alignment horizontal="center" vertical="center"/>
    </xf>
    <xf numFmtId="3" fontId="11" fillId="4" borderId="43" xfId="0" applyNumberFormat="1" applyFont="1" applyFill="1" applyBorder="1" applyAlignment="1">
      <alignment horizontal="right" vertical="center"/>
    </xf>
    <xf numFmtId="3" fontId="7" fillId="0" borderId="36" xfId="0" applyNumberFormat="1" applyFont="1" applyBorder="1" applyAlignment="1">
      <alignment horizontal="right" vertical="center"/>
    </xf>
    <xf numFmtId="0" fontId="0" fillId="0" borderId="0" xfId="0" applyFont="1" applyAlignment="1"/>
    <xf numFmtId="0" fontId="21" fillId="0" borderId="13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3" fontId="7" fillId="0" borderId="38" xfId="0" applyNumberFormat="1" applyFont="1" applyBorder="1" applyAlignment="1">
      <alignment horizontal="right" vertical="center"/>
    </xf>
    <xf numFmtId="3" fontId="7" fillId="0" borderId="39" xfId="0" applyNumberFormat="1" applyFont="1" applyBorder="1" applyAlignment="1">
      <alignment horizontal="right" vertical="center"/>
    </xf>
    <xf numFmtId="3" fontId="7" fillId="0" borderId="40" xfId="0" applyNumberFormat="1" applyFont="1" applyBorder="1" applyAlignment="1">
      <alignment horizontal="right" vertical="center"/>
    </xf>
    <xf numFmtId="0" fontId="0" fillId="0" borderId="0" xfId="0" applyFont="1" applyAlignment="1"/>
    <xf numFmtId="0" fontId="16" fillId="3" borderId="46" xfId="0" applyFont="1" applyFill="1" applyBorder="1" applyAlignment="1">
      <alignment horizontal="left" vertical="center"/>
    </xf>
    <xf numFmtId="0" fontId="25" fillId="5" borderId="8" xfId="0" applyFont="1" applyFill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5" fillId="4" borderId="43" xfId="0" applyFont="1" applyFill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3" borderId="31" xfId="0" applyFont="1" applyFill="1" applyBorder="1" applyAlignment="1">
      <alignment vertical="center"/>
    </xf>
    <xf numFmtId="0" fontId="7" fillId="4" borderId="46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7" fillId="5" borderId="31" xfId="0" applyFont="1" applyFill="1" applyBorder="1" applyAlignment="1">
      <alignment vertical="center"/>
    </xf>
    <xf numFmtId="0" fontId="7" fillId="5" borderId="38" xfId="0" applyFont="1" applyFill="1" applyBorder="1" applyAlignment="1">
      <alignment vertical="center"/>
    </xf>
    <xf numFmtId="0" fontId="14" fillId="5" borderId="43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vertical="center"/>
    </xf>
    <xf numFmtId="0" fontId="9" fillId="5" borderId="43" xfId="0" applyFont="1" applyFill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7" fillId="9" borderId="31" xfId="0" applyFont="1" applyFill="1" applyBorder="1" applyAlignment="1">
      <alignment vertical="center"/>
    </xf>
    <xf numFmtId="0" fontId="30" fillId="4" borderId="56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vertical="center"/>
    </xf>
    <xf numFmtId="0" fontId="7" fillId="5" borderId="54" xfId="0" applyFont="1" applyFill="1" applyBorder="1" applyAlignment="1">
      <alignment horizontal="center" vertical="center"/>
    </xf>
    <xf numFmtId="0" fontId="7" fillId="0" borderId="54" xfId="0" applyFont="1" applyBorder="1" applyAlignment="1">
      <alignment vertical="center"/>
    </xf>
    <xf numFmtId="0" fontId="7" fillId="6" borderId="54" xfId="0" applyFont="1" applyFill="1" applyBorder="1" applyAlignment="1">
      <alignment vertical="center"/>
    </xf>
    <xf numFmtId="0" fontId="7" fillId="7" borderId="54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9" fillId="5" borderId="54" xfId="0" applyFont="1" applyFill="1" applyBorder="1" applyAlignment="1">
      <alignment horizontal="center" vertical="center"/>
    </xf>
    <xf numFmtId="0" fontId="7" fillId="8" borderId="54" xfId="0" applyFont="1" applyFill="1" applyBorder="1" applyAlignment="1">
      <alignment vertical="center"/>
    </xf>
    <xf numFmtId="0" fontId="7" fillId="9" borderId="54" xfId="0" applyFont="1" applyFill="1" applyBorder="1" applyAlignment="1">
      <alignment vertical="center"/>
    </xf>
    <xf numFmtId="0" fontId="3" fillId="0" borderId="54" xfId="0" applyFont="1" applyBorder="1"/>
    <xf numFmtId="0" fontId="14" fillId="5" borderId="54" xfId="0" applyFont="1" applyFill="1" applyBorder="1" applyAlignment="1">
      <alignment horizontal="center" vertical="center"/>
    </xf>
    <xf numFmtId="0" fontId="24" fillId="0" borderId="0" xfId="0" applyFont="1" applyAlignment="1"/>
    <xf numFmtId="3" fontId="20" fillId="6" borderId="32" xfId="0" applyNumberFormat="1" applyFont="1" applyFill="1" applyBorder="1" applyAlignment="1">
      <alignment horizontal="right" vertical="center"/>
    </xf>
    <xf numFmtId="3" fontId="20" fillId="6" borderId="39" xfId="0" applyNumberFormat="1" applyFont="1" applyFill="1" applyBorder="1" applyAlignment="1">
      <alignment horizontal="right" vertical="center"/>
    </xf>
    <xf numFmtId="0" fontId="31" fillId="0" borderId="46" xfId="0" applyFont="1" applyBorder="1"/>
    <xf numFmtId="0" fontId="0" fillId="0" borderId="0" xfId="0" applyFont="1" applyAlignment="1"/>
    <xf numFmtId="0" fontId="32" fillId="0" borderId="0" xfId="0" applyFont="1" applyAlignment="1"/>
    <xf numFmtId="0" fontId="23" fillId="0" borderId="0" xfId="0" applyFont="1" applyAlignment="1"/>
    <xf numFmtId="0" fontId="7" fillId="10" borderId="12" xfId="0" applyFont="1" applyFill="1" applyBorder="1" applyAlignment="1">
      <alignment horizontal="left" vertical="center"/>
    </xf>
    <xf numFmtId="0" fontId="7" fillId="10" borderId="13" xfId="0" applyFont="1" applyFill="1" applyBorder="1" applyAlignment="1">
      <alignment vertical="center"/>
    </xf>
    <xf numFmtId="0" fontId="20" fillId="10" borderId="12" xfId="0" applyFont="1" applyFill="1" applyBorder="1" applyAlignment="1">
      <alignment horizontal="left" vertical="center"/>
    </xf>
    <xf numFmtId="0" fontId="8" fillId="11" borderId="22" xfId="0" applyFont="1" applyFill="1" applyBorder="1" applyAlignment="1">
      <alignment vertical="center"/>
    </xf>
    <xf numFmtId="0" fontId="7" fillId="11" borderId="22" xfId="0" applyFont="1" applyFill="1" applyBorder="1" applyAlignment="1">
      <alignment vertical="center"/>
    </xf>
    <xf numFmtId="0" fontId="21" fillId="11" borderId="22" xfId="0" applyFont="1" applyFill="1" applyBorder="1" applyAlignment="1">
      <alignment vertical="center"/>
    </xf>
    <xf numFmtId="0" fontId="33" fillId="0" borderId="12" xfId="0" applyFont="1" applyBorder="1" applyAlignment="1">
      <alignment horizontal="left" vertical="center"/>
    </xf>
    <xf numFmtId="0" fontId="34" fillId="3" borderId="22" xfId="0" applyFont="1" applyFill="1" applyBorder="1" applyAlignment="1">
      <alignment vertical="center"/>
    </xf>
    <xf numFmtId="0" fontId="35" fillId="3" borderId="22" xfId="0" applyFont="1" applyFill="1" applyBorder="1" applyAlignment="1">
      <alignment vertical="center"/>
    </xf>
    <xf numFmtId="0" fontId="36" fillId="0" borderId="0" xfId="0" applyFont="1" applyAlignment="1"/>
    <xf numFmtId="0" fontId="7" fillId="12" borderId="21" xfId="0" applyFont="1" applyFill="1" applyBorder="1" applyAlignment="1">
      <alignment horizontal="left" vertical="center"/>
    </xf>
    <xf numFmtId="0" fontId="8" fillId="12" borderId="22" xfId="0" applyFont="1" applyFill="1" applyBorder="1" applyAlignment="1">
      <alignment vertical="center"/>
    </xf>
    <xf numFmtId="0" fontId="7" fillId="12" borderId="22" xfId="0" applyFont="1" applyFill="1" applyBorder="1" applyAlignment="1">
      <alignment vertical="center"/>
    </xf>
    <xf numFmtId="0" fontId="21" fillId="12" borderId="22" xfId="0" applyFont="1" applyFill="1" applyBorder="1" applyAlignment="1">
      <alignment vertical="center"/>
    </xf>
    <xf numFmtId="0" fontId="22" fillId="13" borderId="0" xfId="0" applyFont="1" applyFill="1" applyAlignment="1">
      <alignment vertical="top"/>
    </xf>
    <xf numFmtId="0" fontId="7" fillId="14" borderId="21" xfId="0" applyFont="1" applyFill="1" applyBorder="1" applyAlignment="1">
      <alignment horizontal="left" vertical="center"/>
    </xf>
    <xf numFmtId="0" fontId="21" fillId="14" borderId="22" xfId="0" applyFont="1" applyFill="1" applyBorder="1" applyAlignment="1">
      <alignment vertical="center"/>
    </xf>
    <xf numFmtId="0" fontId="7" fillId="14" borderId="22" xfId="0" applyFont="1" applyFill="1" applyBorder="1" applyAlignment="1">
      <alignment vertical="center"/>
    </xf>
    <xf numFmtId="0" fontId="7" fillId="15" borderId="21" xfId="0" applyFont="1" applyFill="1" applyBorder="1" applyAlignment="1">
      <alignment horizontal="left" vertical="center"/>
    </xf>
    <xf numFmtId="0" fontId="8" fillId="15" borderId="22" xfId="0" applyFont="1" applyFill="1" applyBorder="1" applyAlignment="1">
      <alignment vertical="center"/>
    </xf>
    <xf numFmtId="0" fontId="7" fillId="15" borderId="22" xfId="0" applyFont="1" applyFill="1" applyBorder="1" applyAlignment="1">
      <alignment vertical="center"/>
    </xf>
    <xf numFmtId="0" fontId="7" fillId="15" borderId="46" xfId="0" applyFont="1" applyFill="1" applyBorder="1" applyAlignment="1">
      <alignment vertical="center"/>
    </xf>
    <xf numFmtId="0" fontId="7" fillId="8" borderId="46" xfId="0" applyFont="1" applyFill="1" applyBorder="1" applyAlignment="1">
      <alignment vertical="center"/>
    </xf>
    <xf numFmtId="3" fontId="7" fillId="8" borderId="46" xfId="0" applyNumberFormat="1" applyFont="1" applyFill="1" applyBorder="1" applyAlignment="1">
      <alignment horizontal="right" vertical="center"/>
    </xf>
    <xf numFmtId="3" fontId="7" fillId="8" borderId="57" xfId="0" applyNumberFormat="1" applyFont="1" applyFill="1" applyBorder="1" applyAlignment="1">
      <alignment horizontal="right" vertical="center"/>
    </xf>
    <xf numFmtId="3" fontId="7" fillId="8" borderId="58" xfId="0" applyNumberFormat="1" applyFont="1" applyFill="1" applyBorder="1" applyAlignment="1">
      <alignment horizontal="right" vertical="center"/>
    </xf>
    <xf numFmtId="0" fontId="20" fillId="15" borderId="42" xfId="0" applyFont="1" applyFill="1" applyBorder="1" applyAlignment="1">
      <alignment horizontal="left" vertical="center"/>
    </xf>
    <xf numFmtId="0" fontId="21" fillId="15" borderId="46" xfId="0" applyFont="1" applyFill="1" applyBorder="1" applyAlignment="1">
      <alignment vertical="center"/>
    </xf>
    <xf numFmtId="3" fontId="9" fillId="10" borderId="18" xfId="0" applyNumberFormat="1" applyFont="1" applyFill="1" applyBorder="1" applyAlignment="1">
      <alignment horizontal="right" vertical="center"/>
    </xf>
    <xf numFmtId="0" fontId="12" fillId="10" borderId="25" xfId="0" applyFont="1" applyFill="1" applyBorder="1" applyAlignment="1">
      <alignment horizontal="left" vertical="center" wrapText="1"/>
    </xf>
    <xf numFmtId="0" fontId="7" fillId="10" borderId="25" xfId="0" applyFont="1" applyFill="1" applyBorder="1" applyAlignment="1">
      <alignment horizontal="left" vertical="center" wrapText="1"/>
    </xf>
    <xf numFmtId="0" fontId="20" fillId="10" borderId="25" xfId="0" applyFont="1" applyFill="1" applyBorder="1" applyAlignment="1">
      <alignment horizontal="left" vertical="center"/>
    </xf>
    <xf numFmtId="0" fontId="20" fillId="14" borderId="16" xfId="0" applyFont="1" applyFill="1" applyBorder="1" applyAlignment="1">
      <alignment horizontal="left" vertical="center"/>
    </xf>
    <xf numFmtId="0" fontId="7" fillId="14" borderId="31" xfId="0" applyFont="1" applyFill="1" applyBorder="1" applyAlignment="1">
      <alignment vertical="center"/>
    </xf>
    <xf numFmtId="0" fontId="7" fillId="12" borderId="16" xfId="0" applyFont="1" applyFill="1" applyBorder="1" applyAlignment="1">
      <alignment horizontal="left" vertical="center"/>
    </xf>
    <xf numFmtId="0" fontId="7" fillId="12" borderId="31" xfId="0" applyFont="1" applyFill="1" applyBorder="1" applyAlignment="1">
      <alignment vertical="center"/>
    </xf>
    <xf numFmtId="0" fontId="20" fillId="16" borderId="16" xfId="0" applyFont="1" applyFill="1" applyBorder="1" applyAlignment="1">
      <alignment horizontal="left" vertical="center"/>
    </xf>
    <xf numFmtId="0" fontId="8" fillId="16" borderId="22" xfId="0" applyFont="1" applyFill="1" applyBorder="1" applyAlignment="1">
      <alignment vertical="center"/>
    </xf>
    <xf numFmtId="0" fontId="7" fillId="16" borderId="22" xfId="0" applyFont="1" applyFill="1" applyBorder="1" applyAlignment="1">
      <alignment vertical="center"/>
    </xf>
    <xf numFmtId="0" fontId="7" fillId="16" borderId="31" xfId="0" applyFont="1" applyFill="1" applyBorder="1" applyAlignment="1">
      <alignment vertical="center"/>
    </xf>
    <xf numFmtId="0" fontId="7" fillId="10" borderId="25" xfId="0" applyFont="1" applyFill="1" applyBorder="1" applyAlignment="1">
      <alignment horizontal="left" vertical="center"/>
    </xf>
    <xf numFmtId="0" fontId="7" fillId="10" borderId="31" xfId="0" applyFont="1" applyFill="1" applyBorder="1" applyAlignment="1">
      <alignment vertical="center"/>
    </xf>
    <xf numFmtId="0" fontId="7" fillId="15" borderId="16" xfId="0" applyFont="1" applyFill="1" applyBorder="1" applyAlignment="1">
      <alignment horizontal="left" vertical="center"/>
    </xf>
    <xf numFmtId="0" fontId="21" fillId="15" borderId="22" xfId="0" applyFont="1" applyFill="1" applyBorder="1" applyAlignment="1">
      <alignment vertical="center"/>
    </xf>
    <xf numFmtId="0" fontId="7" fillId="15" borderId="31" xfId="0" applyFont="1" applyFill="1" applyBorder="1" applyAlignment="1">
      <alignment vertical="center"/>
    </xf>
    <xf numFmtId="0" fontId="37" fillId="0" borderId="0" xfId="0" applyFont="1" applyAlignment="1"/>
    <xf numFmtId="0" fontId="17" fillId="4" borderId="60" xfId="0" applyFont="1" applyFill="1" applyBorder="1" applyAlignment="1">
      <alignment horizontal="left" vertical="center" wrapText="1"/>
    </xf>
    <xf numFmtId="3" fontId="9" fillId="0" borderId="62" xfId="0" applyNumberFormat="1" applyFont="1" applyBorder="1" applyAlignment="1">
      <alignment horizontal="right" vertical="center"/>
    </xf>
    <xf numFmtId="3" fontId="9" fillId="0" borderId="63" xfId="0" applyNumberFormat="1" applyFont="1" applyBorder="1" applyAlignment="1">
      <alignment horizontal="right" vertical="center"/>
    </xf>
    <xf numFmtId="3" fontId="11" fillId="4" borderId="6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left" vertical="center"/>
    </xf>
    <xf numFmtId="0" fontId="3" fillId="0" borderId="5" xfId="0" applyFont="1" applyBorder="1" applyAlignment="1"/>
    <xf numFmtId="0" fontId="3" fillId="0" borderId="46" xfId="0" applyFont="1" applyBorder="1" applyAlignment="1"/>
    <xf numFmtId="0" fontId="38" fillId="0" borderId="6" xfId="0" applyFont="1" applyBorder="1" applyAlignment="1"/>
    <xf numFmtId="0" fontId="39" fillId="0" borderId="0" xfId="0" applyFont="1" applyAlignment="1">
      <alignment horizontal="left" vertical="center"/>
    </xf>
    <xf numFmtId="0" fontId="7" fillId="11" borderId="31" xfId="0" applyFont="1" applyFill="1" applyBorder="1" applyAlignment="1">
      <alignment vertical="center"/>
    </xf>
    <xf numFmtId="3" fontId="7" fillId="0" borderId="31" xfId="0" applyNumberFormat="1" applyFont="1" applyBorder="1" applyAlignment="1">
      <alignment horizontal="right" vertical="center"/>
    </xf>
    <xf numFmtId="3" fontId="7" fillId="0" borderId="32" xfId="0" applyNumberFormat="1" applyFont="1" applyBorder="1" applyAlignment="1">
      <alignment horizontal="right" vertical="center"/>
    </xf>
    <xf numFmtId="0" fontId="8" fillId="16" borderId="31" xfId="0" applyFont="1" applyFill="1" applyBorder="1" applyAlignment="1">
      <alignment vertical="center"/>
    </xf>
    <xf numFmtId="3" fontId="7" fillId="0" borderId="41" xfId="0" applyNumberFormat="1" applyFont="1" applyBorder="1" applyAlignment="1">
      <alignment horizontal="right" vertical="center"/>
    </xf>
    <xf numFmtId="0" fontId="6" fillId="4" borderId="43" xfId="0" applyFont="1" applyFill="1" applyBorder="1" applyAlignment="1">
      <alignment horizontal="center" vertical="center"/>
    </xf>
    <xf numFmtId="0" fontId="28" fillId="0" borderId="46" xfId="0" applyFont="1" applyBorder="1" applyAlignment="1">
      <alignment horizontal="left" vertical="center" wrapText="1"/>
    </xf>
    <xf numFmtId="165" fontId="5" fillId="4" borderId="43" xfId="0" applyNumberFormat="1" applyFont="1" applyFill="1" applyBorder="1" applyAlignment="1">
      <alignment horizontal="center" vertical="center"/>
    </xf>
    <xf numFmtId="3" fontId="7" fillId="5" borderId="31" xfId="0" applyNumberFormat="1" applyFont="1" applyFill="1" applyBorder="1" applyAlignment="1">
      <alignment horizontal="right" vertical="center"/>
    </xf>
    <xf numFmtId="0" fontId="42" fillId="0" borderId="46" xfId="0" applyFont="1" applyBorder="1"/>
    <xf numFmtId="16" fontId="43" fillId="0" borderId="55" xfId="0" applyNumberFormat="1" applyFont="1" applyBorder="1" applyAlignment="1">
      <alignment horizontal="center"/>
    </xf>
    <xf numFmtId="0" fontId="28" fillId="0" borderId="46" xfId="0" applyFont="1" applyBorder="1"/>
    <xf numFmtId="0" fontId="31" fillId="0" borderId="46" xfId="0" applyFont="1" applyBorder="1" applyAlignment="1">
      <alignment vertical="center"/>
    </xf>
    <xf numFmtId="0" fontId="44" fillId="0" borderId="46" xfId="0" applyFont="1" applyBorder="1"/>
    <xf numFmtId="0" fontId="44" fillId="0" borderId="46" xfId="0" applyFont="1" applyBorder="1" applyAlignment="1">
      <alignment vertical="center"/>
    </xf>
    <xf numFmtId="0" fontId="28" fillId="0" borderId="46" xfId="0" applyFont="1" applyBorder="1" applyAlignment="1">
      <alignment vertical="center"/>
    </xf>
    <xf numFmtId="0" fontId="45" fillId="0" borderId="46" xfId="0" applyFont="1" applyBorder="1" applyAlignment="1">
      <alignment horizontal="center" vertical="center"/>
    </xf>
    <xf numFmtId="0" fontId="41" fillId="17" borderId="63" xfId="0" applyFont="1" applyFill="1" applyBorder="1" applyAlignment="1">
      <alignment horizontal="center" vertical="center"/>
    </xf>
    <xf numFmtId="0" fontId="46" fillId="0" borderId="46" xfId="0" applyFont="1" applyBorder="1" applyAlignment="1">
      <alignment horizontal="center" vertical="center"/>
    </xf>
    <xf numFmtId="14" fontId="45" fillId="17" borderId="67" xfId="0" applyNumberFormat="1" applyFont="1" applyFill="1" applyBorder="1" applyAlignment="1">
      <alignment horizontal="center" vertical="center"/>
    </xf>
    <xf numFmtId="0" fontId="47" fillId="0" borderId="46" xfId="0" applyFont="1" applyBorder="1" applyAlignment="1">
      <alignment vertical="center"/>
    </xf>
    <xf numFmtId="0" fontId="45" fillId="17" borderId="68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17" borderId="52" xfId="0" applyFont="1" applyFill="1" applyBorder="1" applyAlignment="1">
      <alignment vertical="center"/>
    </xf>
    <xf numFmtId="0" fontId="45" fillId="17" borderId="53" xfId="0" applyFont="1" applyFill="1" applyBorder="1" applyAlignment="1">
      <alignment horizontal="center" vertical="center"/>
    </xf>
    <xf numFmtId="169" fontId="31" fillId="17" borderId="69" xfId="0" applyNumberFormat="1" applyFont="1" applyFill="1" applyBorder="1" applyAlignment="1">
      <alignment vertical="center"/>
    </xf>
    <xf numFmtId="169" fontId="44" fillId="0" borderId="67" xfId="0" applyNumberFormat="1" applyFont="1" applyBorder="1" applyAlignment="1">
      <alignment vertical="center"/>
    </xf>
    <xf numFmtId="0" fontId="31" fillId="18" borderId="46" xfId="0" applyFont="1" applyFill="1" applyBorder="1" applyAlignment="1">
      <alignment horizontal="center" vertical="center"/>
    </xf>
    <xf numFmtId="0" fontId="45" fillId="18" borderId="46" xfId="0" applyFont="1" applyFill="1" applyBorder="1" applyAlignment="1">
      <alignment horizontal="center" vertical="center"/>
    </xf>
    <xf numFmtId="0" fontId="31" fillId="18" borderId="67" xfId="0" applyFont="1" applyFill="1" applyBorder="1" applyAlignment="1">
      <alignment horizontal="center" vertical="center"/>
    </xf>
    <xf numFmtId="0" fontId="48" fillId="0" borderId="46" xfId="0" applyFont="1" applyBorder="1" applyAlignment="1">
      <alignment horizontal="center"/>
    </xf>
    <xf numFmtId="169" fontId="44" fillId="0" borderId="67" xfId="0" applyNumberFormat="1" applyFont="1" applyBorder="1"/>
    <xf numFmtId="0" fontId="45" fillId="0" borderId="46" xfId="0" applyFont="1" applyBorder="1" applyAlignment="1">
      <alignment horizontal="center"/>
    </xf>
    <xf numFmtId="169" fontId="44" fillId="0" borderId="67" xfId="1" applyNumberFormat="1" applyFont="1" applyBorder="1"/>
    <xf numFmtId="169" fontId="44" fillId="0" borderId="67" xfId="1" applyNumberFormat="1" applyFont="1" applyFill="1" applyBorder="1"/>
    <xf numFmtId="0" fontId="44" fillId="0" borderId="46" xfId="0" quotePrefix="1" applyFont="1" applyBorder="1"/>
    <xf numFmtId="0" fontId="48" fillId="0" borderId="46" xfId="0" quotePrefix="1" applyFont="1" applyBorder="1" applyAlignment="1">
      <alignment horizontal="center"/>
    </xf>
    <xf numFmtId="0" fontId="31" fillId="18" borderId="46" xfId="0" applyFont="1" applyFill="1" applyBorder="1" applyAlignment="1">
      <alignment horizontal="right"/>
    </xf>
    <xf numFmtId="0" fontId="45" fillId="18" borderId="46" xfId="0" quotePrefix="1" applyFont="1" applyFill="1" applyBorder="1" applyAlignment="1">
      <alignment horizontal="center"/>
    </xf>
    <xf numFmtId="0" fontId="31" fillId="19" borderId="46" xfId="0" applyFont="1" applyFill="1" applyBorder="1" applyAlignment="1">
      <alignment horizontal="center" vertical="center"/>
    </xf>
    <xf numFmtId="0" fontId="45" fillId="19" borderId="46" xfId="0" applyFont="1" applyFill="1" applyBorder="1" applyAlignment="1">
      <alignment horizontal="center" vertical="center"/>
    </xf>
    <xf numFmtId="0" fontId="31" fillId="19" borderId="67" xfId="0" applyFont="1" applyFill="1" applyBorder="1" applyAlignment="1">
      <alignment horizontal="center" vertical="center"/>
    </xf>
    <xf numFmtId="0" fontId="44" fillId="0" borderId="46" xfId="0" applyFont="1" applyFill="1" applyBorder="1"/>
    <xf numFmtId="0" fontId="48" fillId="0" borderId="46" xfId="0" applyFont="1" applyFill="1" applyBorder="1" applyAlignment="1">
      <alignment horizontal="center"/>
    </xf>
    <xf numFmtId="0" fontId="31" fillId="19" borderId="46" xfId="0" applyFont="1" applyFill="1" applyBorder="1" applyAlignment="1">
      <alignment horizontal="right"/>
    </xf>
    <xf numFmtId="0" fontId="45" fillId="19" borderId="46" xfId="0" quotePrefix="1" applyFont="1" applyFill="1" applyBorder="1" applyAlignment="1">
      <alignment horizontal="center"/>
    </xf>
    <xf numFmtId="0" fontId="31" fillId="20" borderId="46" xfId="0" applyFont="1" applyFill="1" applyBorder="1" applyAlignment="1">
      <alignment horizontal="right"/>
    </xf>
    <xf numFmtId="0" fontId="45" fillId="20" borderId="46" xfId="0" quotePrefix="1" applyFont="1" applyFill="1" applyBorder="1" applyAlignment="1">
      <alignment horizontal="center"/>
    </xf>
    <xf numFmtId="169" fontId="31" fillId="20" borderId="67" xfId="0" applyNumberFormat="1" applyFont="1" applyFill="1" applyBorder="1"/>
    <xf numFmtId="169" fontId="44" fillId="0" borderId="46" xfId="0" applyNumberFormat="1" applyFont="1" applyBorder="1"/>
    <xf numFmtId="0" fontId="0" fillId="0" borderId="0" xfId="0"/>
    <xf numFmtId="0" fontId="3" fillId="0" borderId="5" xfId="0" applyFont="1" applyBorder="1"/>
    <xf numFmtId="0" fontId="38" fillId="0" borderId="46" xfId="0" applyFont="1" applyBorder="1"/>
    <xf numFmtId="0" fontId="3" fillId="0" borderId="46" xfId="0" applyFont="1" applyBorder="1"/>
    <xf numFmtId="0" fontId="28" fillId="0" borderId="46" xfId="0" applyFont="1" applyBorder="1" applyAlignment="1">
      <alignment horizontal="left" vertical="center"/>
    </xf>
    <xf numFmtId="0" fontId="5" fillId="4" borderId="70" xfId="0" applyFont="1" applyFill="1" applyBorder="1" applyAlignment="1">
      <alignment horizontal="left" vertical="center"/>
    </xf>
    <xf numFmtId="0" fontId="49" fillId="4" borderId="43" xfId="0" applyFont="1" applyFill="1" applyBorder="1" applyAlignment="1">
      <alignment horizontal="center" vertical="center"/>
    </xf>
    <xf numFmtId="0" fontId="49" fillId="4" borderId="43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left" vertical="center"/>
    </xf>
    <xf numFmtId="0" fontId="7" fillId="0" borderId="48" xfId="0" applyFont="1" applyBorder="1" applyAlignment="1">
      <alignment vertical="center"/>
    </xf>
    <xf numFmtId="0" fontId="7" fillId="3" borderId="25" xfId="0" applyFont="1" applyFill="1" applyBorder="1" applyAlignment="1">
      <alignment horizontal="left" vertical="center"/>
    </xf>
    <xf numFmtId="3" fontId="7" fillId="21" borderId="19" xfId="0" applyNumberFormat="1" applyFont="1" applyFill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0" fontId="8" fillId="3" borderId="38" xfId="0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25" fillId="5" borderId="43" xfId="0" applyFont="1" applyFill="1" applyBorder="1" applyAlignment="1">
      <alignment vertical="center"/>
    </xf>
    <xf numFmtId="0" fontId="10" fillId="5" borderId="43" xfId="0" applyFont="1" applyFill="1" applyBorder="1" applyAlignment="1">
      <alignment vertical="center"/>
    </xf>
    <xf numFmtId="0" fontId="7" fillId="5" borderId="43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20" fillId="10" borderId="21" xfId="0" applyFont="1" applyFill="1" applyBorder="1" applyAlignment="1">
      <alignment horizontal="left" vertical="center"/>
    </xf>
    <xf numFmtId="0" fontId="8" fillId="11" borderId="31" xfId="0" applyFont="1" applyFill="1" applyBorder="1" applyAlignment="1">
      <alignment vertical="center"/>
    </xf>
    <xf numFmtId="0" fontId="21" fillId="11" borderId="31" xfId="0" applyFont="1" applyFill="1" applyBorder="1" applyAlignment="1">
      <alignment vertical="center"/>
    </xf>
    <xf numFmtId="0" fontId="21" fillId="14" borderId="31" xfId="0" applyFont="1" applyFill="1" applyBorder="1" applyAlignment="1">
      <alignment vertical="center"/>
    </xf>
    <xf numFmtId="0" fontId="7" fillId="6" borderId="31" xfId="0" applyFont="1" applyFill="1" applyBorder="1" applyAlignment="1">
      <alignment vertical="center"/>
    </xf>
    <xf numFmtId="0" fontId="50" fillId="0" borderId="0" xfId="0" applyFont="1"/>
    <xf numFmtId="0" fontId="51" fillId="0" borderId="0" xfId="0" applyFont="1"/>
    <xf numFmtId="0" fontId="21" fillId="12" borderId="31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8" fillId="15" borderId="31" xfId="0" applyFont="1" applyFill="1" applyBorder="1" applyAlignment="1">
      <alignment vertical="center"/>
    </xf>
    <xf numFmtId="0" fontId="7" fillId="8" borderId="31" xfId="0" applyFont="1" applyFill="1" applyBorder="1" applyAlignment="1">
      <alignment vertical="center"/>
    </xf>
    <xf numFmtId="0" fontId="25" fillId="4" borderId="43" xfId="0" applyFont="1" applyFill="1" applyBorder="1" applyAlignment="1">
      <alignment vertical="center"/>
    </xf>
    <xf numFmtId="0" fontId="10" fillId="4" borderId="43" xfId="0" applyFont="1" applyFill="1" applyBorder="1" applyAlignment="1">
      <alignment vertical="center"/>
    </xf>
    <xf numFmtId="3" fontId="9" fillId="21" borderId="18" xfId="0" applyNumberFormat="1" applyFont="1" applyFill="1" applyBorder="1" applyAlignment="1">
      <alignment horizontal="right" vertical="center"/>
    </xf>
    <xf numFmtId="3" fontId="7" fillId="21" borderId="18" xfId="0" applyNumberFormat="1" applyFont="1" applyFill="1" applyBorder="1" applyAlignment="1">
      <alignment horizontal="right" vertical="center"/>
    </xf>
    <xf numFmtId="0" fontId="21" fillId="0" borderId="31" xfId="0" applyFont="1" applyBorder="1" applyAlignment="1">
      <alignment vertical="center"/>
    </xf>
    <xf numFmtId="0" fontId="7" fillId="9" borderId="25" xfId="0" applyFont="1" applyFill="1" applyBorder="1" applyAlignment="1">
      <alignment horizontal="left" vertical="center" wrapText="1"/>
    </xf>
    <xf numFmtId="0" fontId="8" fillId="9" borderId="31" xfId="0" applyFont="1" applyFill="1" applyBorder="1" applyAlignment="1">
      <alignment vertical="center"/>
    </xf>
    <xf numFmtId="0" fontId="20" fillId="14" borderId="25" xfId="0" applyFont="1" applyFill="1" applyBorder="1" applyAlignment="1">
      <alignment horizontal="left" vertical="center"/>
    </xf>
    <xf numFmtId="0" fontId="7" fillId="12" borderId="25" xfId="0" applyFont="1" applyFill="1" applyBorder="1" applyAlignment="1">
      <alignment horizontal="left" vertical="center"/>
    </xf>
    <xf numFmtId="0" fontId="8" fillId="12" borderId="31" xfId="0" applyFont="1" applyFill="1" applyBorder="1" applyAlignment="1">
      <alignment vertical="center"/>
    </xf>
    <xf numFmtId="0" fontId="20" fillId="16" borderId="25" xfId="0" applyFont="1" applyFill="1" applyBorder="1" applyAlignment="1">
      <alignment horizontal="left" vertical="center"/>
    </xf>
    <xf numFmtId="0" fontId="21" fillId="16" borderId="31" xfId="0" applyFont="1" applyFill="1" applyBorder="1" applyAlignment="1">
      <alignment vertical="center"/>
    </xf>
    <xf numFmtId="0" fontId="7" fillId="15" borderId="25" xfId="0" applyFont="1" applyFill="1" applyBorder="1" applyAlignment="1">
      <alignment horizontal="left" vertical="center"/>
    </xf>
    <xf numFmtId="0" fontId="21" fillId="15" borderId="31" xfId="0" applyFont="1" applyFill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13" fillId="5" borderId="43" xfId="0" applyFont="1" applyFill="1" applyBorder="1" applyAlignment="1">
      <alignment vertical="center"/>
    </xf>
    <xf numFmtId="3" fontId="9" fillId="21" borderId="62" xfId="0" applyNumberFormat="1" applyFont="1" applyFill="1" applyBorder="1" applyAlignment="1">
      <alignment horizontal="right" vertical="center"/>
    </xf>
    <xf numFmtId="3" fontId="52" fillId="22" borderId="64" xfId="0" applyNumberFormat="1" applyFont="1" applyFill="1" applyBorder="1" applyAlignment="1">
      <alignment horizontal="right" vertical="center"/>
    </xf>
    <xf numFmtId="0" fontId="53" fillId="2" borderId="21" xfId="0" applyFont="1" applyFill="1" applyBorder="1" applyAlignment="1">
      <alignment horizontal="left" vertical="center"/>
    </xf>
    <xf numFmtId="0" fontId="21" fillId="2" borderId="31" xfId="0" applyFont="1" applyFill="1" applyBorder="1" applyAlignment="1">
      <alignment vertical="center"/>
    </xf>
    <xf numFmtId="0" fontId="20" fillId="0" borderId="25" xfId="0" applyFont="1" applyBorder="1" applyAlignment="1">
      <alignment horizontal="left" vertical="center"/>
    </xf>
    <xf numFmtId="0" fontId="45" fillId="0" borderId="63" xfId="0" applyFont="1" applyBorder="1" applyAlignment="1">
      <alignment horizontal="center" vertical="center"/>
    </xf>
    <xf numFmtId="0" fontId="54" fillId="0" borderId="67" xfId="0" applyFont="1" applyBorder="1" applyAlignment="1">
      <alignment horizontal="center" vertical="center"/>
    </xf>
    <xf numFmtId="17" fontId="54" fillId="0" borderId="68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vertical="center"/>
    </xf>
    <xf numFmtId="169" fontId="48" fillId="0" borderId="46" xfId="0" applyNumberFormat="1" applyFont="1" applyBorder="1" applyAlignment="1">
      <alignment horizontal="center"/>
    </xf>
    <xf numFmtId="169" fontId="44" fillId="0" borderId="46" xfId="0" applyNumberFormat="1" applyFont="1" applyBorder="1" applyAlignment="1">
      <alignment horizontal="center"/>
    </xf>
    <xf numFmtId="0" fontId="45" fillId="0" borderId="63" xfId="0" applyFont="1" applyBorder="1" applyAlignment="1">
      <alignment horizontal="right" vertical="center"/>
    </xf>
    <xf numFmtId="169" fontId="44" fillId="0" borderId="67" xfId="0" applyNumberFormat="1" applyFont="1" applyBorder="1" applyAlignment="1">
      <alignment horizontal="right" vertical="center"/>
    </xf>
    <xf numFmtId="169" fontId="44" fillId="19" borderId="67" xfId="0" applyNumberFormat="1" applyFont="1" applyFill="1" applyBorder="1" applyAlignment="1">
      <alignment horizontal="right" vertical="center"/>
    </xf>
    <xf numFmtId="169" fontId="44" fillId="0" borderId="67" xfId="0" applyNumberFormat="1" applyFont="1" applyBorder="1" applyAlignment="1">
      <alignment horizontal="right"/>
    </xf>
    <xf numFmtId="169" fontId="44" fillId="0" borderId="67" xfId="0" applyNumberFormat="1" applyFont="1" applyFill="1" applyBorder="1" applyAlignment="1">
      <alignment horizontal="right"/>
    </xf>
    <xf numFmtId="169" fontId="44" fillId="18" borderId="67" xfId="0" applyNumberFormat="1" applyFont="1" applyFill="1" applyBorder="1" applyAlignment="1">
      <alignment horizontal="right" vertical="center"/>
    </xf>
    <xf numFmtId="169" fontId="44" fillId="0" borderId="67" xfId="0" quotePrefix="1" applyNumberFormat="1" applyFont="1" applyBorder="1" applyAlignment="1">
      <alignment horizontal="right"/>
    </xf>
    <xf numFmtId="169" fontId="44" fillId="0" borderId="46" xfId="0" applyNumberFormat="1" applyFont="1" applyBorder="1" applyAlignment="1">
      <alignment horizontal="right"/>
    </xf>
    <xf numFmtId="0" fontId="31" fillId="0" borderId="46" xfId="0" applyFont="1" applyFill="1" applyBorder="1"/>
    <xf numFmtId="169" fontId="44" fillId="0" borderId="46" xfId="0" applyNumberFormat="1" applyFont="1" applyFill="1" applyBorder="1" applyAlignment="1">
      <alignment horizontal="right"/>
    </xf>
    <xf numFmtId="169" fontId="44" fillId="0" borderId="46" xfId="0" applyNumberFormat="1" applyFont="1" applyFill="1" applyBorder="1" applyAlignment="1">
      <alignment horizontal="center"/>
    </xf>
    <xf numFmtId="0" fontId="41" fillId="17" borderId="72" xfId="0" applyFont="1" applyFill="1" applyBorder="1" applyAlignment="1">
      <alignment horizontal="center" vertical="center"/>
    </xf>
    <xf numFmtId="14" fontId="45" fillId="17" borderId="73" xfId="0" applyNumberFormat="1" applyFont="1" applyFill="1" applyBorder="1" applyAlignment="1">
      <alignment horizontal="center" vertical="center"/>
    </xf>
    <xf numFmtId="0" fontId="45" fillId="17" borderId="74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169" fontId="31" fillId="17" borderId="75" xfId="0" applyNumberFormat="1" applyFont="1" applyFill="1" applyBorder="1" applyAlignment="1">
      <alignment vertical="center"/>
    </xf>
    <xf numFmtId="169" fontId="44" fillId="0" borderId="73" xfId="0" applyNumberFormat="1" applyFont="1" applyBorder="1" applyAlignment="1">
      <alignment vertical="center"/>
    </xf>
    <xf numFmtId="0" fontId="31" fillId="19" borderId="73" xfId="0" applyFont="1" applyFill="1" applyBorder="1" applyAlignment="1">
      <alignment horizontal="center" vertical="center"/>
    </xf>
    <xf numFmtId="169" fontId="44" fillId="0" borderId="73" xfId="0" applyNumberFormat="1" applyFont="1" applyBorder="1"/>
    <xf numFmtId="169" fontId="44" fillId="0" borderId="73" xfId="1" applyNumberFormat="1" applyFont="1" applyBorder="1"/>
    <xf numFmtId="169" fontId="44" fillId="0" borderId="73" xfId="1" applyNumberFormat="1" applyFont="1" applyFill="1" applyBorder="1"/>
    <xf numFmtId="0" fontId="31" fillId="18" borderId="73" xfId="0" applyFont="1" applyFill="1" applyBorder="1" applyAlignment="1">
      <alignment horizontal="center" vertical="center"/>
    </xf>
    <xf numFmtId="169" fontId="31" fillId="20" borderId="73" xfId="0" applyNumberFormat="1" applyFont="1" applyFill="1" applyBorder="1"/>
    <xf numFmtId="0" fontId="45" fillId="0" borderId="46" xfId="0" applyFont="1" applyFill="1" applyBorder="1" applyAlignment="1">
      <alignment horizontal="center" vertical="center"/>
    </xf>
    <xf numFmtId="0" fontId="54" fillId="0" borderId="46" xfId="0" applyFont="1" applyFill="1" applyBorder="1" applyAlignment="1">
      <alignment horizontal="center" vertical="center"/>
    </xf>
    <xf numFmtId="17" fontId="54" fillId="0" borderId="46" xfId="0" applyNumberFormat="1" applyFont="1" applyFill="1" applyBorder="1" applyAlignment="1">
      <alignment horizontal="center" vertical="center"/>
    </xf>
    <xf numFmtId="0" fontId="45" fillId="0" borderId="46" xfId="0" applyFont="1" applyFill="1" applyBorder="1" applyAlignment="1">
      <alignment horizontal="right" vertical="center"/>
    </xf>
    <xf numFmtId="169" fontId="44" fillId="0" borderId="46" xfId="0" applyNumberFormat="1" applyFont="1" applyFill="1" applyBorder="1" applyAlignment="1">
      <alignment horizontal="right" vertical="center"/>
    </xf>
    <xf numFmtId="169" fontId="44" fillId="0" borderId="46" xfId="0" quotePrefix="1" applyNumberFormat="1" applyFont="1" applyFill="1" applyBorder="1" applyAlignment="1">
      <alignment horizontal="right"/>
    </xf>
    <xf numFmtId="169" fontId="44" fillId="0" borderId="68" xfId="0" applyNumberFormat="1" applyFont="1" applyBorder="1" applyAlignment="1">
      <alignment horizontal="right"/>
    </xf>
    <xf numFmtId="169" fontId="44" fillId="0" borderId="68" xfId="0" applyNumberFormat="1" applyFont="1" applyBorder="1"/>
    <xf numFmtId="169" fontId="31" fillId="19" borderId="67" xfId="0" quotePrefix="1" applyNumberFormat="1" applyFont="1" applyFill="1" applyBorder="1" applyAlignment="1">
      <alignment horizontal="right"/>
    </xf>
    <xf numFmtId="169" fontId="31" fillId="0" borderId="46" xfId="0" quotePrefix="1" applyNumberFormat="1" applyFont="1" applyFill="1" applyBorder="1" applyAlignment="1">
      <alignment horizontal="right"/>
    </xf>
    <xf numFmtId="169" fontId="31" fillId="19" borderId="73" xfId="0" quotePrefix="1" applyNumberFormat="1" applyFont="1" applyFill="1" applyBorder="1" applyAlignment="1">
      <alignment horizontal="right"/>
    </xf>
    <xf numFmtId="169" fontId="31" fillId="18" borderId="67" xfId="0" quotePrefix="1" applyNumberFormat="1" applyFont="1" applyFill="1" applyBorder="1" applyAlignment="1">
      <alignment horizontal="right"/>
    </xf>
    <xf numFmtId="169" fontId="31" fillId="20" borderId="67" xfId="0" quotePrefix="1" applyNumberFormat="1" applyFont="1" applyFill="1" applyBorder="1" applyAlignment="1">
      <alignment horizontal="right"/>
    </xf>
    <xf numFmtId="0" fontId="44" fillId="0" borderId="46" xfId="0" quotePrefix="1" applyFont="1" applyFill="1" applyBorder="1"/>
    <xf numFmtId="0" fontId="7" fillId="3" borderId="65" xfId="0" applyFont="1" applyFill="1" applyBorder="1" applyAlignment="1">
      <alignment vertical="center"/>
    </xf>
    <xf numFmtId="169" fontId="7" fillId="0" borderId="65" xfId="0" applyNumberFormat="1" applyFont="1" applyFill="1" applyBorder="1" applyAlignment="1">
      <alignment vertical="center"/>
    </xf>
    <xf numFmtId="169" fontId="30" fillId="4" borderId="46" xfId="0" applyNumberFormat="1" applyFont="1" applyFill="1" applyBorder="1" applyAlignment="1">
      <alignment horizontal="center" vertical="center" wrapText="1"/>
    </xf>
    <xf numFmtId="169" fontId="7" fillId="0" borderId="46" xfId="0" applyNumberFormat="1" applyFont="1" applyFill="1" applyBorder="1" applyAlignment="1">
      <alignment horizontal="right" vertical="center"/>
    </xf>
    <xf numFmtId="169" fontId="9" fillId="23" borderId="65" xfId="0" applyNumberFormat="1" applyFont="1" applyFill="1" applyBorder="1" applyAlignment="1">
      <alignment horizontal="right" vertical="center"/>
    </xf>
    <xf numFmtId="0" fontId="31" fillId="26" borderId="46" xfId="0" quotePrefix="1" applyFont="1" applyFill="1" applyBorder="1"/>
    <xf numFmtId="0" fontId="45" fillId="26" borderId="46" xfId="0" quotePrefix="1" applyFont="1" applyFill="1" applyBorder="1" applyAlignment="1">
      <alignment horizontal="center"/>
    </xf>
    <xf numFmtId="169" fontId="31" fillId="26" borderId="67" xfId="0" quotePrefix="1" applyNumberFormat="1" applyFont="1" applyFill="1" applyBorder="1" applyAlignment="1">
      <alignment horizontal="right"/>
    </xf>
    <xf numFmtId="169" fontId="31" fillId="26" borderId="46" xfId="0" quotePrefix="1" applyNumberFormat="1" applyFont="1" applyFill="1" applyBorder="1" applyAlignment="1">
      <alignment horizontal="right"/>
    </xf>
    <xf numFmtId="169" fontId="31" fillId="26" borderId="67" xfId="1" applyNumberFormat="1" applyFont="1" applyFill="1" applyBorder="1"/>
    <xf numFmtId="169" fontId="31" fillId="26" borderId="73" xfId="1" applyNumberFormat="1" applyFont="1" applyFill="1" applyBorder="1"/>
    <xf numFmtId="169" fontId="7" fillId="27" borderId="65" xfId="0" applyNumberFormat="1" applyFont="1" applyFill="1" applyBorder="1" applyAlignment="1">
      <alignment vertical="center"/>
    </xf>
    <xf numFmtId="169" fontId="24" fillId="27" borderId="65" xfId="0" applyNumberFormat="1" applyFont="1" applyFill="1" applyBorder="1" applyAlignment="1">
      <alignment horizontal="right" vertical="center"/>
    </xf>
    <xf numFmtId="169" fontId="2" fillId="0" borderId="46" xfId="0" applyNumberFormat="1" applyFont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2" fillId="0" borderId="46" xfId="0" applyFont="1" applyBorder="1" applyAlignment="1">
      <alignment vertical="center"/>
    </xf>
    <xf numFmtId="169" fontId="7" fillId="0" borderId="81" xfId="0" applyNumberFormat="1" applyFont="1" applyBorder="1" applyAlignment="1">
      <alignment vertical="center"/>
    </xf>
    <xf numFmtId="169" fontId="7" fillId="0" borderId="83" xfId="0" applyNumberFormat="1" applyFont="1" applyFill="1" applyBorder="1" applyAlignment="1">
      <alignment vertical="center"/>
    </xf>
    <xf numFmtId="169" fontId="7" fillId="0" borderId="82" xfId="0" applyNumberFormat="1" applyFont="1" applyFill="1" applyBorder="1" applyAlignment="1">
      <alignment vertical="center"/>
    </xf>
    <xf numFmtId="169" fontId="7" fillId="27" borderId="83" xfId="0" applyNumberFormat="1" applyFont="1" applyFill="1" applyBorder="1" applyAlignment="1">
      <alignment vertical="center"/>
    </xf>
    <xf numFmtId="169" fontId="7" fillId="27" borderId="82" xfId="0" applyNumberFormat="1" applyFont="1" applyFill="1" applyBorder="1" applyAlignment="1">
      <alignment vertical="center"/>
    </xf>
    <xf numFmtId="169" fontId="24" fillId="27" borderId="83" xfId="0" applyNumberFormat="1" applyFont="1" applyFill="1" applyBorder="1" applyAlignment="1">
      <alignment horizontal="right" vertical="center"/>
    </xf>
    <xf numFmtId="169" fontId="24" fillId="27" borderId="82" xfId="0" applyNumberFormat="1" applyFont="1" applyFill="1" applyBorder="1" applyAlignment="1">
      <alignment horizontal="right" vertical="center"/>
    </xf>
    <xf numFmtId="169" fontId="7" fillId="0" borderId="84" xfId="0" applyNumberFormat="1" applyFont="1" applyFill="1" applyBorder="1" applyAlignment="1">
      <alignment horizontal="right" vertical="center"/>
    </xf>
    <xf numFmtId="169" fontId="7" fillId="0" borderId="82" xfId="0" applyNumberFormat="1" applyFont="1" applyFill="1" applyBorder="1" applyAlignment="1">
      <alignment horizontal="right" vertical="center"/>
    </xf>
    <xf numFmtId="169" fontId="9" fillId="23" borderId="83" xfId="0" applyNumberFormat="1" applyFont="1" applyFill="1" applyBorder="1" applyAlignment="1">
      <alignment horizontal="right" vertical="center"/>
    </xf>
    <xf numFmtId="169" fontId="9" fillId="23" borderId="82" xfId="0" applyNumberFormat="1" applyFont="1" applyFill="1" applyBorder="1" applyAlignment="1">
      <alignment horizontal="right" vertical="center"/>
    </xf>
    <xf numFmtId="169" fontId="9" fillId="4" borderId="85" xfId="0" applyNumberFormat="1" applyFont="1" applyFill="1" applyBorder="1" applyAlignment="1">
      <alignment horizontal="right" vertical="center"/>
    </xf>
    <xf numFmtId="169" fontId="9" fillId="4" borderId="82" xfId="0" applyNumberFormat="1" applyFont="1" applyFill="1" applyBorder="1" applyAlignment="1">
      <alignment horizontal="right" vertical="center"/>
    </xf>
    <xf numFmtId="169" fontId="2" fillId="0" borderId="81" xfId="0" applyNumberFormat="1" applyFont="1" applyBorder="1" applyAlignment="1">
      <alignment vertical="center"/>
    </xf>
    <xf numFmtId="169" fontId="30" fillId="4" borderId="87" xfId="0" applyNumberFormat="1" applyFont="1" applyFill="1" applyBorder="1" applyAlignment="1">
      <alignment horizontal="center" vertical="center" wrapText="1"/>
    </xf>
    <xf numFmtId="169" fontId="7" fillId="0" borderId="85" xfId="0" applyNumberFormat="1" applyFont="1" applyFill="1" applyBorder="1" applyAlignment="1">
      <alignment vertical="center"/>
    </xf>
    <xf numFmtId="3" fontId="55" fillId="23" borderId="88" xfId="0" applyNumberFormat="1" applyFont="1" applyFill="1" applyBorder="1" applyAlignment="1">
      <alignment horizontal="right" vertical="center"/>
    </xf>
    <xf numFmtId="169" fontId="3" fillId="0" borderId="82" xfId="0" applyNumberFormat="1" applyFont="1" applyFill="1" applyBorder="1"/>
    <xf numFmtId="169" fontId="3" fillId="27" borderId="85" xfId="0" applyNumberFormat="1" applyFont="1" applyFill="1" applyBorder="1" applyAlignment="1">
      <alignment horizontal="right" vertical="center"/>
    </xf>
    <xf numFmtId="169" fontId="3" fillId="27" borderId="82" xfId="0" applyNumberFormat="1" applyFont="1" applyFill="1" applyBorder="1" applyAlignment="1">
      <alignment horizontal="right" vertical="center"/>
    </xf>
    <xf numFmtId="169" fontId="3" fillId="27" borderId="82" xfId="0" applyNumberFormat="1" applyFont="1" applyFill="1" applyBorder="1" applyAlignment="1">
      <alignment vertical="center"/>
    </xf>
    <xf numFmtId="169" fontId="7" fillId="27" borderId="85" xfId="0" applyNumberFormat="1" applyFont="1" applyFill="1" applyBorder="1" applyAlignment="1">
      <alignment vertical="center"/>
    </xf>
    <xf numFmtId="169" fontId="52" fillId="23" borderId="89" xfId="0" applyNumberFormat="1" applyFont="1" applyFill="1" applyBorder="1" applyAlignment="1">
      <alignment horizontal="right" vertical="center"/>
    </xf>
    <xf numFmtId="169" fontId="52" fillId="23" borderId="90" xfId="0" applyNumberFormat="1" applyFont="1" applyFill="1" applyBorder="1" applyAlignment="1">
      <alignment horizontal="right" vertical="center"/>
    </xf>
    <xf numFmtId="169" fontId="52" fillId="4" borderId="85" xfId="0" applyNumberFormat="1" applyFont="1" applyFill="1" applyBorder="1" applyAlignment="1">
      <alignment horizontal="right" vertical="center"/>
    </xf>
    <xf numFmtId="169" fontId="52" fillId="4" borderId="82" xfId="0" applyNumberFormat="1" applyFont="1" applyFill="1" applyBorder="1" applyAlignment="1">
      <alignment horizontal="right" vertical="center"/>
    </xf>
    <xf numFmtId="169" fontId="16" fillId="0" borderId="91" xfId="0" applyNumberFormat="1" applyFont="1" applyBorder="1" applyAlignment="1">
      <alignment horizontal="left" vertical="center"/>
    </xf>
    <xf numFmtId="0" fontId="16" fillId="3" borderId="83" xfId="0" applyFont="1" applyFill="1" applyBorder="1" applyAlignment="1">
      <alignment horizontal="left" vertical="center"/>
    </xf>
    <xf numFmtId="3" fontId="9" fillId="0" borderId="92" xfId="0" applyNumberFormat="1" applyFont="1" applyBorder="1" applyAlignment="1">
      <alignment horizontal="right" vertical="center"/>
    </xf>
    <xf numFmtId="3" fontId="9" fillId="0" borderId="93" xfId="0" applyNumberFormat="1" applyFont="1" applyBorder="1" applyAlignment="1">
      <alignment horizontal="right" vertical="center"/>
    </xf>
    <xf numFmtId="3" fontId="9" fillId="0" borderId="94" xfId="0" applyNumberFormat="1" applyFont="1" applyBorder="1" applyAlignment="1">
      <alignment horizontal="right" vertical="center"/>
    </xf>
    <xf numFmtId="165" fontId="6" fillId="4" borderId="43" xfId="0" applyNumberFormat="1" applyFont="1" applyFill="1" applyBorder="1" applyAlignment="1">
      <alignment horizontal="center" vertical="center"/>
    </xf>
    <xf numFmtId="3" fontId="9" fillId="5" borderId="43" xfId="0" applyNumberFormat="1" applyFont="1" applyFill="1" applyBorder="1" applyAlignment="1">
      <alignment horizontal="right" vertical="center"/>
    </xf>
    <xf numFmtId="3" fontId="7" fillId="0" borderId="95" xfId="0" applyNumberFormat="1" applyFont="1" applyBorder="1" applyAlignment="1">
      <alignment horizontal="right" vertical="center"/>
    </xf>
    <xf numFmtId="164" fontId="2" fillId="0" borderId="46" xfId="0" applyNumberFormat="1" applyFont="1" applyBorder="1" applyAlignment="1">
      <alignment vertical="center"/>
    </xf>
    <xf numFmtId="3" fontId="15" fillId="0" borderId="51" xfId="0" applyNumberFormat="1" applyFont="1" applyBorder="1" applyAlignment="1">
      <alignment horizontal="right" vertical="center"/>
    </xf>
    <xf numFmtId="3" fontId="7" fillId="0" borderId="81" xfId="0" applyNumberFormat="1" applyFont="1" applyBorder="1" applyAlignment="1">
      <alignment horizontal="right" vertical="center"/>
    </xf>
    <xf numFmtId="3" fontId="7" fillId="0" borderId="88" xfId="0" applyNumberFormat="1" applyFont="1" applyBorder="1" applyAlignment="1">
      <alignment horizontal="right" vertical="center"/>
    </xf>
    <xf numFmtId="3" fontId="7" fillId="27" borderId="88" xfId="0" applyNumberFormat="1" applyFont="1" applyFill="1" applyBorder="1" applyAlignment="1">
      <alignment horizontal="right" vertical="center"/>
    </xf>
    <xf numFmtId="3" fontId="7" fillId="0" borderId="97" xfId="0" applyNumberFormat="1" applyFont="1" applyBorder="1" applyAlignment="1">
      <alignment horizontal="right" vertical="center"/>
    </xf>
    <xf numFmtId="169" fontId="30" fillId="4" borderId="81" xfId="0" applyNumberFormat="1" applyFont="1" applyFill="1" applyBorder="1" applyAlignment="1">
      <alignment horizontal="center" vertical="center" wrapText="1"/>
    </xf>
    <xf numFmtId="3" fontId="55" fillId="23" borderId="96" xfId="0" applyNumberFormat="1" applyFont="1" applyFill="1" applyBorder="1" applyAlignment="1">
      <alignment horizontal="right" vertical="center"/>
    </xf>
    <xf numFmtId="169" fontId="7" fillId="0" borderId="88" xfId="0" applyNumberFormat="1" applyFont="1" applyBorder="1" applyAlignment="1">
      <alignment horizontal="right" vertical="center"/>
    </xf>
    <xf numFmtId="169" fontId="11" fillId="4" borderId="99" xfId="0" applyNumberFormat="1" applyFont="1" applyFill="1" applyBorder="1" applyAlignment="1">
      <alignment horizontal="right" vertical="center"/>
    </xf>
    <xf numFmtId="169" fontId="11" fillId="4" borderId="100" xfId="0" applyNumberFormat="1" applyFont="1" applyFill="1" applyBorder="1" applyAlignment="1">
      <alignment horizontal="right" vertical="center"/>
    </xf>
    <xf numFmtId="169" fontId="11" fillId="4" borderId="101" xfId="0" applyNumberFormat="1" applyFont="1" applyFill="1" applyBorder="1" applyAlignment="1">
      <alignment horizontal="right" vertical="center"/>
    </xf>
    <xf numFmtId="169" fontId="7" fillId="0" borderId="102" xfId="0" applyNumberFormat="1" applyFont="1" applyBorder="1" applyAlignment="1">
      <alignment vertical="center"/>
    </xf>
    <xf numFmtId="0" fontId="30" fillId="4" borderId="52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/>
    </xf>
    <xf numFmtId="169" fontId="7" fillId="0" borderId="46" xfId="0" applyNumberFormat="1" applyFont="1" applyFill="1" applyBorder="1" applyAlignment="1">
      <alignment vertical="center"/>
    </xf>
    <xf numFmtId="169" fontId="3" fillId="0" borderId="46" xfId="0" applyNumberFormat="1" applyFont="1" applyFill="1" applyBorder="1"/>
    <xf numFmtId="164" fontId="2" fillId="0" borderId="46" xfId="0" applyNumberFormat="1" applyFont="1" applyFill="1" applyBorder="1" applyAlignment="1">
      <alignment vertical="center"/>
    </xf>
    <xf numFmtId="0" fontId="6" fillId="0" borderId="46" xfId="0" applyFont="1" applyFill="1" applyBorder="1" applyAlignment="1">
      <alignment horizontal="center" vertical="center"/>
    </xf>
    <xf numFmtId="3" fontId="7" fillId="0" borderId="46" xfId="0" applyNumberFormat="1" applyFont="1" applyFill="1" applyBorder="1" applyAlignment="1">
      <alignment horizontal="right" vertical="center"/>
    </xf>
    <xf numFmtId="3" fontId="55" fillId="0" borderId="46" xfId="0" applyNumberFormat="1" applyFont="1" applyFill="1" applyBorder="1" applyAlignment="1">
      <alignment horizontal="right" vertical="center"/>
    </xf>
    <xf numFmtId="169" fontId="9" fillId="0" borderId="46" xfId="0" applyNumberFormat="1" applyFont="1" applyFill="1" applyBorder="1" applyAlignment="1">
      <alignment horizontal="right" vertical="center"/>
    </xf>
    <xf numFmtId="169" fontId="30" fillId="0" borderId="46" xfId="0" applyNumberFormat="1" applyFont="1" applyFill="1" applyBorder="1" applyAlignment="1">
      <alignment horizontal="center" vertical="center" wrapText="1"/>
    </xf>
    <xf numFmtId="3" fontId="20" fillId="0" borderId="46" xfId="0" applyNumberFormat="1" applyFont="1" applyFill="1" applyBorder="1" applyAlignment="1">
      <alignment horizontal="right" vertical="center"/>
    </xf>
    <xf numFmtId="169" fontId="52" fillId="0" borderId="46" xfId="0" applyNumberFormat="1" applyFont="1" applyFill="1" applyBorder="1" applyAlignment="1">
      <alignment horizontal="right" vertical="center"/>
    </xf>
    <xf numFmtId="169" fontId="11" fillId="0" borderId="46" xfId="0" applyNumberFormat="1" applyFont="1" applyFill="1" applyBorder="1" applyAlignment="1">
      <alignment horizontal="right" vertical="center"/>
    </xf>
    <xf numFmtId="0" fontId="28" fillId="0" borderId="46" xfId="0" applyFont="1" applyFill="1" applyBorder="1" applyAlignment="1">
      <alignment horizontal="left" vertical="center" wrapText="1"/>
    </xf>
    <xf numFmtId="0" fontId="30" fillId="0" borderId="46" xfId="0" applyFont="1" applyFill="1" applyBorder="1" applyAlignment="1">
      <alignment horizontal="center" vertical="center" wrapText="1"/>
    </xf>
    <xf numFmtId="169" fontId="24" fillId="0" borderId="46" xfId="0" applyNumberFormat="1" applyFont="1" applyFill="1" applyBorder="1" applyAlignment="1">
      <alignment horizontal="right" vertical="center"/>
    </xf>
    <xf numFmtId="169" fontId="2" fillId="0" borderId="46" xfId="0" applyNumberFormat="1" applyFont="1" applyFill="1" applyBorder="1" applyAlignment="1">
      <alignment vertical="center"/>
    </xf>
    <xf numFmtId="169" fontId="3" fillId="0" borderId="46" xfId="0" applyNumberFormat="1" applyFont="1" applyFill="1" applyBorder="1" applyAlignment="1">
      <alignment horizontal="right" vertical="center"/>
    </xf>
    <xf numFmtId="169" fontId="3" fillId="0" borderId="46" xfId="0" applyNumberFormat="1" applyFont="1" applyFill="1" applyBorder="1" applyAlignment="1">
      <alignment vertical="center"/>
    </xf>
    <xf numFmtId="169" fontId="16" fillId="0" borderId="46" xfId="0" applyNumberFormat="1" applyFont="1" applyFill="1" applyBorder="1" applyAlignment="1">
      <alignment horizontal="left" vertical="center"/>
    </xf>
    <xf numFmtId="0" fontId="16" fillId="0" borderId="46" xfId="0" applyFont="1" applyFill="1" applyBorder="1" applyAlignment="1">
      <alignment horizontal="left" vertical="center"/>
    </xf>
    <xf numFmtId="3" fontId="9" fillId="0" borderId="46" xfId="0" applyNumberFormat="1" applyFont="1" applyFill="1" applyBorder="1" applyAlignment="1">
      <alignment horizontal="right" vertical="center"/>
    </xf>
    <xf numFmtId="3" fontId="7" fillId="0" borderId="82" xfId="0" applyNumberFormat="1" applyFont="1" applyBorder="1" applyAlignment="1">
      <alignment horizontal="right" vertical="center"/>
    </xf>
    <xf numFmtId="0" fontId="30" fillId="4" borderId="106" xfId="0" applyFont="1" applyFill="1" applyBorder="1" applyAlignment="1">
      <alignment horizontal="center" vertical="center" wrapText="1"/>
    </xf>
    <xf numFmtId="0" fontId="6" fillId="4" borderId="105" xfId="0" applyFont="1" applyFill="1" applyBorder="1" applyAlignment="1">
      <alignment horizontal="center" vertical="center"/>
    </xf>
    <xf numFmtId="0" fontId="6" fillId="4" borderId="107" xfId="0" applyFont="1" applyFill="1" applyBorder="1" applyAlignment="1">
      <alignment horizontal="center" vertical="center"/>
    </xf>
    <xf numFmtId="3" fontId="7" fillId="0" borderId="102" xfId="0" applyNumberFormat="1" applyFont="1" applyBorder="1" applyAlignment="1">
      <alignment horizontal="right" vertical="center"/>
    </xf>
    <xf numFmtId="0" fontId="6" fillId="4" borderId="108" xfId="0" applyFont="1" applyFill="1" applyBorder="1" applyAlignment="1">
      <alignment horizontal="center" vertical="center"/>
    </xf>
    <xf numFmtId="0" fontId="30" fillId="4" borderId="108" xfId="0" applyFont="1" applyFill="1" applyBorder="1" applyAlignment="1">
      <alignment horizontal="center" vertical="center" wrapText="1"/>
    </xf>
    <xf numFmtId="168" fontId="6" fillId="4" borderId="51" xfId="0" applyNumberFormat="1" applyFont="1" applyFill="1" applyBorder="1" applyAlignment="1">
      <alignment horizontal="center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48" xfId="0" applyNumberFormat="1" applyFont="1" applyBorder="1" applyAlignment="1">
      <alignment horizontal="right" vertical="center"/>
    </xf>
    <xf numFmtId="3" fontId="9" fillId="5" borderId="51" xfId="0" applyNumberFormat="1" applyFont="1" applyFill="1" applyBorder="1" applyAlignment="1">
      <alignment horizontal="right" vertical="center"/>
    </xf>
    <xf numFmtId="3" fontId="7" fillId="0" borderId="109" xfId="0" applyNumberFormat="1" applyFont="1" applyBorder="1" applyAlignment="1">
      <alignment horizontal="right" vertical="center"/>
    </xf>
    <xf numFmtId="3" fontId="7" fillId="6" borderId="110" xfId="0" applyNumberFormat="1" applyFont="1" applyFill="1" applyBorder="1" applyAlignment="1">
      <alignment horizontal="right" vertical="center"/>
    </xf>
    <xf numFmtId="3" fontId="7" fillId="7" borderId="95" xfId="0" applyNumberFormat="1" applyFont="1" applyFill="1" applyBorder="1" applyAlignment="1">
      <alignment horizontal="right" vertical="center"/>
    </xf>
    <xf numFmtId="3" fontId="7" fillId="8" borderId="95" xfId="0" applyNumberFormat="1" applyFont="1" applyFill="1" applyBorder="1" applyAlignment="1">
      <alignment horizontal="right" vertical="center"/>
    </xf>
    <xf numFmtId="3" fontId="11" fillId="4" borderId="51" xfId="0" applyNumberFormat="1" applyFont="1" applyFill="1" applyBorder="1" applyAlignment="1">
      <alignment horizontal="right" vertical="center"/>
    </xf>
    <xf numFmtId="165" fontId="5" fillId="4" borderId="51" xfId="0" applyNumberFormat="1" applyFont="1" applyFill="1" applyBorder="1" applyAlignment="1">
      <alignment horizontal="center" vertical="center"/>
    </xf>
    <xf numFmtId="3" fontId="7" fillId="9" borderId="111" xfId="0" applyNumberFormat="1" applyFont="1" applyFill="1" applyBorder="1" applyAlignment="1">
      <alignment horizontal="right" vertical="center"/>
    </xf>
    <xf numFmtId="3" fontId="7" fillId="0" borderId="111" xfId="0" applyNumberFormat="1" applyFont="1" applyBorder="1" applyAlignment="1">
      <alignment horizontal="right" vertical="center"/>
    </xf>
    <xf numFmtId="3" fontId="7" fillId="0" borderId="112" xfId="0" applyNumberFormat="1" applyFont="1" applyBorder="1" applyAlignment="1">
      <alignment horizontal="right" vertical="center"/>
    </xf>
    <xf numFmtId="3" fontId="7" fillId="6" borderId="5" xfId="0" applyNumberFormat="1" applyFont="1" applyFill="1" applyBorder="1" applyAlignment="1">
      <alignment horizontal="right" vertical="center"/>
    </xf>
    <xf numFmtId="3" fontId="7" fillId="7" borderId="110" xfId="0" applyNumberFormat="1" applyFont="1" applyFill="1" applyBorder="1" applyAlignment="1">
      <alignment horizontal="right" vertical="center"/>
    </xf>
    <xf numFmtId="3" fontId="7" fillId="2" borderId="110" xfId="0" applyNumberFormat="1" applyFont="1" applyFill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8" borderId="110" xfId="0" applyNumberFormat="1" applyFont="1" applyFill="1" applyBorder="1" applyAlignment="1">
      <alignment horizontal="right" vertical="center"/>
    </xf>
    <xf numFmtId="3" fontId="7" fillId="5" borderId="112" xfId="0" applyNumberFormat="1" applyFont="1" applyFill="1" applyBorder="1" applyAlignment="1">
      <alignment horizontal="right" vertical="center"/>
    </xf>
    <xf numFmtId="3" fontId="15" fillId="5" borderId="51" xfId="0" applyNumberFormat="1" applyFont="1" applyFill="1" applyBorder="1" applyAlignment="1">
      <alignment horizontal="right" vertical="center"/>
    </xf>
    <xf numFmtId="3" fontId="15" fillId="0" borderId="113" xfId="0" applyNumberFormat="1" applyFont="1" applyBorder="1" applyAlignment="1">
      <alignment horizontal="right" vertical="center"/>
    </xf>
    <xf numFmtId="0" fontId="2" fillId="3" borderId="46" xfId="0" applyFont="1" applyFill="1" applyBorder="1" applyAlignment="1">
      <alignment vertical="center"/>
    </xf>
    <xf numFmtId="3" fontId="7" fillId="0" borderId="116" xfId="0" applyNumberFormat="1" applyFont="1" applyBorder="1" applyAlignment="1">
      <alignment horizontal="right" vertical="center"/>
    </xf>
    <xf numFmtId="4" fontId="7" fillId="0" borderId="46" xfId="0" applyNumberFormat="1" applyFont="1" applyBorder="1" applyAlignment="1">
      <alignment vertical="center"/>
    </xf>
    <xf numFmtId="0" fontId="7" fillId="0" borderId="86" xfId="0" applyFont="1" applyBorder="1" applyAlignment="1">
      <alignment vertical="center"/>
    </xf>
    <xf numFmtId="3" fontId="7" fillId="0" borderId="117" xfId="0" applyNumberFormat="1" applyFont="1" applyBorder="1" applyAlignment="1">
      <alignment horizontal="right" vertical="center"/>
    </xf>
    <xf numFmtId="3" fontId="7" fillId="0" borderId="118" xfId="0" applyNumberFormat="1" applyFont="1" applyBorder="1" applyAlignment="1">
      <alignment horizontal="right" vertical="center"/>
    </xf>
    <xf numFmtId="3" fontId="7" fillId="0" borderId="119" xfId="0" applyNumberFormat="1" applyFont="1" applyBorder="1" applyAlignment="1">
      <alignment horizontal="right" vertical="center"/>
    </xf>
    <xf numFmtId="3" fontId="9" fillId="5" borderId="114" xfId="0" applyNumberFormat="1" applyFont="1" applyFill="1" applyBorder="1" applyAlignment="1">
      <alignment horizontal="right" vertical="center"/>
    </xf>
    <xf numFmtId="3" fontId="9" fillId="5" borderId="115" xfId="0" applyNumberFormat="1" applyFont="1" applyFill="1" applyBorder="1" applyAlignment="1">
      <alignment horizontal="right" vertical="center"/>
    </xf>
    <xf numFmtId="3" fontId="7" fillId="0" borderId="120" xfId="0" applyNumberFormat="1" applyFont="1" applyBorder="1" applyAlignment="1">
      <alignment horizontal="right" vertical="center"/>
    </xf>
    <xf numFmtId="3" fontId="7" fillId="0" borderId="121" xfId="0" applyNumberFormat="1" applyFont="1" applyBorder="1" applyAlignment="1">
      <alignment horizontal="right" vertical="center"/>
    </xf>
    <xf numFmtId="3" fontId="7" fillId="0" borderId="122" xfId="0" applyNumberFormat="1" applyFont="1" applyBorder="1" applyAlignment="1">
      <alignment horizontal="right" vertical="center"/>
    </xf>
    <xf numFmtId="3" fontId="7" fillId="6" borderId="118" xfId="0" applyNumberFormat="1" applyFont="1" applyFill="1" applyBorder="1" applyAlignment="1">
      <alignment horizontal="right" vertical="center"/>
    </xf>
    <xf numFmtId="3" fontId="7" fillId="6" borderId="117" xfId="0" applyNumberFormat="1" applyFont="1" applyFill="1" applyBorder="1" applyAlignment="1">
      <alignment horizontal="right" vertical="center"/>
    </xf>
    <xf numFmtId="3" fontId="7" fillId="7" borderId="118" xfId="0" applyNumberFormat="1" applyFont="1" applyFill="1" applyBorder="1" applyAlignment="1">
      <alignment horizontal="right" vertical="center"/>
    </xf>
    <xf numFmtId="3" fontId="7" fillId="7" borderId="119" xfId="0" applyNumberFormat="1" applyFont="1" applyFill="1" applyBorder="1" applyAlignment="1">
      <alignment horizontal="right" vertical="center"/>
    </xf>
    <xf numFmtId="3" fontId="7" fillId="8" borderId="118" xfId="0" applyNumberFormat="1" applyFont="1" applyFill="1" applyBorder="1" applyAlignment="1">
      <alignment horizontal="right" vertical="center"/>
    </xf>
    <xf numFmtId="3" fontId="7" fillId="8" borderId="119" xfId="0" applyNumberFormat="1" applyFont="1" applyFill="1" applyBorder="1" applyAlignment="1">
      <alignment horizontal="right" vertical="center"/>
    </xf>
    <xf numFmtId="3" fontId="7" fillId="8" borderId="81" xfId="0" applyNumberFormat="1" applyFont="1" applyFill="1" applyBorder="1" applyAlignment="1">
      <alignment horizontal="right" vertical="center"/>
    </xf>
    <xf numFmtId="3" fontId="7" fillId="8" borderId="123" xfId="0" applyNumberFormat="1" applyFont="1" applyFill="1" applyBorder="1" applyAlignment="1">
      <alignment horizontal="right" vertical="center"/>
    </xf>
    <xf numFmtId="3" fontId="9" fillId="5" borderId="124" xfId="0" applyNumberFormat="1" applyFont="1" applyFill="1" applyBorder="1" applyAlignment="1">
      <alignment horizontal="right" vertical="center"/>
    </xf>
    <xf numFmtId="3" fontId="11" fillId="4" borderId="114" xfId="0" applyNumberFormat="1" applyFont="1" applyFill="1" applyBorder="1" applyAlignment="1">
      <alignment horizontal="right" vertical="center"/>
    </xf>
    <xf numFmtId="3" fontId="11" fillId="4" borderId="115" xfId="0" applyNumberFormat="1" applyFont="1" applyFill="1" applyBorder="1" applyAlignment="1">
      <alignment horizontal="right" vertical="center"/>
    </xf>
    <xf numFmtId="164" fontId="2" fillId="0" borderId="81" xfId="0" applyNumberFormat="1" applyFont="1" applyBorder="1" applyAlignment="1">
      <alignment vertical="center"/>
    </xf>
    <xf numFmtId="4" fontId="2" fillId="0" borderId="46" xfId="0" applyNumberFormat="1" applyFont="1" applyBorder="1" applyAlignment="1">
      <alignment vertical="center"/>
    </xf>
    <xf numFmtId="3" fontId="7" fillId="0" borderId="46" xfId="0" applyNumberFormat="1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165" fontId="5" fillId="4" borderId="114" xfId="0" applyNumberFormat="1" applyFont="1" applyFill="1" applyBorder="1" applyAlignment="1">
      <alignment horizontal="center" vertical="center"/>
    </xf>
    <xf numFmtId="165" fontId="5" fillId="4" borderId="115" xfId="0" applyNumberFormat="1" applyFont="1" applyFill="1" applyBorder="1" applyAlignment="1">
      <alignment horizontal="center" vertical="center"/>
    </xf>
    <xf numFmtId="3" fontId="7" fillId="9" borderId="116" xfId="0" applyNumberFormat="1" applyFont="1" applyFill="1" applyBorder="1" applyAlignment="1">
      <alignment horizontal="right" vertical="center"/>
    </xf>
    <xf numFmtId="3" fontId="7" fillId="0" borderId="125" xfId="0" applyNumberFormat="1" applyFont="1" applyBorder="1" applyAlignment="1">
      <alignment horizontal="right" vertical="center"/>
    </xf>
    <xf numFmtId="3" fontId="7" fillId="6" borderId="116" xfId="0" applyNumberFormat="1" applyFont="1" applyFill="1" applyBorder="1" applyAlignment="1">
      <alignment horizontal="right" vertical="center"/>
    </xf>
    <xf numFmtId="3" fontId="7" fillId="6" borderId="125" xfId="0" applyNumberFormat="1" applyFont="1" applyFill="1" applyBorder="1" applyAlignment="1">
      <alignment horizontal="right" vertical="center"/>
    </xf>
    <xf numFmtId="3" fontId="7" fillId="7" borderId="116" xfId="0" applyNumberFormat="1" applyFont="1" applyFill="1" applyBorder="1" applyAlignment="1">
      <alignment horizontal="right" vertical="center"/>
    </xf>
    <xf numFmtId="3" fontId="7" fillId="7" borderId="117" xfId="0" applyNumberFormat="1" applyFont="1" applyFill="1" applyBorder="1" applyAlignment="1">
      <alignment horizontal="right" vertical="center"/>
    </xf>
    <xf numFmtId="3" fontId="7" fillId="2" borderId="116" xfId="0" applyNumberFormat="1" applyFont="1" applyFill="1" applyBorder="1" applyAlignment="1">
      <alignment horizontal="right" vertical="center"/>
    </xf>
    <xf numFmtId="3" fontId="7" fillId="2" borderId="117" xfId="0" applyNumberFormat="1" applyFont="1" applyFill="1" applyBorder="1" applyAlignment="1">
      <alignment horizontal="right" vertical="center"/>
    </xf>
    <xf numFmtId="3" fontId="7" fillId="8" borderId="116" xfId="0" applyNumberFormat="1" applyFont="1" applyFill="1" applyBorder="1" applyAlignment="1">
      <alignment horizontal="right" vertical="center"/>
    </xf>
    <xf numFmtId="3" fontId="7" fillId="8" borderId="117" xfId="0" applyNumberFormat="1" applyFont="1" applyFill="1" applyBorder="1" applyAlignment="1">
      <alignment horizontal="right" vertical="center"/>
    </xf>
    <xf numFmtId="3" fontId="7" fillId="5" borderId="116" xfId="0" applyNumberFormat="1" applyFont="1" applyFill="1" applyBorder="1" applyAlignment="1">
      <alignment horizontal="right" vertical="center"/>
    </xf>
    <xf numFmtId="3" fontId="7" fillId="5" borderId="125" xfId="0" applyNumberFormat="1" applyFont="1" applyFill="1" applyBorder="1" applyAlignment="1">
      <alignment horizontal="right" vertical="center"/>
    </xf>
    <xf numFmtId="3" fontId="15" fillId="5" borderId="114" xfId="0" applyNumberFormat="1" applyFont="1" applyFill="1" applyBorder="1" applyAlignment="1">
      <alignment horizontal="right" vertical="center"/>
    </xf>
    <xf numFmtId="3" fontId="15" fillId="5" borderId="115" xfId="0" applyNumberFormat="1" applyFont="1" applyFill="1" applyBorder="1" applyAlignment="1">
      <alignment horizontal="right" vertical="center"/>
    </xf>
    <xf numFmtId="3" fontId="15" fillId="0" borderId="126" xfId="0" applyNumberFormat="1" applyFont="1" applyBorder="1" applyAlignment="1">
      <alignment horizontal="right" vertical="center"/>
    </xf>
    <xf numFmtId="3" fontId="15" fillId="0" borderId="47" xfId="0" applyNumberFormat="1" applyFont="1" applyBorder="1" applyAlignment="1">
      <alignment horizontal="right" vertical="center"/>
    </xf>
    <xf numFmtId="3" fontId="15" fillId="0" borderId="127" xfId="0" applyNumberFormat="1" applyFont="1" applyBorder="1" applyAlignment="1">
      <alignment horizontal="right" vertical="center"/>
    </xf>
    <xf numFmtId="3" fontId="15" fillId="3" borderId="81" xfId="0" applyNumberFormat="1" applyFont="1" applyFill="1" applyBorder="1" applyAlignment="1">
      <alignment horizontal="right" vertical="center"/>
    </xf>
    <xf numFmtId="4" fontId="2" fillId="3" borderId="46" xfId="0" applyNumberFormat="1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0" fontId="2" fillId="3" borderId="86" xfId="0" applyFont="1" applyFill="1" applyBorder="1" applyAlignment="1">
      <alignment vertical="center"/>
    </xf>
    <xf numFmtId="3" fontId="11" fillId="4" borderId="128" xfId="0" applyNumberFormat="1" applyFont="1" applyFill="1" applyBorder="1" applyAlignment="1">
      <alignment horizontal="right" vertical="center"/>
    </xf>
    <xf numFmtId="3" fontId="11" fillId="4" borderId="129" xfId="0" applyNumberFormat="1" applyFont="1" applyFill="1" applyBorder="1" applyAlignment="1">
      <alignment horizontal="right" vertical="center"/>
    </xf>
    <xf numFmtId="3" fontId="11" fillId="4" borderId="130" xfId="0" applyNumberFormat="1" applyFont="1" applyFill="1" applyBorder="1" applyAlignment="1">
      <alignment horizontal="right" vertical="center"/>
    </xf>
    <xf numFmtId="3" fontId="11" fillId="4" borderId="131" xfId="0" applyNumberFormat="1" applyFont="1" applyFill="1" applyBorder="1" applyAlignment="1">
      <alignment horizontal="right" vertical="center"/>
    </xf>
    <xf numFmtId="3" fontId="11" fillId="4" borderId="132" xfId="0" applyNumberFormat="1" applyFont="1" applyFill="1" applyBorder="1" applyAlignment="1">
      <alignment horizontal="right" vertical="center"/>
    </xf>
    <xf numFmtId="164" fontId="26" fillId="27" borderId="52" xfId="0" applyNumberFormat="1" applyFont="1" applyFill="1" applyBorder="1" applyAlignment="1">
      <alignment vertical="center"/>
    </xf>
    <xf numFmtId="164" fontId="2" fillId="27" borderId="53" xfId="0" applyNumberFormat="1" applyFont="1" applyFill="1" applyBorder="1" applyAlignment="1">
      <alignment vertical="center"/>
    </xf>
    <xf numFmtId="4" fontId="2" fillId="27" borderId="53" xfId="0" applyNumberFormat="1" applyFont="1" applyFill="1" applyBorder="1" applyAlignment="1">
      <alignment vertical="center"/>
    </xf>
    <xf numFmtId="0" fontId="2" fillId="27" borderId="53" xfId="0" applyFont="1" applyFill="1" applyBorder="1" applyAlignment="1">
      <alignment vertical="center"/>
    </xf>
    <xf numFmtId="0" fontId="2" fillId="27" borderId="103" xfId="0" applyFont="1" applyFill="1" applyBorder="1" applyAlignment="1">
      <alignment vertical="center"/>
    </xf>
    <xf numFmtId="165" fontId="6" fillId="4" borderId="52" xfId="0" applyNumberFormat="1" applyFont="1" applyFill="1" applyBorder="1" applyAlignment="1">
      <alignment horizontal="center" vertical="center"/>
    </xf>
    <xf numFmtId="165" fontId="6" fillId="4" borderId="133" xfId="0" applyNumberFormat="1" applyFont="1" applyFill="1" applyBorder="1" applyAlignment="1">
      <alignment horizontal="center" vertical="center"/>
    </xf>
    <xf numFmtId="165" fontId="5" fillId="4" borderId="133" xfId="0" applyNumberFormat="1" applyFont="1" applyFill="1" applyBorder="1" applyAlignment="1">
      <alignment horizontal="center" vertical="center"/>
    </xf>
    <xf numFmtId="0" fontId="6" fillId="4" borderId="134" xfId="0" applyFont="1" applyFill="1" applyBorder="1" applyAlignment="1">
      <alignment horizontal="center" vertical="center"/>
    </xf>
    <xf numFmtId="166" fontId="6" fillId="4" borderId="134" xfId="0" applyNumberFormat="1" applyFont="1" applyFill="1" applyBorder="1" applyAlignment="1">
      <alignment horizontal="center" vertical="center"/>
    </xf>
    <xf numFmtId="167" fontId="6" fillId="4" borderId="134" xfId="0" applyNumberFormat="1" applyFont="1" applyFill="1" applyBorder="1" applyAlignment="1">
      <alignment horizontal="center" vertical="center"/>
    </xf>
    <xf numFmtId="0" fontId="6" fillId="4" borderId="135" xfId="0" applyFont="1" applyFill="1" applyBorder="1" applyAlignment="1">
      <alignment horizontal="center" vertical="center"/>
    </xf>
    <xf numFmtId="3" fontId="11" fillId="4" borderId="136" xfId="0" applyNumberFormat="1" applyFont="1" applyFill="1" applyBorder="1" applyAlignment="1">
      <alignment horizontal="right" vertical="center"/>
    </xf>
    <xf numFmtId="3" fontId="11" fillId="4" borderId="137" xfId="0" applyNumberFormat="1" applyFont="1" applyFill="1" applyBorder="1" applyAlignment="1">
      <alignment horizontal="right" vertical="center"/>
    </xf>
    <xf numFmtId="3" fontId="11" fillId="4" borderId="138" xfId="0" applyNumberFormat="1" applyFont="1" applyFill="1" applyBorder="1" applyAlignment="1">
      <alignment horizontal="right" vertical="center"/>
    </xf>
    <xf numFmtId="3" fontId="11" fillId="4" borderId="62" xfId="0" applyNumberFormat="1" applyFont="1" applyFill="1" applyBorder="1" applyAlignment="1">
      <alignment horizontal="right" vertical="center"/>
    </xf>
    <xf numFmtId="0" fontId="0" fillId="0" borderId="46" xfId="0" applyFont="1" applyBorder="1" applyAlignment="1"/>
    <xf numFmtId="4" fontId="2" fillId="0" borderId="46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0" fillId="0" borderId="46" xfId="0" applyFont="1" applyFill="1" applyBorder="1" applyAlignment="1"/>
    <xf numFmtId="165" fontId="5" fillId="0" borderId="46" xfId="0" applyNumberFormat="1" applyFont="1" applyFill="1" applyBorder="1" applyAlignment="1">
      <alignment horizontal="center" vertical="center"/>
    </xf>
    <xf numFmtId="3" fontId="15" fillId="0" borderId="46" xfId="0" applyNumberFormat="1" applyFont="1" applyFill="1" applyBorder="1" applyAlignment="1">
      <alignment horizontal="right" vertical="center"/>
    </xf>
    <xf numFmtId="3" fontId="11" fillId="0" borderId="46" xfId="0" applyNumberFormat="1" applyFont="1" applyFill="1" applyBorder="1" applyAlignment="1">
      <alignment horizontal="right" vertical="center"/>
    </xf>
    <xf numFmtId="0" fontId="41" fillId="0" borderId="78" xfId="0" applyFont="1" applyBorder="1" applyAlignment="1">
      <alignment vertical="center"/>
    </xf>
    <xf numFmtId="0" fontId="31" fillId="0" borderId="79" xfId="0" applyFont="1" applyBorder="1" applyAlignment="1">
      <alignment vertical="center"/>
    </xf>
    <xf numFmtId="0" fontId="44" fillId="0" borderId="79" xfId="0" applyFont="1" applyBorder="1"/>
    <xf numFmtId="0" fontId="44" fillId="0" borderId="80" xfId="0" applyFont="1" applyBorder="1"/>
    <xf numFmtId="0" fontId="41" fillId="25" borderId="139" xfId="0" applyFont="1" applyFill="1" applyBorder="1"/>
    <xf numFmtId="0" fontId="31" fillId="25" borderId="104" xfId="0" applyFont="1" applyFill="1" applyBorder="1"/>
    <xf numFmtId="0" fontId="44" fillId="25" borderId="104" xfId="0" applyFont="1" applyFill="1" applyBorder="1" applyAlignment="1">
      <alignment vertical="center"/>
    </xf>
    <xf numFmtId="0" fontId="44" fillId="25" borderId="140" xfId="0" applyFont="1" applyFill="1" applyBorder="1" applyAlignment="1">
      <alignment vertical="center"/>
    </xf>
    <xf numFmtId="169" fontId="24" fillId="5" borderId="114" xfId="0" applyNumberFormat="1" applyFont="1" applyFill="1" applyBorder="1" applyAlignment="1">
      <alignment horizontal="right" vertical="center"/>
    </xf>
    <xf numFmtId="3" fontId="24" fillId="5" borderId="114" xfId="0" applyNumberFormat="1" applyFont="1" applyFill="1" applyBorder="1" applyAlignment="1">
      <alignment horizontal="right" vertical="center"/>
    </xf>
    <xf numFmtId="3" fontId="7" fillId="27" borderId="84" xfId="0" applyNumberFormat="1" applyFont="1" applyFill="1" applyBorder="1" applyAlignment="1">
      <alignment horizontal="right" vertical="center"/>
    </xf>
    <xf numFmtId="3" fontId="7" fillId="27" borderId="91" xfId="0" applyNumberFormat="1" applyFont="1" applyFill="1" applyBorder="1" applyAlignment="1">
      <alignment horizontal="right" vertical="center"/>
    </xf>
    <xf numFmtId="3" fontId="55" fillId="23" borderId="84" xfId="0" applyNumberFormat="1" applyFont="1" applyFill="1" applyBorder="1" applyAlignment="1">
      <alignment horizontal="right" vertical="center"/>
    </xf>
    <xf numFmtId="169" fontId="9" fillId="0" borderId="88" xfId="0" applyNumberFormat="1" applyFont="1" applyBorder="1" applyAlignment="1">
      <alignment horizontal="right" vertical="center"/>
    </xf>
    <xf numFmtId="0" fontId="56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69" fontId="9" fillId="0" borderId="97" xfId="0" applyNumberFormat="1" applyFont="1" applyFill="1" applyBorder="1" applyAlignment="1">
      <alignment horizontal="right" vertical="center"/>
    </xf>
    <xf numFmtId="0" fontId="2" fillId="0" borderId="81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3" fontId="7" fillId="0" borderId="46" xfId="0" applyNumberFormat="1" applyFont="1" applyFill="1" applyBorder="1" applyAlignment="1">
      <alignment vertical="center"/>
    </xf>
    <xf numFmtId="0" fontId="2" fillId="0" borderId="86" xfId="0" applyFont="1" applyFill="1" applyBorder="1" applyAlignment="1">
      <alignment vertical="center"/>
    </xf>
    <xf numFmtId="0" fontId="31" fillId="25" borderId="46" xfId="0" applyFont="1" applyFill="1" applyBorder="1"/>
    <xf numFmtId="0" fontId="45" fillId="25" borderId="46" xfId="0" applyFont="1" applyFill="1" applyBorder="1" applyAlignment="1">
      <alignment horizontal="center"/>
    </xf>
    <xf numFmtId="169" fontId="44" fillId="25" borderId="46" xfId="0" applyNumberFormat="1" applyFont="1" applyFill="1" applyBorder="1" applyAlignment="1">
      <alignment horizontal="right"/>
    </xf>
    <xf numFmtId="169" fontId="44" fillId="25" borderId="67" xfId="1" applyNumberFormat="1" applyFont="1" applyFill="1" applyBorder="1"/>
    <xf numFmtId="169" fontId="44" fillId="25" borderId="73" xfId="1" applyNumberFormat="1" applyFont="1" applyFill="1" applyBorder="1"/>
    <xf numFmtId="169" fontId="56" fillId="0" borderId="81" xfId="0" applyNumberFormat="1" applyFont="1" applyFill="1" applyBorder="1" applyAlignment="1">
      <alignment horizontal="right" vertical="center"/>
    </xf>
    <xf numFmtId="0" fontId="31" fillId="29" borderId="46" xfId="0" applyFont="1" applyFill="1" applyBorder="1"/>
    <xf numFmtId="0" fontId="45" fillId="29" borderId="46" xfId="0" applyFont="1" applyFill="1" applyBorder="1" applyAlignment="1">
      <alignment horizontal="center"/>
    </xf>
    <xf numFmtId="169" fontId="31" fillId="29" borderId="46" xfId="0" applyNumberFormat="1" applyFont="1" applyFill="1" applyBorder="1" applyAlignment="1">
      <alignment horizontal="right"/>
    </xf>
    <xf numFmtId="169" fontId="31" fillId="29" borderId="67" xfId="1" applyNumberFormat="1" applyFont="1" applyFill="1" applyBorder="1"/>
    <xf numFmtId="0" fontId="56" fillId="0" borderId="46" xfId="0" applyFont="1" applyBorder="1" applyAlignment="1">
      <alignment vertical="center"/>
    </xf>
    <xf numFmtId="0" fontId="56" fillId="0" borderId="46" xfId="0" applyFont="1" applyBorder="1"/>
    <xf numFmtId="169" fontId="31" fillId="25" borderId="67" xfId="0" applyNumberFormat="1" applyFont="1" applyFill="1" applyBorder="1" applyAlignment="1">
      <alignment horizontal="right"/>
    </xf>
    <xf numFmtId="0" fontId="32" fillId="0" borderId="141" xfId="0" applyFont="1" applyBorder="1" applyAlignment="1"/>
    <xf numFmtId="0" fontId="0" fillId="0" borderId="142" xfId="0" applyFont="1" applyBorder="1" applyAlignment="1"/>
    <xf numFmtId="0" fontId="0" fillId="0" borderId="72" xfId="0" applyFont="1" applyBorder="1" applyAlignment="1"/>
    <xf numFmtId="0" fontId="0" fillId="0" borderId="143" xfId="0" applyFont="1" applyBorder="1" applyAlignment="1"/>
    <xf numFmtId="0" fontId="0" fillId="0" borderId="73" xfId="0" applyFont="1" applyBorder="1" applyAlignment="1"/>
    <xf numFmtId="0" fontId="24" fillId="0" borderId="143" xfId="0" applyFont="1" applyBorder="1" applyAlignment="1"/>
    <xf numFmtId="0" fontId="24" fillId="0" borderId="46" xfId="0" applyFont="1" applyBorder="1" applyAlignment="1"/>
    <xf numFmtId="0" fontId="23" fillId="0" borderId="46" xfId="0" applyFont="1" applyBorder="1" applyAlignment="1"/>
    <xf numFmtId="0" fontId="24" fillId="0" borderId="46" xfId="0" quotePrefix="1" applyFont="1" applyBorder="1" applyAlignment="1"/>
    <xf numFmtId="0" fontId="0" fillId="0" borderId="144" xfId="0" applyFont="1" applyBorder="1" applyAlignment="1"/>
    <xf numFmtId="0" fontId="24" fillId="0" borderId="77" xfId="0" applyFont="1" applyBorder="1" applyAlignment="1"/>
    <xf numFmtId="0" fontId="0" fillId="0" borderId="77" xfId="0" applyFont="1" applyBorder="1" applyAlignment="1"/>
    <xf numFmtId="0" fontId="0" fillId="0" borderId="74" xfId="0" applyFont="1" applyBorder="1" applyAlignment="1"/>
    <xf numFmtId="3" fontId="9" fillId="0" borderId="46" xfId="0" applyNumberFormat="1" applyFont="1" applyBorder="1" applyAlignment="1">
      <alignment horizontal="right" vertical="center"/>
    </xf>
    <xf numFmtId="0" fontId="26" fillId="10" borderId="52" xfId="0" applyFont="1" applyFill="1" applyBorder="1" applyAlignment="1">
      <alignment vertical="center"/>
    </xf>
    <xf numFmtId="169" fontId="7" fillId="0" borderId="46" xfId="0" applyNumberFormat="1" applyFont="1" applyBorder="1" applyAlignment="1">
      <alignment horizontal="right" vertical="center"/>
    </xf>
    <xf numFmtId="169" fontId="11" fillId="4" borderId="46" xfId="0" applyNumberFormat="1" applyFont="1" applyFill="1" applyBorder="1" applyAlignment="1">
      <alignment horizontal="right" vertical="center"/>
    </xf>
    <xf numFmtId="0" fontId="6" fillId="4" borderId="145" xfId="0" applyFont="1" applyFill="1" applyBorder="1" applyAlignment="1">
      <alignment horizontal="center" vertical="center"/>
    </xf>
    <xf numFmtId="3" fontId="7" fillId="30" borderId="39" xfId="0" applyNumberFormat="1" applyFont="1" applyFill="1" applyBorder="1" applyAlignment="1">
      <alignment horizontal="right" vertical="center"/>
    </xf>
    <xf numFmtId="3" fontId="7" fillId="31" borderId="41" xfId="0" applyNumberFormat="1" applyFont="1" applyFill="1" applyBorder="1" applyAlignment="1">
      <alignment horizontal="right" vertical="center"/>
    </xf>
    <xf numFmtId="0" fontId="16" fillId="3" borderId="54" xfId="0" applyFont="1" applyFill="1" applyBorder="1" applyAlignment="1">
      <alignment horizontal="left" vertical="center"/>
    </xf>
    <xf numFmtId="0" fontId="7" fillId="4" borderId="61" xfId="0" applyFont="1" applyFill="1" applyBorder="1" applyAlignment="1">
      <alignment horizontal="center" vertical="center"/>
    </xf>
    <xf numFmtId="169" fontId="7" fillId="0" borderId="144" xfId="0" applyNumberFormat="1" applyFont="1" applyBorder="1" applyAlignment="1">
      <alignment vertical="center"/>
    </xf>
    <xf numFmtId="169" fontId="24" fillId="5" borderId="43" xfId="0" applyNumberFormat="1" applyFont="1" applyFill="1" applyBorder="1" applyAlignment="1">
      <alignment horizontal="right" vertical="center"/>
    </xf>
    <xf numFmtId="169" fontId="7" fillId="0" borderId="65" xfId="0" applyNumberFormat="1" applyFont="1" applyFill="1" applyBorder="1" applyAlignment="1">
      <alignment horizontal="right" vertical="center"/>
    </xf>
    <xf numFmtId="169" fontId="9" fillId="4" borderId="65" xfId="0" applyNumberFormat="1" applyFont="1" applyFill="1" applyBorder="1" applyAlignment="1">
      <alignment horizontal="right" vertical="center"/>
    </xf>
    <xf numFmtId="3" fontId="55" fillId="23" borderId="146" xfId="0" applyNumberFormat="1" applyFont="1" applyFill="1" applyBorder="1" applyAlignment="1">
      <alignment horizontal="right" vertical="center"/>
    </xf>
    <xf numFmtId="169" fontId="3" fillId="0" borderId="65" xfId="0" applyNumberFormat="1" applyFont="1" applyFill="1" applyBorder="1"/>
    <xf numFmtId="169" fontId="3" fillId="27" borderId="65" xfId="0" applyNumberFormat="1" applyFont="1" applyFill="1" applyBorder="1" applyAlignment="1">
      <alignment horizontal="right" vertical="center"/>
    </xf>
    <xf numFmtId="169" fontId="3" fillId="27" borderId="65" xfId="0" applyNumberFormat="1" applyFont="1" applyFill="1" applyBorder="1" applyAlignment="1">
      <alignment vertical="center"/>
    </xf>
    <xf numFmtId="169" fontId="52" fillId="23" borderId="141" xfId="0" applyNumberFormat="1" applyFont="1" applyFill="1" applyBorder="1" applyAlignment="1">
      <alignment horizontal="right" vertical="center"/>
    </xf>
    <xf numFmtId="169" fontId="52" fillId="4" borderId="65" xfId="0" applyNumberFormat="1" applyFont="1" applyFill="1" applyBorder="1" applyAlignment="1">
      <alignment horizontal="right" vertical="center"/>
    </xf>
    <xf numFmtId="3" fontId="9" fillId="0" borderId="147" xfId="0" applyNumberFormat="1" applyFont="1" applyBorder="1" applyAlignment="1">
      <alignment horizontal="right" vertical="center"/>
    </xf>
    <xf numFmtId="0" fontId="30" fillId="4" borderId="148" xfId="0" applyFont="1" applyFill="1" applyBorder="1" applyAlignment="1">
      <alignment horizontal="center" vertical="center" wrapText="1"/>
    </xf>
    <xf numFmtId="169" fontId="2" fillId="0" borderId="54" xfId="0" applyNumberFormat="1" applyFont="1" applyFill="1" applyBorder="1" applyAlignment="1">
      <alignment vertical="center"/>
    </xf>
    <xf numFmtId="169" fontId="16" fillId="0" borderId="54" xfId="0" applyNumberFormat="1" applyFont="1" applyBorder="1" applyAlignment="1">
      <alignment horizontal="left" vertical="center"/>
    </xf>
    <xf numFmtId="169" fontId="9" fillId="4" borderId="83" xfId="0" applyNumberFormat="1" applyFont="1" applyFill="1" applyBorder="1" applyAlignment="1">
      <alignment horizontal="right" vertical="center"/>
    </xf>
    <xf numFmtId="169" fontId="3" fillId="0" borderId="83" xfId="0" applyNumberFormat="1" applyFont="1" applyFill="1" applyBorder="1"/>
    <xf numFmtId="169" fontId="3" fillId="27" borderId="83" xfId="0" applyNumberFormat="1" applyFont="1" applyFill="1" applyBorder="1" applyAlignment="1">
      <alignment horizontal="right" vertical="center"/>
    </xf>
    <xf numFmtId="169" fontId="3" fillId="27" borderId="83" xfId="0" applyNumberFormat="1" applyFont="1" applyFill="1" applyBorder="1" applyAlignment="1">
      <alignment vertical="center"/>
    </xf>
    <xf numFmtId="169" fontId="52" fillId="23" borderId="149" xfId="0" applyNumberFormat="1" applyFont="1" applyFill="1" applyBorder="1" applyAlignment="1">
      <alignment horizontal="right" vertical="center"/>
    </xf>
    <xf numFmtId="169" fontId="52" fillId="4" borderId="83" xfId="0" applyNumberFormat="1" applyFont="1" applyFill="1" applyBorder="1" applyAlignment="1">
      <alignment horizontal="right" vertical="center"/>
    </xf>
    <xf numFmtId="3" fontId="9" fillId="0" borderId="150" xfId="0" applyNumberFormat="1" applyFont="1" applyBorder="1" applyAlignment="1">
      <alignment horizontal="right" vertical="center"/>
    </xf>
    <xf numFmtId="169" fontId="7" fillId="0" borderId="151" xfId="0" applyNumberFormat="1" applyFont="1" applyBorder="1" applyAlignment="1">
      <alignment vertical="center"/>
    </xf>
    <xf numFmtId="169" fontId="7" fillId="0" borderId="82" xfId="0" applyNumberFormat="1" applyFont="1" applyBorder="1" applyAlignment="1">
      <alignment vertical="center"/>
    </xf>
    <xf numFmtId="169" fontId="24" fillId="5" borderId="152" xfId="0" applyNumberFormat="1" applyFont="1" applyFill="1" applyBorder="1" applyAlignment="1">
      <alignment horizontal="right" vertical="center"/>
    </xf>
    <xf numFmtId="169" fontId="24" fillId="5" borderId="82" xfId="0" applyNumberFormat="1" applyFont="1" applyFill="1" applyBorder="1" applyAlignment="1">
      <alignment horizontal="right" vertical="center"/>
    </xf>
    <xf numFmtId="169" fontId="7" fillId="0" borderId="85" xfId="0" applyNumberFormat="1" applyFont="1" applyFill="1" applyBorder="1" applyAlignment="1">
      <alignment horizontal="right" vertical="center"/>
    </xf>
    <xf numFmtId="169" fontId="2" fillId="0" borderId="82" xfId="0" applyNumberFormat="1" applyFont="1" applyBorder="1" applyAlignment="1">
      <alignment vertical="center"/>
    </xf>
    <xf numFmtId="169" fontId="30" fillId="4" borderId="82" xfId="0" applyNumberFormat="1" applyFont="1" applyFill="1" applyBorder="1" applyAlignment="1">
      <alignment horizontal="center" vertical="center" wrapText="1"/>
    </xf>
    <xf numFmtId="3" fontId="55" fillId="23" borderId="82" xfId="0" applyNumberFormat="1" applyFont="1" applyFill="1" applyBorder="1" applyAlignment="1">
      <alignment horizontal="right" vertical="center"/>
    </xf>
    <xf numFmtId="169" fontId="3" fillId="0" borderId="85" xfId="0" applyNumberFormat="1" applyFont="1" applyFill="1" applyBorder="1" applyAlignment="1">
      <alignment horizontal="right" vertical="center"/>
    </xf>
    <xf numFmtId="169" fontId="23" fillId="27" borderId="85" xfId="0" applyNumberFormat="1" applyFont="1" applyFill="1" applyBorder="1" applyAlignment="1">
      <alignment horizontal="right" vertical="center"/>
    </xf>
    <xf numFmtId="169" fontId="52" fillId="23" borderId="82" xfId="0" applyNumberFormat="1" applyFont="1" applyFill="1" applyBorder="1" applyAlignment="1">
      <alignment horizontal="right" vertical="center"/>
    </xf>
    <xf numFmtId="169" fontId="56" fillId="0" borderId="81" xfId="0" applyNumberFormat="1" applyFont="1" applyFill="1" applyBorder="1" applyAlignment="1">
      <alignment vertical="center"/>
    </xf>
    <xf numFmtId="169" fontId="2" fillId="0" borderId="82" xfId="0" applyNumberFormat="1" applyFont="1" applyFill="1" applyBorder="1" applyAlignment="1">
      <alignment vertical="center"/>
    </xf>
    <xf numFmtId="169" fontId="16" fillId="0" borderId="82" xfId="0" applyNumberFormat="1" applyFont="1" applyBorder="1" applyAlignment="1">
      <alignment horizontal="left" vertical="center"/>
    </xf>
    <xf numFmtId="0" fontId="16" fillId="3" borderId="82" xfId="0" applyFont="1" applyFill="1" applyBorder="1" applyAlignment="1">
      <alignment horizontal="left" vertical="center"/>
    </xf>
    <xf numFmtId="3" fontId="7" fillId="0" borderId="144" xfId="0" applyNumberFormat="1" applyFont="1" applyBorder="1" applyAlignment="1">
      <alignment horizontal="right" vertical="center"/>
    </xf>
    <xf numFmtId="3" fontId="7" fillId="27" borderId="31" xfId="0" applyNumberFormat="1" applyFont="1" applyFill="1" applyBorder="1" applyAlignment="1">
      <alignment horizontal="right" vertical="center"/>
    </xf>
    <xf numFmtId="3" fontId="7" fillId="27" borderId="146" xfId="0" applyNumberFormat="1" applyFont="1" applyFill="1" applyBorder="1" applyAlignment="1">
      <alignment horizontal="right" vertical="center"/>
    </xf>
    <xf numFmtId="3" fontId="24" fillId="5" borderId="43" xfId="0" applyNumberFormat="1" applyFont="1" applyFill="1" applyBorder="1" applyAlignment="1">
      <alignment horizontal="right" vertical="center"/>
    </xf>
    <xf numFmtId="3" fontId="7" fillId="0" borderId="146" xfId="0" applyNumberFormat="1" applyFont="1" applyBorder="1" applyAlignment="1">
      <alignment horizontal="right" vertical="center"/>
    </xf>
    <xf numFmtId="3" fontId="7" fillId="24" borderId="146" xfId="0" applyNumberFormat="1" applyFont="1" applyFill="1" applyBorder="1" applyAlignment="1">
      <alignment horizontal="right" vertical="center"/>
    </xf>
    <xf numFmtId="3" fontId="20" fillId="0" borderId="146" xfId="0" applyNumberFormat="1" applyFont="1" applyBorder="1" applyAlignment="1">
      <alignment horizontal="right" vertical="center"/>
    </xf>
    <xf numFmtId="3" fontId="55" fillId="23" borderId="2" xfId="0" applyNumberFormat="1" applyFont="1" applyFill="1" applyBorder="1" applyAlignment="1">
      <alignment horizontal="right" vertical="center"/>
    </xf>
    <xf numFmtId="169" fontId="9" fillId="0" borderId="153" xfId="0" applyNumberFormat="1" applyFont="1" applyFill="1" applyBorder="1" applyAlignment="1">
      <alignment horizontal="right" vertical="center"/>
    </xf>
    <xf numFmtId="169" fontId="9" fillId="0" borderId="84" xfId="0" applyNumberFormat="1" applyFont="1" applyBorder="1" applyAlignment="1">
      <alignment horizontal="right" vertical="center"/>
    </xf>
    <xf numFmtId="169" fontId="7" fillId="0" borderId="146" xfId="0" applyNumberFormat="1" applyFont="1" applyBorder="1" applyAlignment="1">
      <alignment horizontal="right" vertical="center"/>
    </xf>
    <xf numFmtId="169" fontId="11" fillId="4" borderId="154" xfId="0" applyNumberFormat="1" applyFont="1" applyFill="1" applyBorder="1" applyAlignment="1">
      <alignment horizontal="right" vertical="center"/>
    </xf>
    <xf numFmtId="0" fontId="6" fillId="4" borderId="155" xfId="0" applyFont="1" applyFill="1" applyBorder="1" applyAlignment="1">
      <alignment horizontal="center" vertical="center"/>
    </xf>
    <xf numFmtId="3" fontId="7" fillId="0" borderId="84" xfId="0" applyNumberFormat="1" applyFont="1" applyBorder="1" applyAlignment="1">
      <alignment horizontal="right" vertical="center"/>
    </xf>
    <xf numFmtId="3" fontId="55" fillId="23" borderId="83" xfId="0" applyNumberFormat="1" applyFont="1" applyFill="1" applyBorder="1" applyAlignment="1">
      <alignment horizontal="right" vertical="center"/>
    </xf>
    <xf numFmtId="3" fontId="55" fillId="23" borderId="91" xfId="0" applyNumberFormat="1" applyFont="1" applyFill="1" applyBorder="1" applyAlignment="1">
      <alignment horizontal="right" vertical="center"/>
    </xf>
    <xf numFmtId="169" fontId="9" fillId="0" borderId="118" xfId="0" applyNumberFormat="1" applyFont="1" applyFill="1" applyBorder="1" applyAlignment="1">
      <alignment horizontal="right" vertical="center"/>
    </xf>
    <xf numFmtId="169" fontId="7" fillId="0" borderId="84" xfId="0" applyNumberFormat="1" applyFont="1" applyBorder="1" applyAlignment="1">
      <alignment horizontal="right" vertical="center"/>
    </xf>
    <xf numFmtId="169" fontId="11" fillId="4" borderId="156" xfId="0" applyNumberFormat="1" applyFont="1" applyFill="1" applyBorder="1" applyAlignment="1">
      <alignment horizontal="right" vertical="center"/>
    </xf>
    <xf numFmtId="0" fontId="6" fillId="4" borderId="139" xfId="0" applyFont="1" applyFill="1" applyBorder="1" applyAlignment="1">
      <alignment horizontal="center" vertical="center"/>
    </xf>
    <xf numFmtId="3" fontId="7" fillId="0" borderId="151" xfId="0" applyNumberFormat="1" applyFont="1" applyBorder="1" applyAlignment="1">
      <alignment horizontal="right" vertical="center"/>
    </xf>
    <xf numFmtId="3" fontId="7" fillId="27" borderId="97" xfId="0" applyNumberFormat="1" applyFont="1" applyFill="1" applyBorder="1" applyAlignment="1">
      <alignment horizontal="right" vertical="center"/>
    </xf>
    <xf numFmtId="3" fontId="7" fillId="27" borderId="82" xfId="0" applyNumberFormat="1" applyFont="1" applyFill="1" applyBorder="1" applyAlignment="1">
      <alignment horizontal="right" vertical="center"/>
    </xf>
    <xf numFmtId="3" fontId="7" fillId="27" borderId="157" xfId="0" applyNumberFormat="1" applyFont="1" applyFill="1" applyBorder="1" applyAlignment="1">
      <alignment horizontal="right" vertical="center"/>
    </xf>
    <xf numFmtId="3" fontId="24" fillId="5" borderId="152" xfId="0" applyNumberFormat="1" applyFont="1" applyFill="1" applyBorder="1" applyAlignment="1">
      <alignment horizontal="right" vertical="center"/>
    </xf>
    <xf numFmtId="3" fontId="24" fillId="5" borderId="82" xfId="0" applyNumberFormat="1" applyFont="1" applyFill="1" applyBorder="1" applyAlignment="1">
      <alignment horizontal="right" vertical="center"/>
    </xf>
    <xf numFmtId="3" fontId="7" fillId="24" borderId="82" xfId="0" applyNumberFormat="1" applyFont="1" applyFill="1" applyBorder="1" applyAlignment="1">
      <alignment horizontal="right" vertical="center"/>
    </xf>
    <xf numFmtId="0" fontId="6" fillId="4" borderId="82" xfId="0" applyFont="1" applyFill="1" applyBorder="1" applyAlignment="1">
      <alignment horizontal="center" vertical="center"/>
    </xf>
    <xf numFmtId="3" fontId="55" fillId="23" borderId="158" xfId="0" applyNumberFormat="1" applyFont="1" applyFill="1" applyBorder="1" applyAlignment="1">
      <alignment horizontal="right" vertical="center"/>
    </xf>
    <xf numFmtId="3" fontId="20" fillId="0" borderId="82" xfId="0" applyNumberFormat="1" applyFont="1" applyBorder="1" applyAlignment="1">
      <alignment horizontal="right" vertical="center"/>
    </xf>
    <xf numFmtId="3" fontId="7" fillId="27" borderId="159" xfId="0" applyNumberFormat="1" applyFont="1" applyFill="1" applyBorder="1" applyAlignment="1">
      <alignment horizontal="right" vertical="center"/>
    </xf>
    <xf numFmtId="3" fontId="7" fillId="0" borderId="88" xfId="0" applyNumberFormat="1" applyFont="1" applyFill="1" applyBorder="1" applyAlignment="1">
      <alignment horizontal="right" vertical="center"/>
    </xf>
    <xf numFmtId="169" fontId="9" fillId="0" borderId="82" xfId="0" applyNumberFormat="1" applyFont="1" applyFill="1" applyBorder="1" applyAlignment="1">
      <alignment horizontal="right" vertical="center"/>
    </xf>
    <xf numFmtId="169" fontId="9" fillId="0" borderId="82" xfId="0" applyNumberFormat="1" applyFont="1" applyBorder="1" applyAlignment="1">
      <alignment horizontal="right" vertical="center"/>
    </xf>
    <xf numFmtId="169" fontId="7" fillId="0" borderId="82" xfId="0" applyNumberFormat="1" applyFont="1" applyBorder="1" applyAlignment="1">
      <alignment horizontal="right" vertical="center"/>
    </xf>
    <xf numFmtId="169" fontId="11" fillId="4" borderId="94" xfId="0" applyNumberFormat="1" applyFont="1" applyFill="1" applyBorder="1" applyAlignment="1">
      <alignment horizontal="right" vertical="center"/>
    </xf>
    <xf numFmtId="0" fontId="56" fillId="0" borderId="46" xfId="0" applyFont="1" applyFill="1" applyBorder="1" applyAlignment="1">
      <alignment horizontal="right" vertical="center"/>
    </xf>
    <xf numFmtId="165" fontId="5" fillId="4" borderId="46" xfId="0" applyNumberFormat="1" applyFont="1" applyFill="1" applyBorder="1" applyAlignment="1">
      <alignment horizontal="center" vertical="center"/>
    </xf>
    <xf numFmtId="3" fontId="7" fillId="5" borderId="46" xfId="0" applyNumberFormat="1" applyFont="1" applyFill="1" applyBorder="1" applyAlignment="1">
      <alignment horizontal="right" vertical="center"/>
    </xf>
    <xf numFmtId="3" fontId="15" fillId="5" borderId="46" xfId="0" applyNumberFormat="1" applyFont="1" applyFill="1" applyBorder="1" applyAlignment="1">
      <alignment horizontal="right" vertical="center"/>
    </xf>
    <xf numFmtId="3" fontId="11" fillId="4" borderId="46" xfId="0" applyNumberFormat="1" applyFont="1" applyFill="1" applyBorder="1" applyAlignment="1">
      <alignment horizontal="right" vertical="center"/>
    </xf>
    <xf numFmtId="164" fontId="26" fillId="28" borderId="52" xfId="0" applyNumberFormat="1" applyFont="1" applyFill="1" applyBorder="1" applyAlignment="1">
      <alignment vertical="center"/>
    </xf>
    <xf numFmtId="3" fontId="7" fillId="0" borderId="65" xfId="0" applyNumberFormat="1" applyFont="1" applyBorder="1" applyAlignment="1">
      <alignment horizontal="right" vertical="center"/>
    </xf>
    <xf numFmtId="3" fontId="55" fillId="27" borderId="146" xfId="0" applyNumberFormat="1" applyFont="1" applyFill="1" applyBorder="1" applyAlignment="1">
      <alignment horizontal="right" vertical="center"/>
    </xf>
    <xf numFmtId="3" fontId="55" fillId="23" borderId="67" xfId="0" applyNumberFormat="1" applyFont="1" applyFill="1" applyBorder="1" applyAlignment="1">
      <alignment horizontal="right" vertical="center"/>
    </xf>
    <xf numFmtId="0" fontId="16" fillId="3" borderId="77" xfId="0" applyFont="1" applyFill="1" applyBorder="1" applyAlignment="1">
      <alignment horizontal="left" vertical="center"/>
    </xf>
    <xf numFmtId="0" fontId="16" fillId="3" borderId="160" xfId="0" applyFont="1" applyFill="1" applyBorder="1" applyAlignment="1">
      <alignment horizontal="left" vertical="center"/>
    </xf>
    <xf numFmtId="0" fontId="30" fillId="4" borderId="161" xfId="0" applyFont="1" applyFill="1" applyBorder="1" applyAlignment="1">
      <alignment horizontal="center" vertical="center" wrapText="1"/>
    </xf>
    <xf numFmtId="169" fontId="7" fillId="0" borderId="85" xfId="0" applyNumberFormat="1" applyFont="1" applyBorder="1" applyAlignment="1">
      <alignment vertical="center"/>
    </xf>
    <xf numFmtId="169" fontId="23" fillId="27" borderId="83" xfId="0" applyNumberFormat="1" applyFont="1" applyFill="1" applyBorder="1" applyAlignment="1">
      <alignment vertical="center"/>
    </xf>
    <xf numFmtId="169" fontId="2" fillId="0" borderId="155" xfId="0" applyNumberFormat="1" applyFont="1" applyBorder="1" applyAlignment="1">
      <alignment vertical="center"/>
    </xf>
    <xf numFmtId="169" fontId="30" fillId="4" borderId="155" xfId="0" applyNumberFormat="1" applyFont="1" applyFill="1" applyBorder="1" applyAlignment="1">
      <alignment horizontal="center" vertical="center" wrapText="1"/>
    </xf>
    <xf numFmtId="3" fontId="55" fillId="23" borderId="162" xfId="0" applyNumberFormat="1" applyFont="1" applyFill="1" applyBorder="1" applyAlignment="1">
      <alignment horizontal="right" vertical="center"/>
    </xf>
    <xf numFmtId="3" fontId="55" fillId="27" borderId="83" xfId="0" applyNumberFormat="1" applyFont="1" applyFill="1" applyBorder="1" applyAlignment="1">
      <alignment horizontal="right" vertical="center"/>
    </xf>
    <xf numFmtId="3" fontId="7" fillId="0" borderId="91" xfId="0" applyNumberFormat="1" applyFont="1" applyBorder="1" applyAlignment="1">
      <alignment horizontal="right" vertical="center"/>
    </xf>
    <xf numFmtId="169" fontId="7" fillId="0" borderId="76" xfId="0" applyNumberFormat="1" applyFont="1" applyBorder="1" applyAlignment="1">
      <alignment horizontal="right" vertical="center"/>
    </xf>
    <xf numFmtId="169" fontId="7" fillId="0" borderId="98" xfId="0" applyNumberFormat="1" applyFont="1" applyBorder="1" applyAlignment="1">
      <alignment horizontal="right" vertical="center"/>
    </xf>
    <xf numFmtId="0" fontId="6" fillId="4" borderId="161" xfId="0" applyFont="1" applyFill="1" applyBorder="1" applyAlignment="1">
      <alignment horizontal="center" vertical="center"/>
    </xf>
    <xf numFmtId="3" fontId="7" fillId="0" borderId="85" xfId="0" applyNumberFormat="1" applyFont="1" applyBorder="1" applyAlignment="1">
      <alignment horizontal="right" vertical="center"/>
    </xf>
    <xf numFmtId="3" fontId="55" fillId="27" borderId="88" xfId="0" applyNumberFormat="1" applyFont="1" applyFill="1" applyBorder="1" applyAlignment="1">
      <alignment horizontal="right" vertical="center"/>
    </xf>
    <xf numFmtId="3" fontId="55" fillId="27" borderId="82" xfId="0" applyNumberFormat="1" applyFont="1" applyFill="1" applyBorder="1" applyAlignment="1">
      <alignment horizontal="right" vertical="center"/>
    </xf>
    <xf numFmtId="3" fontId="20" fillId="0" borderId="88" xfId="0" applyNumberFormat="1" applyFont="1" applyBorder="1" applyAlignment="1">
      <alignment horizontal="right" vertical="center"/>
    </xf>
    <xf numFmtId="169" fontId="44" fillId="32" borderId="69" xfId="0" applyNumberFormat="1" applyFont="1" applyFill="1" applyBorder="1" applyAlignment="1">
      <alignment horizontal="right" vertical="center"/>
    </xf>
    <xf numFmtId="0" fontId="41" fillId="17" borderId="141" xfId="0" applyFont="1" applyFill="1" applyBorder="1" applyAlignment="1">
      <alignment horizontal="center" vertical="center"/>
    </xf>
    <xf numFmtId="14" fontId="45" fillId="17" borderId="143" xfId="0" applyNumberFormat="1" applyFont="1" applyFill="1" applyBorder="1" applyAlignment="1">
      <alignment horizontal="center" vertical="center"/>
    </xf>
    <xf numFmtId="0" fontId="45" fillId="17" borderId="144" xfId="0" applyFont="1" applyFill="1" applyBorder="1" applyAlignment="1">
      <alignment horizontal="center" vertical="center"/>
    </xf>
    <xf numFmtId="0" fontId="31" fillId="0" borderId="143" xfId="0" applyFont="1" applyFill="1" applyBorder="1" applyAlignment="1">
      <alignment horizontal="center" vertical="center"/>
    </xf>
    <xf numFmtId="169" fontId="31" fillId="17" borderId="108" xfId="0" applyNumberFormat="1" applyFont="1" applyFill="1" applyBorder="1" applyAlignment="1">
      <alignment vertical="center"/>
    </xf>
    <xf numFmtId="169" fontId="44" fillId="0" borderId="143" xfId="0" applyNumberFormat="1" applyFont="1" applyBorder="1" applyAlignment="1">
      <alignment vertical="center"/>
    </xf>
    <xf numFmtId="0" fontId="31" fillId="19" borderId="143" xfId="0" applyFont="1" applyFill="1" applyBorder="1" applyAlignment="1">
      <alignment horizontal="center" vertical="center"/>
    </xf>
    <xf numFmtId="169" fontId="44" fillId="0" borderId="143" xfId="0" applyNumberFormat="1" applyFont="1" applyBorder="1"/>
    <xf numFmtId="169" fontId="44" fillId="0" borderId="143" xfId="1" applyNumberFormat="1" applyFont="1" applyBorder="1"/>
    <xf numFmtId="169" fontId="44" fillId="0" borderId="143" xfId="1" applyNumberFormat="1" applyFont="1" applyFill="1" applyBorder="1"/>
    <xf numFmtId="169" fontId="31" fillId="19" borderId="143" xfId="0" quotePrefix="1" applyNumberFormat="1" applyFont="1" applyFill="1" applyBorder="1" applyAlignment="1">
      <alignment horizontal="right"/>
    </xf>
    <xf numFmtId="0" fontId="31" fillId="18" borderId="143" xfId="0" applyFont="1" applyFill="1" applyBorder="1" applyAlignment="1">
      <alignment horizontal="center" vertical="center"/>
    </xf>
    <xf numFmtId="169" fontId="31" fillId="26" borderId="143" xfId="1" applyNumberFormat="1" applyFont="1" applyFill="1" applyBorder="1"/>
    <xf numFmtId="169" fontId="31" fillId="29" borderId="143" xfId="1" applyNumberFormat="1" applyFont="1" applyFill="1" applyBorder="1"/>
    <xf numFmtId="169" fontId="31" fillId="18" borderId="143" xfId="0" quotePrefix="1" applyNumberFormat="1" applyFont="1" applyFill="1" applyBorder="1" applyAlignment="1">
      <alignment horizontal="right"/>
    </xf>
    <xf numFmtId="169" fontId="31" fillId="20" borderId="143" xfId="0" applyNumberFormat="1" applyFont="1" applyFill="1" applyBorder="1"/>
    <xf numFmtId="0" fontId="41" fillId="17" borderId="165" xfId="0" applyFont="1" applyFill="1" applyBorder="1" applyAlignment="1">
      <alignment horizontal="center" vertical="center"/>
    </xf>
    <xf numFmtId="0" fontId="41" fillId="17" borderId="166" xfId="0" applyFont="1" applyFill="1" applyBorder="1" applyAlignment="1">
      <alignment horizontal="center" vertical="center"/>
    </xf>
    <xf numFmtId="0" fontId="41" fillId="17" borderId="148" xfId="0" applyFont="1" applyFill="1" applyBorder="1" applyAlignment="1">
      <alignment horizontal="center" vertical="center"/>
    </xf>
    <xf numFmtId="14" fontId="45" fillId="17" borderId="167" xfId="0" applyNumberFormat="1" applyFont="1" applyFill="1" applyBorder="1" applyAlignment="1">
      <alignment horizontal="center" vertical="center"/>
    </xf>
    <xf numFmtId="14" fontId="45" fillId="17" borderId="155" xfId="0" applyNumberFormat="1" applyFont="1" applyFill="1" applyBorder="1" applyAlignment="1">
      <alignment horizontal="center" vertical="center"/>
    </xf>
    <xf numFmtId="0" fontId="45" fillId="17" borderId="151" xfId="0" applyFont="1" applyFill="1" applyBorder="1" applyAlignment="1">
      <alignment horizontal="center" vertical="center"/>
    </xf>
    <xf numFmtId="0" fontId="45" fillId="17" borderId="102" xfId="0" applyFont="1" applyFill="1" applyBorder="1" applyAlignment="1">
      <alignment horizontal="center" vertical="center"/>
    </xf>
    <xf numFmtId="0" fontId="31" fillId="0" borderId="167" xfId="0" applyFont="1" applyFill="1" applyBorder="1" applyAlignment="1">
      <alignment horizontal="center" vertical="center"/>
    </xf>
    <xf numFmtId="0" fontId="31" fillId="0" borderId="155" xfId="0" applyFont="1" applyFill="1" applyBorder="1" applyAlignment="1">
      <alignment horizontal="center" vertical="center"/>
    </xf>
    <xf numFmtId="169" fontId="31" fillId="17" borderId="168" xfId="0" applyNumberFormat="1" applyFont="1" applyFill="1" applyBorder="1" applyAlignment="1">
      <alignment vertical="center"/>
    </xf>
    <xf numFmtId="169" fontId="31" fillId="17" borderId="106" xfId="0" applyNumberFormat="1" applyFont="1" applyFill="1" applyBorder="1" applyAlignment="1">
      <alignment vertical="center"/>
    </xf>
    <xf numFmtId="169" fontId="44" fillId="0" borderId="167" xfId="0" applyNumberFormat="1" applyFont="1" applyBorder="1" applyAlignment="1">
      <alignment vertical="center"/>
    </xf>
    <xf numFmtId="169" fontId="44" fillId="0" borderId="155" xfId="0" applyNumberFormat="1" applyFont="1" applyBorder="1" applyAlignment="1">
      <alignment vertical="center"/>
    </xf>
    <xf numFmtId="0" fontId="31" fillId="19" borderId="167" xfId="0" applyFont="1" applyFill="1" applyBorder="1" applyAlignment="1">
      <alignment horizontal="center" vertical="center"/>
    </xf>
    <xf numFmtId="0" fontId="31" fillId="19" borderId="155" xfId="0" applyFont="1" applyFill="1" applyBorder="1" applyAlignment="1">
      <alignment horizontal="center" vertical="center"/>
    </xf>
    <xf numFmtId="169" fontId="44" fillId="0" borderId="167" xfId="0" applyNumberFormat="1" applyFont="1" applyBorder="1"/>
    <xf numFmtId="169" fontId="44" fillId="0" borderId="155" xfId="0" applyNumberFormat="1" applyFont="1" applyBorder="1"/>
    <xf numFmtId="169" fontId="44" fillId="0" borderId="167" xfId="1" applyNumberFormat="1" applyFont="1" applyBorder="1"/>
    <xf numFmtId="169" fontId="44" fillId="0" borderId="155" xfId="1" applyNumberFormat="1" applyFont="1" applyBorder="1"/>
    <xf numFmtId="169" fontId="44" fillId="0" borderId="167" xfId="1" applyNumberFormat="1" applyFont="1" applyFill="1" applyBorder="1"/>
    <xf numFmtId="169" fontId="44" fillId="0" borderId="155" xfId="1" applyNumberFormat="1" applyFont="1" applyFill="1" applyBorder="1"/>
    <xf numFmtId="169" fontId="31" fillId="19" borderId="167" xfId="0" quotePrefix="1" applyNumberFormat="1" applyFont="1" applyFill="1" applyBorder="1" applyAlignment="1">
      <alignment horizontal="right"/>
    </xf>
    <xf numFmtId="169" fontId="31" fillId="19" borderId="155" xfId="0" quotePrefix="1" applyNumberFormat="1" applyFont="1" applyFill="1" applyBorder="1" applyAlignment="1">
      <alignment horizontal="right"/>
    </xf>
    <xf numFmtId="0" fontId="31" fillId="18" borderId="167" xfId="0" applyFont="1" applyFill="1" applyBorder="1" applyAlignment="1">
      <alignment horizontal="center" vertical="center"/>
    </xf>
    <xf numFmtId="0" fontId="31" fillId="18" borderId="155" xfId="0" applyFont="1" applyFill="1" applyBorder="1" applyAlignment="1">
      <alignment horizontal="center" vertical="center"/>
    </xf>
    <xf numFmtId="169" fontId="31" fillId="26" borderId="167" xfId="1" applyNumberFormat="1" applyFont="1" applyFill="1" applyBorder="1"/>
    <xf numFmtId="169" fontId="31" fillId="26" borderId="155" xfId="1" applyNumberFormat="1" applyFont="1" applyFill="1" applyBorder="1"/>
    <xf numFmtId="169" fontId="31" fillId="29" borderId="167" xfId="1" applyNumberFormat="1" applyFont="1" applyFill="1" applyBorder="1"/>
    <xf numFmtId="169" fontId="31" fillId="29" borderId="155" xfId="1" applyNumberFormat="1" applyFont="1" applyFill="1" applyBorder="1"/>
    <xf numFmtId="169" fontId="31" fillId="18" borderId="167" xfId="0" quotePrefix="1" applyNumberFormat="1" applyFont="1" applyFill="1" applyBorder="1" applyAlignment="1">
      <alignment horizontal="right"/>
    </xf>
    <xf numFmtId="169" fontId="31" fillId="18" borderId="155" xfId="0" quotePrefix="1" applyNumberFormat="1" applyFont="1" applyFill="1" applyBorder="1" applyAlignment="1">
      <alignment horizontal="right"/>
    </xf>
    <xf numFmtId="169" fontId="31" fillId="20" borderId="167" xfId="0" applyNumberFormat="1" applyFont="1" applyFill="1" applyBorder="1"/>
    <xf numFmtId="169" fontId="31" fillId="20" borderId="155" xfId="0" applyNumberFormat="1" applyFont="1" applyFill="1" applyBorder="1"/>
    <xf numFmtId="0" fontId="45" fillId="0" borderId="169" xfId="0" applyFont="1" applyBorder="1" applyAlignment="1">
      <alignment horizontal="center" vertical="center"/>
    </xf>
    <xf numFmtId="0" fontId="54" fillId="0" borderId="170" xfId="0" applyFont="1" applyBorder="1" applyAlignment="1">
      <alignment horizontal="center" vertical="center"/>
    </xf>
    <xf numFmtId="17" fontId="54" fillId="0" borderId="171" xfId="0" applyNumberFormat="1" applyFont="1" applyBorder="1" applyAlignment="1">
      <alignment horizontal="center" vertical="center"/>
    </xf>
    <xf numFmtId="0" fontId="45" fillId="0" borderId="172" xfId="0" applyFont="1" applyBorder="1" applyAlignment="1">
      <alignment horizontal="right" vertical="center"/>
    </xf>
    <xf numFmtId="169" fontId="44" fillId="32" borderId="55" xfId="0" applyNumberFormat="1" applyFont="1" applyFill="1" applyBorder="1" applyAlignment="1">
      <alignment horizontal="right" vertical="center"/>
    </xf>
    <xf numFmtId="169" fontId="44" fillId="0" borderId="170" xfId="0" applyNumberFormat="1" applyFont="1" applyBorder="1" applyAlignment="1">
      <alignment horizontal="right" vertical="center"/>
    </xf>
    <xf numFmtId="169" fontId="44" fillId="19" borderId="170" xfId="0" applyNumberFormat="1" applyFont="1" applyFill="1" applyBorder="1" applyAlignment="1">
      <alignment horizontal="right" vertical="center"/>
    </xf>
    <xf numFmtId="169" fontId="44" fillId="0" borderId="170" xfId="0" applyNumberFormat="1" applyFont="1" applyBorder="1" applyAlignment="1">
      <alignment horizontal="right"/>
    </xf>
    <xf numFmtId="169" fontId="44" fillId="0" borderId="170" xfId="0" applyNumberFormat="1" applyFont="1" applyFill="1" applyBorder="1" applyAlignment="1">
      <alignment horizontal="right"/>
    </xf>
    <xf numFmtId="169" fontId="31" fillId="19" borderId="170" xfId="0" quotePrefix="1" applyNumberFormat="1" applyFont="1" applyFill="1" applyBorder="1" applyAlignment="1">
      <alignment horizontal="right"/>
    </xf>
    <xf numFmtId="169" fontId="44" fillId="18" borderId="170" xfId="0" applyNumberFormat="1" applyFont="1" applyFill="1" applyBorder="1" applyAlignment="1">
      <alignment horizontal="right" vertical="center"/>
    </xf>
    <xf numFmtId="169" fontId="31" fillId="26" borderId="170" xfId="0" quotePrefix="1" applyNumberFormat="1" applyFont="1" applyFill="1" applyBorder="1" applyAlignment="1">
      <alignment horizontal="right"/>
    </xf>
    <xf numFmtId="169" fontId="44" fillId="0" borderId="170" xfId="0" quotePrefix="1" applyNumberFormat="1" applyFont="1" applyBorder="1" applyAlignment="1">
      <alignment horizontal="right"/>
    </xf>
    <xf numFmtId="169" fontId="31" fillId="29" borderId="170" xfId="0" applyNumberFormat="1" applyFont="1" applyFill="1" applyBorder="1" applyAlignment="1">
      <alignment horizontal="right"/>
    </xf>
    <xf numFmtId="169" fontId="31" fillId="18" borderId="170" xfId="0" quotePrefix="1" applyNumberFormat="1" applyFont="1" applyFill="1" applyBorder="1" applyAlignment="1">
      <alignment horizontal="right"/>
    </xf>
    <xf numFmtId="169" fontId="31" fillId="20" borderId="170" xfId="0" quotePrefix="1" applyNumberFormat="1" applyFont="1" applyFill="1" applyBorder="1" applyAlignment="1">
      <alignment horizontal="right"/>
    </xf>
    <xf numFmtId="169" fontId="44" fillId="0" borderId="173" xfId="0" applyNumberFormat="1" applyFont="1" applyBorder="1" applyAlignment="1">
      <alignment horizontal="right"/>
    </xf>
    <xf numFmtId="169" fontId="31" fillId="18" borderId="73" xfId="0" quotePrefix="1" applyNumberFormat="1" applyFont="1" applyFill="1" applyBorder="1" applyAlignment="1">
      <alignment horizontal="right"/>
    </xf>
    <xf numFmtId="169" fontId="2" fillId="0" borderId="81" xfId="0" applyNumberFormat="1" applyFont="1" applyFill="1" applyBorder="1" applyAlignment="1">
      <alignment vertical="center"/>
    </xf>
    <xf numFmtId="169" fontId="2" fillId="0" borderId="63" xfId="0" applyNumberFormat="1" applyFont="1" applyFill="1" applyBorder="1" applyAlignment="1">
      <alignment vertical="center"/>
    </xf>
    <xf numFmtId="169" fontId="2" fillId="0" borderId="155" xfId="0" applyNumberFormat="1" applyFont="1" applyFill="1" applyBorder="1" applyAlignment="1">
      <alignment vertical="center"/>
    </xf>
    <xf numFmtId="169" fontId="9" fillId="0" borderId="174" xfId="0" applyNumberFormat="1" applyFont="1" applyFill="1" applyBorder="1" applyAlignment="1">
      <alignment horizontal="right" vertical="center"/>
    </xf>
    <xf numFmtId="169" fontId="9" fillId="0" borderId="90" xfId="0" applyNumberFormat="1" applyFont="1" applyFill="1" applyBorder="1" applyAlignment="1">
      <alignment horizontal="right" vertical="center"/>
    </xf>
    <xf numFmtId="169" fontId="9" fillId="0" borderId="164" xfId="0" applyNumberFormat="1" applyFont="1" applyBorder="1" applyAlignment="1">
      <alignment horizontal="right" vertical="center"/>
    </xf>
    <xf numFmtId="169" fontId="9" fillId="0" borderId="163" xfId="0" applyNumberFormat="1" applyFont="1" applyBorder="1" applyAlignment="1">
      <alignment horizontal="right" vertical="center"/>
    </xf>
    <xf numFmtId="169" fontId="9" fillId="0" borderId="94" xfId="0" applyNumberFormat="1" applyFont="1" applyBorder="1" applyAlignment="1">
      <alignment horizontal="right" vertical="center"/>
    </xf>
    <xf numFmtId="0" fontId="16" fillId="0" borderId="175" xfId="0" applyFont="1" applyBorder="1" applyAlignment="1">
      <alignment horizontal="left" vertical="center"/>
    </xf>
    <xf numFmtId="169" fontId="16" fillId="0" borderId="81" xfId="0" applyNumberFormat="1" applyFont="1" applyBorder="1" applyAlignment="1">
      <alignment horizontal="left" vertical="center"/>
    </xf>
    <xf numFmtId="169" fontId="16" fillId="0" borderId="139" xfId="0" applyNumberFormat="1" applyFont="1" applyBorder="1" applyAlignment="1">
      <alignment horizontal="left" vertical="center"/>
    </xf>
    <xf numFmtId="169" fontId="16" fillId="0" borderId="176" xfId="0" applyNumberFormat="1" applyFont="1" applyBorder="1" applyAlignment="1">
      <alignment horizontal="left" vertical="center"/>
    </xf>
    <xf numFmtId="169" fontId="16" fillId="0" borderId="145" xfId="0" applyNumberFormat="1" applyFont="1" applyBorder="1" applyAlignment="1">
      <alignment horizontal="left" vertical="center"/>
    </xf>
    <xf numFmtId="0" fontId="56" fillId="0" borderId="65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vertical="center"/>
    </xf>
    <xf numFmtId="169" fontId="2" fillId="0" borderId="83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90" xfId="0" applyNumberFormat="1" applyFont="1" applyBorder="1" applyAlignment="1">
      <alignment horizontal="right" vertical="center"/>
    </xf>
    <xf numFmtId="3" fontId="55" fillId="23" borderId="86" xfId="0" applyNumberFormat="1" applyFont="1" applyFill="1" applyBorder="1" applyAlignment="1">
      <alignment horizontal="right" vertical="center"/>
    </xf>
    <xf numFmtId="0" fontId="2" fillId="0" borderId="46" xfId="0" applyFont="1" applyBorder="1"/>
    <xf numFmtId="170" fontId="48" fillId="0" borderId="46" xfId="0" applyNumberFormat="1" applyFont="1" applyBorder="1" applyAlignment="1">
      <alignment horizontal="center"/>
    </xf>
    <xf numFmtId="169" fontId="57" fillId="0" borderId="46" xfId="0" applyNumberFormat="1" applyFont="1" applyFill="1" applyBorder="1" applyAlignment="1">
      <alignment horizontal="center"/>
    </xf>
    <xf numFmtId="169" fontId="57" fillId="0" borderId="46" xfId="0" applyNumberFormat="1" applyFont="1" applyBorder="1" applyAlignment="1">
      <alignment horizontal="center"/>
    </xf>
    <xf numFmtId="0" fontId="58" fillId="0" borderId="46" xfId="0" applyFont="1" applyBorder="1"/>
    <xf numFmtId="0" fontId="57" fillId="0" borderId="46" xfId="0" applyFont="1" applyBorder="1" applyAlignment="1">
      <alignment horizontal="center"/>
    </xf>
    <xf numFmtId="170" fontId="44" fillId="0" borderId="46" xfId="0" applyNumberFormat="1" applyFont="1" applyBorder="1" applyAlignment="1"/>
    <xf numFmtId="170" fontId="57" fillId="0" borderId="46" xfId="0" applyNumberFormat="1" applyFont="1" applyBorder="1" applyAlignment="1"/>
    <xf numFmtId="170" fontId="48" fillId="0" borderId="46" xfId="0" applyNumberFormat="1" applyFont="1" applyBorder="1" applyAlignment="1"/>
    <xf numFmtId="0" fontId="59" fillId="0" borderId="46" xfId="0" applyFont="1" applyBorder="1"/>
    <xf numFmtId="0" fontId="60" fillId="0" borderId="46" xfId="0" applyFont="1" applyBorder="1" applyAlignment="1">
      <alignment horizontal="center"/>
    </xf>
    <xf numFmtId="170" fontId="60" fillId="0" borderId="46" xfId="0" applyNumberFormat="1" applyFont="1" applyBorder="1" applyAlignment="1"/>
    <xf numFmtId="3" fontId="9" fillId="10" borderId="62" xfId="0" applyNumberFormat="1" applyFont="1" applyFill="1" applyBorder="1" applyAlignment="1">
      <alignment horizontal="right" vertical="center"/>
    </xf>
    <xf numFmtId="0" fontId="56" fillId="10" borderId="54" xfId="0" applyFont="1" applyFill="1" applyBorder="1" applyAlignment="1">
      <alignment horizontal="center" vertical="center" wrapText="1"/>
    </xf>
    <xf numFmtId="0" fontId="0" fillId="0" borderId="54" xfId="0" applyBorder="1"/>
    <xf numFmtId="0" fontId="0" fillId="0" borderId="54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0" fontId="0" fillId="0" borderId="65" xfId="0" applyBorder="1" applyAlignment="1">
      <alignment horizontal="center"/>
    </xf>
    <xf numFmtId="6" fontId="0" fillId="0" borderId="54" xfId="0" applyNumberFormat="1" applyBorder="1"/>
    <xf numFmtId="6" fontId="61" fillId="0" borderId="54" xfId="0" applyNumberFormat="1" applyFont="1" applyBorder="1"/>
    <xf numFmtId="0" fontId="61" fillId="0" borderId="54" xfId="0" applyFont="1" applyBorder="1"/>
    <xf numFmtId="0" fontId="61" fillId="0" borderId="0" xfId="0" applyFont="1"/>
    <xf numFmtId="0" fontId="51" fillId="0" borderId="54" xfId="0" applyFont="1" applyBorder="1" applyAlignment="1">
      <alignment horizontal="center"/>
    </xf>
    <xf numFmtId="0" fontId="0" fillId="0" borderId="54" xfId="0" applyFont="1" applyBorder="1" applyAlignment="1"/>
    <xf numFmtId="0" fontId="23" fillId="0" borderId="54" xfId="0" applyFont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61" fillId="0" borderId="54" xfId="0" applyFont="1" applyBorder="1" applyAlignment="1">
      <alignment horizontal="center" vertical="center" wrapText="1"/>
    </xf>
    <xf numFmtId="0" fontId="61" fillId="0" borderId="65" xfId="0" applyFont="1" applyBorder="1" applyAlignment="1">
      <alignment horizontal="center" vertical="center" wrapText="1"/>
    </xf>
    <xf numFmtId="0" fontId="61" fillId="0" borderId="54" xfId="0" applyFont="1" applyFill="1" applyBorder="1" applyAlignment="1">
      <alignment horizontal="center" vertical="center" wrapText="1"/>
    </xf>
    <xf numFmtId="0" fontId="62" fillId="0" borderId="46" xfId="0" applyFont="1" applyBorder="1"/>
    <xf numFmtId="0" fontId="26" fillId="0" borderId="0" xfId="0" applyFont="1" applyAlignment="1">
      <alignment horizontal="left" vertical="center"/>
    </xf>
    <xf numFmtId="0" fontId="26" fillId="10" borderId="52" xfId="0" applyFont="1" applyFill="1" applyBorder="1" applyAlignment="1">
      <alignment horizontal="center" vertical="center"/>
    </xf>
    <xf numFmtId="0" fontId="26" fillId="10" borderId="53" xfId="0" applyFont="1" applyFill="1" applyBorder="1" applyAlignment="1">
      <alignment horizontal="center" vertical="center"/>
    </xf>
    <xf numFmtId="0" fontId="26" fillId="10" borderId="103" xfId="0" applyFont="1" applyFill="1" applyBorder="1" applyAlignment="1">
      <alignment horizontal="center" vertical="center"/>
    </xf>
    <xf numFmtId="164" fontId="26" fillId="27" borderId="52" xfId="0" applyNumberFormat="1" applyFont="1" applyFill="1" applyBorder="1" applyAlignment="1">
      <alignment horizontal="center" vertical="center"/>
    </xf>
    <xf numFmtId="164" fontId="26" fillId="27" borderId="53" xfId="0" applyNumberFormat="1" applyFont="1" applyFill="1" applyBorder="1" applyAlignment="1">
      <alignment horizontal="center" vertical="center"/>
    </xf>
    <xf numFmtId="164" fontId="26" fillId="27" borderId="103" xfId="0" applyNumberFormat="1" applyFont="1" applyFill="1" applyBorder="1" applyAlignment="1">
      <alignment horizontal="center" vertical="center"/>
    </xf>
    <xf numFmtId="0" fontId="21" fillId="10" borderId="38" xfId="0" applyFont="1" applyFill="1" applyBorder="1" applyAlignment="1">
      <alignment horizontal="left" vertical="center" wrapText="1"/>
    </xf>
    <xf numFmtId="0" fontId="25" fillId="4" borderId="60" xfId="0" applyFont="1" applyFill="1" applyBorder="1" applyAlignment="1">
      <alignment horizontal="center" vertical="center" wrapText="1"/>
    </xf>
    <xf numFmtId="0" fontId="3" fillId="0" borderId="61" xfId="0" applyFont="1" applyBorder="1"/>
    <xf numFmtId="0" fontId="28" fillId="0" borderId="65" xfId="0" applyFont="1" applyBorder="1" applyAlignment="1">
      <alignment horizontal="left" vertical="center" wrapText="1"/>
    </xf>
    <xf numFmtId="0" fontId="28" fillId="0" borderId="66" xfId="0" applyFont="1" applyBorder="1" applyAlignment="1">
      <alignment horizontal="left" vertical="center" wrapText="1"/>
    </xf>
    <xf numFmtId="0" fontId="28" fillId="0" borderId="77" xfId="0" applyFont="1" applyBorder="1" applyAlignment="1">
      <alignment horizontal="left" vertical="center" wrapText="1"/>
    </xf>
    <xf numFmtId="0" fontId="21" fillId="10" borderId="20" xfId="0" applyFont="1" applyFill="1" applyBorder="1" applyAlignment="1">
      <alignment horizontal="left" vertical="center" wrapText="1"/>
    </xf>
    <xf numFmtId="0" fontId="3" fillId="10" borderId="20" xfId="0" applyFont="1" applyFill="1" applyBorder="1"/>
    <xf numFmtId="0" fontId="3" fillId="10" borderId="38" xfId="0" applyFont="1" applyFill="1" applyBorder="1"/>
    <xf numFmtId="0" fontId="8" fillId="10" borderId="20" xfId="0" applyFont="1" applyFill="1" applyBorder="1" applyAlignment="1">
      <alignment horizontal="left" vertical="center" wrapText="1"/>
    </xf>
    <xf numFmtId="0" fontId="26" fillId="10" borderId="78" xfId="0" applyFont="1" applyFill="1" applyBorder="1" applyAlignment="1">
      <alignment horizontal="center" vertical="center"/>
    </xf>
    <xf numFmtId="0" fontId="26" fillId="10" borderId="79" xfId="0" applyFont="1" applyFill="1" applyBorder="1" applyAlignment="1">
      <alignment horizontal="center" vertical="center"/>
    </xf>
    <xf numFmtId="0" fontId="26" fillId="10" borderId="80" xfId="0" applyFont="1" applyFill="1" applyBorder="1" applyAlignment="1">
      <alignment horizontal="center" vertical="center"/>
    </xf>
    <xf numFmtId="164" fontId="26" fillId="28" borderId="52" xfId="0" applyNumberFormat="1" applyFont="1" applyFill="1" applyBorder="1" applyAlignment="1">
      <alignment horizontal="center" vertical="center"/>
    </xf>
    <xf numFmtId="164" fontId="26" fillId="28" borderId="53" xfId="0" applyNumberFormat="1" applyFont="1" applyFill="1" applyBorder="1" applyAlignment="1">
      <alignment horizontal="center" vertical="center"/>
    </xf>
    <xf numFmtId="164" fontId="26" fillId="28" borderId="103" xfId="0" applyNumberFormat="1" applyFont="1" applyFill="1" applyBorder="1" applyAlignment="1">
      <alignment horizontal="center" vertical="center"/>
    </xf>
    <xf numFmtId="0" fontId="8" fillId="10" borderId="38" xfId="0" applyFont="1" applyFill="1" applyBorder="1" applyAlignment="1">
      <alignment horizontal="left" vertical="center" wrapText="1"/>
    </xf>
    <xf numFmtId="0" fontId="28" fillId="0" borderId="71" xfId="0" applyFont="1" applyBorder="1" applyAlignment="1">
      <alignment horizontal="left" vertical="center" wrapText="1"/>
    </xf>
    <xf numFmtId="0" fontId="21" fillId="10" borderId="59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</xdr:colOff>
      <xdr:row>41</xdr:row>
      <xdr:rowOff>190500</xdr:rowOff>
    </xdr:from>
    <xdr:to>
      <xdr:col>9</xdr:col>
      <xdr:colOff>729615</xdr:colOff>
      <xdr:row>43</xdr:row>
      <xdr:rowOff>40005</xdr:rowOff>
    </xdr:to>
    <xdr:sp macro="" textlink="">
      <xdr:nvSpPr>
        <xdr:cNvPr id="2" name="Flèche : droite 1">
          <a:extLst>
            <a:ext uri="{FF2B5EF4-FFF2-40B4-BE49-F238E27FC236}">
              <a16:creationId xmlns="" xmlns:a16="http://schemas.microsoft.com/office/drawing/2014/main" id="{C35DC1A8-E0BA-43A1-8764-F1C9FFDC8874}"/>
            </a:ext>
          </a:extLst>
        </xdr:cNvPr>
        <xdr:cNvSpPr/>
      </xdr:nvSpPr>
      <xdr:spPr>
        <a:xfrm rot="10800000">
          <a:off x="10959465" y="8467725"/>
          <a:ext cx="685800" cy="24955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45720</xdr:colOff>
      <xdr:row>44</xdr:row>
      <xdr:rowOff>173355</xdr:rowOff>
    </xdr:from>
    <xdr:to>
      <xdr:col>9</xdr:col>
      <xdr:colOff>731520</xdr:colOff>
      <xdr:row>46</xdr:row>
      <xdr:rowOff>15240</xdr:rowOff>
    </xdr:to>
    <xdr:sp macro="" textlink="">
      <xdr:nvSpPr>
        <xdr:cNvPr id="3" name="Flèche : droite 2">
          <a:extLst>
            <a:ext uri="{FF2B5EF4-FFF2-40B4-BE49-F238E27FC236}">
              <a16:creationId xmlns="" xmlns:a16="http://schemas.microsoft.com/office/drawing/2014/main" id="{E86F8542-CC71-4C34-970D-F0163AFA1DEB}"/>
            </a:ext>
          </a:extLst>
        </xdr:cNvPr>
        <xdr:cNvSpPr/>
      </xdr:nvSpPr>
      <xdr:spPr>
        <a:xfrm rot="10800000">
          <a:off x="10961370" y="9050655"/>
          <a:ext cx="685800" cy="241935"/>
        </a:xfrm>
        <a:prstGeom prst="rightArrow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49529</xdr:colOff>
      <xdr:row>51</xdr:row>
      <xdr:rowOff>7620</xdr:rowOff>
    </xdr:from>
    <xdr:to>
      <xdr:col>9</xdr:col>
      <xdr:colOff>714374</xdr:colOff>
      <xdr:row>52</xdr:row>
      <xdr:rowOff>20955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441D3BF8-71C5-4662-9C55-D96AE88D73AA}"/>
            </a:ext>
          </a:extLst>
        </xdr:cNvPr>
        <xdr:cNvSpPr/>
      </xdr:nvSpPr>
      <xdr:spPr>
        <a:xfrm rot="10800000">
          <a:off x="10965179" y="10294620"/>
          <a:ext cx="664845" cy="222885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</xdr:colOff>
      <xdr:row>51</xdr:row>
      <xdr:rowOff>15240</xdr:rowOff>
    </xdr:from>
    <xdr:to>
      <xdr:col>9</xdr:col>
      <xdr:colOff>758190</xdr:colOff>
      <xdr:row>52</xdr:row>
      <xdr:rowOff>15240</xdr:rowOff>
    </xdr:to>
    <xdr:sp macro="" textlink="">
      <xdr:nvSpPr>
        <xdr:cNvPr id="2" name="Flèche : droite 1">
          <a:extLst>
            <a:ext uri="{FF2B5EF4-FFF2-40B4-BE49-F238E27FC236}">
              <a16:creationId xmlns="" xmlns:a16="http://schemas.microsoft.com/office/drawing/2014/main" id="{DBB9956A-6341-4DAA-935A-FE80959B62E5}"/>
            </a:ext>
          </a:extLst>
        </xdr:cNvPr>
        <xdr:cNvSpPr/>
      </xdr:nvSpPr>
      <xdr:spPr>
        <a:xfrm rot="10800000">
          <a:off x="10988040" y="10302240"/>
          <a:ext cx="685800" cy="209550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45719</xdr:colOff>
      <xdr:row>76</xdr:row>
      <xdr:rowOff>15240</xdr:rowOff>
    </xdr:from>
    <xdr:to>
      <xdr:col>58</xdr:col>
      <xdr:colOff>628649</xdr:colOff>
      <xdr:row>77</xdr:row>
      <xdr:rowOff>28575</xdr:rowOff>
    </xdr:to>
    <xdr:sp macro="" textlink="">
      <xdr:nvSpPr>
        <xdr:cNvPr id="2" name="Flèche : droite 1">
          <a:extLst>
            <a:ext uri="{FF2B5EF4-FFF2-40B4-BE49-F238E27FC236}">
              <a16:creationId xmlns="" xmlns:a16="http://schemas.microsoft.com/office/drawing/2014/main" id="{96DAF5DB-8F43-4555-AB5E-393FAE1D68F3}"/>
            </a:ext>
          </a:extLst>
        </xdr:cNvPr>
        <xdr:cNvSpPr/>
      </xdr:nvSpPr>
      <xdr:spPr>
        <a:xfrm rot="10800000">
          <a:off x="9875519" y="15731490"/>
          <a:ext cx="687705" cy="26098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64770</xdr:colOff>
      <xdr:row>78</xdr:row>
      <xdr:rowOff>0</xdr:rowOff>
    </xdr:from>
    <xdr:to>
      <xdr:col>58</xdr:col>
      <xdr:colOff>653415</xdr:colOff>
      <xdr:row>79</xdr:row>
      <xdr:rowOff>0</xdr:rowOff>
    </xdr:to>
    <xdr:sp macro="" textlink="">
      <xdr:nvSpPr>
        <xdr:cNvPr id="3" name="Flèche : droite 2">
          <a:extLst>
            <a:ext uri="{FF2B5EF4-FFF2-40B4-BE49-F238E27FC236}">
              <a16:creationId xmlns="" xmlns:a16="http://schemas.microsoft.com/office/drawing/2014/main" id="{1CA3267A-B2A4-4286-8F8C-9C70D6EE4964}"/>
            </a:ext>
          </a:extLst>
        </xdr:cNvPr>
        <xdr:cNvSpPr/>
      </xdr:nvSpPr>
      <xdr:spPr>
        <a:xfrm rot="10800000">
          <a:off x="9894570" y="16211550"/>
          <a:ext cx="693420" cy="247650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X996"/>
  <sheetViews>
    <sheetView topLeftCell="A7" workbookViewId="0">
      <pane xSplit="12" ySplit="3" topLeftCell="M10" activePane="bottomRight" state="frozen"/>
      <selection activeCell="A7" sqref="A7"/>
      <selection pane="topRight" activeCell="L7" sqref="L7"/>
      <selection pane="bottomLeft" activeCell="A10" sqref="A10"/>
      <selection pane="bottomRight" activeCell="M19" sqref="M19"/>
    </sheetView>
  </sheetViews>
  <sheetFormatPr baseColWidth="10" defaultColWidth="12.625" defaultRowHeight="14.25"/>
  <cols>
    <col min="1" max="1" width="21.375" style="170" customWidth="1"/>
    <col min="2" max="2" width="14.125" style="170" customWidth="1"/>
    <col min="3" max="3" width="12" style="170" customWidth="1"/>
    <col min="4" max="4" width="14" style="170" customWidth="1"/>
    <col min="5" max="5" width="11.125" style="170" hidden="1" customWidth="1"/>
    <col min="6" max="6" width="11.125" style="170" customWidth="1"/>
    <col min="7" max="8" width="11" style="170" customWidth="1"/>
    <col min="9" max="9" width="1.5" style="170" customWidth="1"/>
    <col min="10" max="10" width="11.125" style="170" hidden="1" customWidth="1"/>
    <col min="11" max="11" width="11.125" style="170" customWidth="1"/>
    <col min="12" max="12" width="9.5" style="170" customWidth="1"/>
    <col min="13" max="13" width="11.125" style="170" customWidth="1"/>
    <col min="14" max="14" width="1.375" style="170" customWidth="1"/>
    <col min="15" max="25" width="11.125" style="170" hidden="1" customWidth="1"/>
    <col min="26" max="26" width="6.375" style="170" hidden="1" customWidth="1"/>
    <col min="27" max="27" width="8.375" style="170" customWidth="1"/>
    <col min="28" max="38" width="10" style="170" customWidth="1"/>
    <col min="39" max="50" width="10" style="170" hidden="1" customWidth="1"/>
    <col min="51" max="51" width="0" style="170" hidden="1" customWidth="1"/>
    <col min="52" max="16384" width="12.625" style="170"/>
  </cols>
  <sheetData>
    <row r="1" spans="1:50" ht="19.5" hidden="1" customHeight="1">
      <c r="A1" s="137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9.5" hidden="1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9.5" hidden="1" customHeight="1">
      <c r="A3" s="138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9.5" hidden="1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9.5" hidden="1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"/>
      <c r="AB5" s="1"/>
      <c r="AC5" s="1"/>
      <c r="AD5" s="1"/>
      <c r="AE5" s="1"/>
      <c r="AF5" s="1"/>
      <c r="AG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9.5" hidden="1" customHeight="1">
      <c r="A6" s="223" t="s">
        <v>28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42" customHeight="1" thickBot="1">
      <c r="A7" s="226" t="s">
        <v>188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9.5" customHeight="1" thickBot="1">
      <c r="A8" s="227" t="s">
        <v>103</v>
      </c>
      <c r="C8" s="1"/>
      <c r="D8" s="1"/>
      <c r="E8" s="612" t="s">
        <v>28</v>
      </c>
      <c r="F8" s="836" t="s">
        <v>189</v>
      </c>
      <c r="G8" s="837"/>
      <c r="H8" s="838"/>
      <c r="I8" s="388"/>
      <c r="J8" s="541" t="s">
        <v>28</v>
      </c>
      <c r="K8" s="839" t="s">
        <v>192</v>
      </c>
      <c r="L8" s="840"/>
      <c r="M8" s="841"/>
      <c r="N8" s="440"/>
      <c r="O8" s="541" t="s">
        <v>188</v>
      </c>
      <c r="P8" s="542"/>
      <c r="Q8" s="542"/>
      <c r="R8" s="542"/>
      <c r="S8" s="542"/>
      <c r="T8" s="542"/>
      <c r="U8" s="542"/>
      <c r="V8" s="542"/>
      <c r="W8" s="542"/>
      <c r="X8" s="542"/>
      <c r="Y8" s="542"/>
      <c r="Z8" s="542"/>
      <c r="AA8" s="543"/>
      <c r="AB8" s="544"/>
      <c r="AC8" s="544"/>
      <c r="AD8" s="544"/>
      <c r="AE8" s="544"/>
      <c r="AF8" s="544"/>
      <c r="AG8" s="544"/>
      <c r="AH8" s="544"/>
      <c r="AI8" s="544"/>
      <c r="AJ8" s="544"/>
      <c r="AK8" s="544"/>
      <c r="AL8" s="545"/>
      <c r="AM8" s="388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25.15" customHeight="1" thickBot="1">
      <c r="A9" s="5" t="s">
        <v>100</v>
      </c>
      <c r="B9" s="6"/>
      <c r="C9" s="6"/>
      <c r="D9" s="140"/>
      <c r="E9" s="436" t="s">
        <v>184</v>
      </c>
      <c r="F9" s="436" t="s">
        <v>185</v>
      </c>
      <c r="G9" s="464" t="s">
        <v>186</v>
      </c>
      <c r="H9" s="631" t="s">
        <v>221</v>
      </c>
      <c r="I9" s="450"/>
      <c r="J9" s="437">
        <v>2021</v>
      </c>
      <c r="K9" s="675">
        <v>2022</v>
      </c>
      <c r="L9" s="615">
        <v>2023</v>
      </c>
      <c r="M9" s="668">
        <v>2024</v>
      </c>
      <c r="N9" s="441"/>
      <c r="O9" s="546">
        <v>44227</v>
      </c>
      <c r="P9" s="547">
        <v>44248</v>
      </c>
      <c r="Q9" s="548">
        <v>44276</v>
      </c>
      <c r="R9" s="548">
        <v>44307</v>
      </c>
      <c r="S9" s="548">
        <v>44337</v>
      </c>
      <c r="T9" s="548">
        <v>44368</v>
      </c>
      <c r="U9" s="548">
        <v>44398</v>
      </c>
      <c r="V9" s="548">
        <v>44429</v>
      </c>
      <c r="W9" s="548">
        <v>44460</v>
      </c>
      <c r="X9" s="548">
        <v>44490</v>
      </c>
      <c r="Y9" s="547">
        <v>44530</v>
      </c>
      <c r="Z9" s="549" t="s">
        <v>0</v>
      </c>
      <c r="AA9" s="550">
        <v>44218</v>
      </c>
      <c r="AB9" s="550">
        <v>44249</v>
      </c>
      <c r="AC9" s="551">
        <v>44277</v>
      </c>
      <c r="AD9" s="551">
        <v>44308</v>
      </c>
      <c r="AE9" s="551">
        <v>44338</v>
      </c>
      <c r="AF9" s="551">
        <v>44369</v>
      </c>
      <c r="AG9" s="550">
        <v>44399</v>
      </c>
      <c r="AH9" s="549" t="s">
        <v>1</v>
      </c>
      <c r="AI9" s="550">
        <v>44461</v>
      </c>
      <c r="AJ9" s="550">
        <v>44491</v>
      </c>
      <c r="AK9" s="550">
        <v>44522</v>
      </c>
      <c r="AL9" s="552" t="s">
        <v>2</v>
      </c>
      <c r="AM9" s="465">
        <v>44219</v>
      </c>
      <c r="AN9" s="9" t="s">
        <v>3</v>
      </c>
      <c r="AO9" s="11">
        <v>44278</v>
      </c>
      <c r="AP9" s="11">
        <v>44309</v>
      </c>
      <c r="AQ9" s="11">
        <v>44339</v>
      </c>
      <c r="AR9" s="11">
        <v>44370</v>
      </c>
      <c r="AS9" s="10">
        <v>44400</v>
      </c>
      <c r="AT9" s="9" t="s">
        <v>4</v>
      </c>
      <c r="AU9" s="10">
        <v>44462</v>
      </c>
      <c r="AV9" s="10">
        <v>44492</v>
      </c>
      <c r="AW9" s="10">
        <v>44523</v>
      </c>
      <c r="AX9" s="9" t="s">
        <v>5</v>
      </c>
    </row>
    <row r="10" spans="1:50" ht="19.5" customHeight="1">
      <c r="A10" s="173" t="s">
        <v>6</v>
      </c>
      <c r="B10" s="174"/>
      <c r="C10" s="14"/>
      <c r="D10" s="129"/>
      <c r="E10" s="389"/>
      <c r="F10" s="641"/>
      <c r="G10" s="620"/>
      <c r="H10" s="642"/>
      <c r="I10" s="438"/>
      <c r="J10" s="425"/>
      <c r="K10" s="676"/>
      <c r="L10" s="656"/>
      <c r="M10" s="458"/>
      <c r="N10" s="442"/>
      <c r="O10" s="491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41"/>
      <c r="AA10" s="488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489"/>
      <c r="AM10" s="141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</row>
    <row r="11" spans="1:50" ht="19.5" customHeight="1">
      <c r="A11" s="20" t="s">
        <v>7</v>
      </c>
      <c r="B11" s="21"/>
      <c r="C11" s="21"/>
      <c r="D11" s="149"/>
      <c r="E11" s="390"/>
      <c r="F11" s="390"/>
      <c r="G11" s="374"/>
      <c r="H11" s="391"/>
      <c r="I11" s="438"/>
      <c r="J11" s="669">
        <f t="shared" ref="J11:J30" si="0">SUM(O11:Z11)</f>
        <v>0</v>
      </c>
      <c r="K11" s="428">
        <f>SUM(AA11:AL11)</f>
        <v>0</v>
      </c>
      <c r="L11" s="229">
        <v>0</v>
      </c>
      <c r="M11" s="458"/>
      <c r="N11" s="442"/>
      <c r="O11" s="487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490"/>
      <c r="AM11" s="466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ht="19.5" customHeight="1">
      <c r="A12" s="13" t="s">
        <v>8</v>
      </c>
      <c r="B12" s="24" t="s">
        <v>9</v>
      </c>
      <c r="C12" s="21"/>
      <c r="D12" s="149"/>
      <c r="E12" s="390"/>
      <c r="F12" s="390"/>
      <c r="G12" s="374"/>
      <c r="H12" s="391"/>
      <c r="I12" s="438"/>
      <c r="J12" s="669">
        <f t="shared" ref="J12:J14" si="1">SUM(O12:Z12)</f>
        <v>0</v>
      </c>
      <c r="K12" s="428">
        <f t="shared" ref="K12:K14" si="2">SUM(AA12:AL12)</f>
        <v>0</v>
      </c>
      <c r="L12" s="229">
        <v>0</v>
      </c>
      <c r="M12" s="458"/>
      <c r="N12" s="442"/>
      <c r="O12" s="487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490"/>
      <c r="AM12" s="466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ht="19.5" customHeight="1">
      <c r="A13" s="13" t="s">
        <v>195</v>
      </c>
      <c r="B13" s="24" t="s">
        <v>196</v>
      </c>
      <c r="C13" s="149"/>
      <c r="D13" s="149"/>
      <c r="E13" s="392">
        <v>0</v>
      </c>
      <c r="F13" s="392">
        <v>15000</v>
      </c>
      <c r="G13" s="384">
        <v>0</v>
      </c>
      <c r="H13" s="393"/>
      <c r="I13" s="438"/>
      <c r="J13" s="574">
        <f t="shared" si="1"/>
        <v>0</v>
      </c>
      <c r="K13" s="677">
        <f t="shared" si="2"/>
        <v>15000</v>
      </c>
      <c r="L13" s="657">
        <v>0</v>
      </c>
      <c r="M13" s="678"/>
      <c r="N13" s="442"/>
      <c r="O13" s="487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17"/>
      <c r="AA13" s="17"/>
      <c r="AB13" s="17"/>
      <c r="AC13" s="17">
        <v>15000</v>
      </c>
      <c r="AD13" s="17"/>
      <c r="AE13" s="17"/>
      <c r="AF13" s="17"/>
      <c r="AG13" s="17"/>
      <c r="AH13" s="17"/>
      <c r="AI13" s="17"/>
      <c r="AJ13" s="17"/>
      <c r="AK13" s="17"/>
      <c r="AL13" s="490"/>
      <c r="AM13" s="466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ht="19.5" customHeight="1" thickBot="1">
      <c r="A14" s="20" t="s">
        <v>10</v>
      </c>
      <c r="B14" s="24" t="s">
        <v>194</v>
      </c>
      <c r="C14" s="21"/>
      <c r="D14" s="149"/>
      <c r="E14" s="392">
        <v>0</v>
      </c>
      <c r="F14" s="392">
        <v>15000</v>
      </c>
      <c r="G14" s="384">
        <v>0</v>
      </c>
      <c r="H14" s="393"/>
      <c r="I14" s="438"/>
      <c r="J14" s="574">
        <f t="shared" si="1"/>
        <v>0</v>
      </c>
      <c r="K14" s="677">
        <f t="shared" si="2"/>
        <v>15000</v>
      </c>
      <c r="L14" s="657">
        <v>0</v>
      </c>
      <c r="M14" s="678"/>
      <c r="N14" s="442"/>
      <c r="O14" s="487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17"/>
      <c r="AA14" s="17"/>
      <c r="AB14" s="17"/>
      <c r="AC14" s="17"/>
      <c r="AD14" s="17">
        <v>15000</v>
      </c>
      <c r="AE14" s="17"/>
      <c r="AF14" s="17"/>
      <c r="AG14" s="17"/>
      <c r="AH14" s="17"/>
      <c r="AI14" s="17"/>
      <c r="AJ14" s="17"/>
      <c r="AK14" s="17"/>
      <c r="AL14" s="490"/>
      <c r="AM14" s="466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ht="19.5" hidden="1" customHeight="1">
      <c r="A15" s="29" t="s">
        <v>13</v>
      </c>
      <c r="B15" s="26"/>
      <c r="C15" s="26"/>
      <c r="D15" s="142"/>
      <c r="E15" s="392"/>
      <c r="F15" s="392"/>
      <c r="G15" s="384"/>
      <c r="H15" s="393"/>
      <c r="I15" s="438"/>
      <c r="J15" s="575">
        <f t="shared" si="0"/>
        <v>0</v>
      </c>
      <c r="K15" s="679">
        <f>SUM(AA15:AL15)</f>
        <v>0</v>
      </c>
      <c r="L15" s="658">
        <f t="shared" ref="L15:L35" si="3">SUM(AM15:AX15)</f>
        <v>0</v>
      </c>
      <c r="M15" s="678"/>
      <c r="N15" s="442"/>
      <c r="O15" s="491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41"/>
      <c r="AA15" s="488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489"/>
      <c r="AM15" s="141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50" ht="19.5" customHeight="1" thickBot="1">
      <c r="A16" s="30" t="s">
        <v>14</v>
      </c>
      <c r="B16" s="135" t="s">
        <v>28</v>
      </c>
      <c r="C16" s="31"/>
      <c r="D16" s="295"/>
      <c r="E16" s="572">
        <f>SUM(E11:E14)</f>
        <v>0</v>
      </c>
      <c r="F16" s="643">
        <f>SUM(F11:F14)</f>
        <v>30000</v>
      </c>
      <c r="G16" s="621">
        <f>SUM(G11:G14)</f>
        <v>0</v>
      </c>
      <c r="H16" s="644"/>
      <c r="I16" s="451"/>
      <c r="J16" s="573">
        <f>SUM(J11:J14)</f>
        <v>0</v>
      </c>
      <c r="K16" s="680">
        <f>SUM(K11:K14)</f>
        <v>30000</v>
      </c>
      <c r="L16" s="659">
        <f>SUM(L11:L14)</f>
        <v>0</v>
      </c>
      <c r="M16" s="681"/>
      <c r="N16" s="443"/>
      <c r="O16" s="493">
        <f t="shared" ref="O16:AX16" si="4">SUM(O10:O15)</f>
        <v>0</v>
      </c>
      <c r="P16" s="33">
        <f t="shared" si="4"/>
        <v>0</v>
      </c>
      <c r="Q16" s="33">
        <f t="shared" si="4"/>
        <v>0</v>
      </c>
      <c r="R16" s="33">
        <f t="shared" si="4"/>
        <v>0</v>
      </c>
      <c r="S16" s="33">
        <f t="shared" si="4"/>
        <v>0</v>
      </c>
      <c r="T16" s="33">
        <f t="shared" si="4"/>
        <v>0</v>
      </c>
      <c r="U16" s="33">
        <f t="shared" si="4"/>
        <v>0</v>
      </c>
      <c r="V16" s="33">
        <f t="shared" si="4"/>
        <v>0</v>
      </c>
      <c r="W16" s="33">
        <f t="shared" si="4"/>
        <v>0</v>
      </c>
      <c r="X16" s="33">
        <f t="shared" si="4"/>
        <v>0</v>
      </c>
      <c r="Y16" s="33">
        <f t="shared" si="4"/>
        <v>0</v>
      </c>
      <c r="Z16" s="34">
        <f t="shared" si="4"/>
        <v>0</v>
      </c>
      <c r="AA16" s="34">
        <f t="shared" si="4"/>
        <v>0</v>
      </c>
      <c r="AB16" s="34">
        <f t="shared" si="4"/>
        <v>0</v>
      </c>
      <c r="AC16" s="34">
        <f t="shared" si="4"/>
        <v>15000</v>
      </c>
      <c r="AD16" s="34">
        <f t="shared" si="4"/>
        <v>15000</v>
      </c>
      <c r="AE16" s="34">
        <f t="shared" si="4"/>
        <v>0</v>
      </c>
      <c r="AF16" s="34">
        <f t="shared" si="4"/>
        <v>0</v>
      </c>
      <c r="AG16" s="34">
        <f t="shared" si="4"/>
        <v>0</v>
      </c>
      <c r="AH16" s="34">
        <f t="shared" si="4"/>
        <v>0</v>
      </c>
      <c r="AI16" s="34">
        <f t="shared" si="4"/>
        <v>0</v>
      </c>
      <c r="AJ16" s="34">
        <f t="shared" si="4"/>
        <v>0</v>
      </c>
      <c r="AK16" s="34">
        <f t="shared" si="4"/>
        <v>0</v>
      </c>
      <c r="AL16" s="494">
        <f t="shared" si="4"/>
        <v>0</v>
      </c>
      <c r="AM16" s="468">
        <f t="shared" si="4"/>
        <v>0</v>
      </c>
      <c r="AN16" s="34">
        <f t="shared" si="4"/>
        <v>0</v>
      </c>
      <c r="AO16" s="34">
        <f t="shared" si="4"/>
        <v>0</v>
      </c>
      <c r="AP16" s="34">
        <f t="shared" si="4"/>
        <v>0</v>
      </c>
      <c r="AQ16" s="34">
        <f t="shared" si="4"/>
        <v>0</v>
      </c>
      <c r="AR16" s="34">
        <f t="shared" si="4"/>
        <v>0</v>
      </c>
      <c r="AS16" s="34">
        <f t="shared" si="4"/>
        <v>0</v>
      </c>
      <c r="AT16" s="34">
        <f t="shared" si="4"/>
        <v>0</v>
      </c>
      <c r="AU16" s="34">
        <f t="shared" si="4"/>
        <v>0</v>
      </c>
      <c r="AV16" s="34">
        <f t="shared" si="4"/>
        <v>0</v>
      </c>
      <c r="AW16" s="34">
        <f t="shared" si="4"/>
        <v>0</v>
      </c>
      <c r="AX16" s="34">
        <f t="shared" si="4"/>
        <v>0</v>
      </c>
    </row>
    <row r="17" spans="1:50" ht="19.5" customHeight="1">
      <c r="A17" s="35" t="s">
        <v>15</v>
      </c>
      <c r="B17" s="36" t="s">
        <v>16</v>
      </c>
      <c r="C17" s="14"/>
      <c r="D17" s="129"/>
      <c r="E17" s="390"/>
      <c r="F17" s="390"/>
      <c r="G17" s="374"/>
      <c r="H17" s="391"/>
      <c r="I17" s="438"/>
      <c r="J17" s="669">
        <f t="shared" ref="J17:J19" si="5">SUM(O17:Z17)</f>
        <v>0</v>
      </c>
      <c r="K17" s="428">
        <f t="shared" ref="K17:K19" si="6">SUM(AA17:AL17)</f>
        <v>0</v>
      </c>
      <c r="L17" s="229">
        <v>0</v>
      </c>
      <c r="M17" s="458"/>
      <c r="N17" s="442"/>
      <c r="O17" s="495"/>
      <c r="P17" s="38"/>
      <c r="Q17" s="39"/>
      <c r="R17" s="39"/>
      <c r="S17" s="39"/>
      <c r="T17" s="39"/>
      <c r="U17" s="39"/>
      <c r="V17" s="39"/>
      <c r="W17" s="39"/>
      <c r="X17" s="39"/>
      <c r="Y17" s="39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96"/>
      <c r="AM17" s="469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</row>
    <row r="18" spans="1:50" ht="19.5" customHeight="1">
      <c r="A18" s="175" t="s">
        <v>94</v>
      </c>
      <c r="B18" s="176" t="s">
        <v>107</v>
      </c>
      <c r="C18" s="177"/>
      <c r="D18" s="142"/>
      <c r="E18" s="390"/>
      <c r="F18" s="390"/>
      <c r="G18" s="374"/>
      <c r="H18" s="391"/>
      <c r="I18" s="438"/>
      <c r="J18" s="669">
        <f t="shared" si="5"/>
        <v>0</v>
      </c>
      <c r="K18" s="428">
        <f t="shared" si="6"/>
        <v>5000</v>
      </c>
      <c r="L18" s="660">
        <v>5000</v>
      </c>
      <c r="M18" s="458"/>
      <c r="N18" s="442"/>
      <c r="O18" s="491"/>
      <c r="P18" s="230"/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41">
        <v>200</v>
      </c>
      <c r="AB18" s="41">
        <v>200</v>
      </c>
      <c r="AC18" s="41">
        <v>200</v>
      </c>
      <c r="AD18" s="41">
        <v>200</v>
      </c>
      <c r="AE18" s="41">
        <v>200</v>
      </c>
      <c r="AF18" s="41">
        <v>200</v>
      </c>
      <c r="AG18" s="41">
        <v>0</v>
      </c>
      <c r="AH18" s="41">
        <v>0</v>
      </c>
      <c r="AI18" s="41">
        <v>600</v>
      </c>
      <c r="AJ18" s="41">
        <v>1000</v>
      </c>
      <c r="AK18" s="41">
        <v>1000</v>
      </c>
      <c r="AL18" s="492">
        <v>1200</v>
      </c>
      <c r="AM18" s="467">
        <v>300</v>
      </c>
      <c r="AN18" s="41">
        <v>300</v>
      </c>
      <c r="AO18" s="41">
        <v>300</v>
      </c>
      <c r="AP18" s="41">
        <v>300</v>
      </c>
      <c r="AQ18" s="41">
        <v>300</v>
      </c>
      <c r="AR18" s="41">
        <v>300</v>
      </c>
      <c r="AS18" s="41">
        <v>0</v>
      </c>
      <c r="AT18" s="41">
        <v>0</v>
      </c>
      <c r="AU18" s="41">
        <v>800</v>
      </c>
      <c r="AV18" s="41">
        <v>1100</v>
      </c>
      <c r="AW18" s="41">
        <v>1100</v>
      </c>
      <c r="AX18" s="41">
        <v>1200</v>
      </c>
    </row>
    <row r="19" spans="1:50" ht="19.5" customHeight="1">
      <c r="A19" s="175" t="s">
        <v>109</v>
      </c>
      <c r="B19" s="176" t="s">
        <v>108</v>
      </c>
      <c r="C19" s="228"/>
      <c r="D19" s="142"/>
      <c r="E19" s="390"/>
      <c r="F19" s="390"/>
      <c r="G19" s="374"/>
      <c r="H19" s="391"/>
      <c r="I19" s="438"/>
      <c r="J19" s="669">
        <f t="shared" si="5"/>
        <v>0</v>
      </c>
      <c r="K19" s="428">
        <f t="shared" si="6"/>
        <v>50000</v>
      </c>
      <c r="L19" s="660">
        <v>50000</v>
      </c>
      <c r="M19" s="458"/>
      <c r="N19" s="442"/>
      <c r="O19" s="491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41"/>
      <c r="AB19" s="41">
        <v>10000</v>
      </c>
      <c r="AC19" s="41"/>
      <c r="AD19" s="41">
        <v>10000</v>
      </c>
      <c r="AE19" s="41"/>
      <c r="AF19" s="41">
        <v>10000</v>
      </c>
      <c r="AG19" s="41"/>
      <c r="AH19" s="41"/>
      <c r="AI19" s="41">
        <v>10000</v>
      </c>
      <c r="AJ19" s="41">
        <v>10000</v>
      </c>
      <c r="AK19" s="41"/>
      <c r="AL19" s="492"/>
      <c r="AM19" s="467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1:50" ht="19.5" customHeight="1">
      <c r="A20" s="175" t="s">
        <v>91</v>
      </c>
      <c r="B20" s="178" t="s">
        <v>77</v>
      </c>
      <c r="C20" s="177"/>
      <c r="D20" s="142"/>
      <c r="E20" s="390"/>
      <c r="F20" s="390"/>
      <c r="G20" s="374"/>
      <c r="H20" s="391"/>
      <c r="I20" s="438"/>
      <c r="J20" s="669">
        <f t="shared" ref="J20" si="7">SUM(O20:Z20)</f>
        <v>0</v>
      </c>
      <c r="K20" s="428">
        <f t="shared" ref="K20" si="8">SUM(AA20:AL20)</f>
        <v>5760</v>
      </c>
      <c r="L20" s="660">
        <f t="shared" si="3"/>
        <v>5760</v>
      </c>
      <c r="M20" s="458"/>
      <c r="N20" s="442"/>
      <c r="O20" s="491"/>
      <c r="P20" s="230"/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41">
        <v>480</v>
      </c>
      <c r="AB20" s="41">
        <v>480</v>
      </c>
      <c r="AC20" s="41">
        <v>480</v>
      </c>
      <c r="AD20" s="41">
        <v>480</v>
      </c>
      <c r="AE20" s="41">
        <v>480</v>
      </c>
      <c r="AF20" s="41">
        <v>480</v>
      </c>
      <c r="AG20" s="41">
        <v>480</v>
      </c>
      <c r="AH20" s="41">
        <v>480</v>
      </c>
      <c r="AI20" s="41">
        <v>480</v>
      </c>
      <c r="AJ20" s="41">
        <v>480</v>
      </c>
      <c r="AK20" s="41">
        <v>480</v>
      </c>
      <c r="AL20" s="492">
        <v>480</v>
      </c>
      <c r="AM20" s="467">
        <v>480</v>
      </c>
      <c r="AN20" s="41">
        <v>480</v>
      </c>
      <c r="AO20" s="41">
        <v>480</v>
      </c>
      <c r="AP20" s="41">
        <v>480</v>
      </c>
      <c r="AQ20" s="41">
        <v>480</v>
      </c>
      <c r="AR20" s="41">
        <v>480</v>
      </c>
      <c r="AS20" s="41">
        <v>480</v>
      </c>
      <c r="AT20" s="41">
        <v>480</v>
      </c>
      <c r="AU20" s="41">
        <v>480</v>
      </c>
      <c r="AV20" s="41">
        <v>480</v>
      </c>
      <c r="AW20" s="41">
        <v>480</v>
      </c>
      <c r="AX20" s="41">
        <v>480</v>
      </c>
    </row>
    <row r="21" spans="1:50" ht="19.5" customHeight="1">
      <c r="A21" s="175" t="s">
        <v>95</v>
      </c>
      <c r="B21" s="176" t="s">
        <v>18</v>
      </c>
      <c r="C21" s="177"/>
      <c r="D21" s="142"/>
      <c r="E21" s="390"/>
      <c r="F21" s="390"/>
      <c r="G21" s="374"/>
      <c r="H21" s="391"/>
      <c r="I21" s="438"/>
      <c r="J21" s="669">
        <f t="shared" ref="J21:J23" si="9">SUM(O21:Z21)</f>
        <v>720</v>
      </c>
      <c r="K21" s="428">
        <f t="shared" ref="K21:K23" si="10">SUM(AA21:AL21)</f>
        <v>0</v>
      </c>
      <c r="L21" s="660">
        <f t="shared" si="3"/>
        <v>0</v>
      </c>
      <c r="M21" s="458"/>
      <c r="N21" s="442"/>
      <c r="O21" s="491"/>
      <c r="P21" s="230"/>
      <c r="Q21" s="230">
        <v>450</v>
      </c>
      <c r="R21" s="230">
        <v>270</v>
      </c>
      <c r="S21" s="230"/>
      <c r="T21" s="230"/>
      <c r="U21" s="230"/>
      <c r="V21" s="230"/>
      <c r="W21" s="230"/>
      <c r="X21" s="230"/>
      <c r="Y21" s="230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92"/>
      <c r="AM21" s="467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1:50" ht="19.5" customHeight="1">
      <c r="A22" s="175" t="s">
        <v>92</v>
      </c>
      <c r="B22" s="176" t="s">
        <v>78</v>
      </c>
      <c r="C22" s="177"/>
      <c r="D22" s="373"/>
      <c r="E22" s="396" t="s">
        <v>28</v>
      </c>
      <c r="F22" s="645"/>
      <c r="G22" s="622"/>
      <c r="H22" s="397"/>
      <c r="I22" s="376"/>
      <c r="J22" s="669">
        <f t="shared" si="9"/>
        <v>0</v>
      </c>
      <c r="K22" s="428">
        <f t="shared" si="10"/>
        <v>12000</v>
      </c>
      <c r="L22" s="229">
        <v>15000</v>
      </c>
      <c r="M22" s="458"/>
      <c r="N22" s="442"/>
      <c r="O22" s="497"/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/>
      <c r="AB22" s="230">
        <v>2000</v>
      </c>
      <c r="AC22" s="230"/>
      <c r="AD22" s="230">
        <v>2000</v>
      </c>
      <c r="AE22" s="230">
        <v>2000</v>
      </c>
      <c r="AF22" s="230">
        <v>0</v>
      </c>
      <c r="AG22" s="230">
        <v>0</v>
      </c>
      <c r="AH22" s="230">
        <v>2000</v>
      </c>
      <c r="AI22" s="230"/>
      <c r="AJ22" s="230">
        <v>2000</v>
      </c>
      <c r="AK22" s="230"/>
      <c r="AL22" s="492">
        <v>2000</v>
      </c>
      <c r="AM22" s="422">
        <v>7500</v>
      </c>
      <c r="AN22" s="42">
        <v>7500</v>
      </c>
      <c r="AO22" s="42">
        <v>7500</v>
      </c>
      <c r="AP22" s="42">
        <v>7500</v>
      </c>
      <c r="AQ22" s="42">
        <v>7500</v>
      </c>
      <c r="AR22" s="42">
        <v>7500</v>
      </c>
      <c r="AS22" s="42">
        <v>7500</v>
      </c>
      <c r="AT22" s="42">
        <v>7500</v>
      </c>
      <c r="AU22" s="42">
        <v>7500</v>
      </c>
      <c r="AV22" s="42">
        <v>7500</v>
      </c>
      <c r="AW22" s="42">
        <v>7500</v>
      </c>
    </row>
    <row r="23" spans="1:50" ht="19.5" customHeight="1">
      <c r="A23" s="173" t="s">
        <v>96</v>
      </c>
      <c r="B23" s="176" t="s">
        <v>268</v>
      </c>
      <c r="C23" s="177"/>
      <c r="D23" s="142"/>
      <c r="E23" s="390"/>
      <c r="F23" s="390"/>
      <c r="G23" s="374"/>
      <c r="H23" s="391"/>
      <c r="I23" s="438"/>
      <c r="J23" s="669">
        <f t="shared" si="9"/>
        <v>0</v>
      </c>
      <c r="K23" s="428">
        <f t="shared" si="10"/>
        <v>60000</v>
      </c>
      <c r="L23" s="661">
        <v>135000</v>
      </c>
      <c r="M23" s="682"/>
      <c r="N23" s="442"/>
      <c r="O23" s="491"/>
      <c r="P23" s="230"/>
      <c r="Q23" s="230"/>
      <c r="R23" s="230"/>
      <c r="S23" s="230"/>
      <c r="T23" s="230"/>
      <c r="U23" s="230"/>
      <c r="V23" s="230"/>
      <c r="W23" s="230">
        <v>0</v>
      </c>
      <c r="X23" s="230">
        <v>0</v>
      </c>
      <c r="Y23" s="230">
        <v>0</v>
      </c>
      <c r="Z23" s="230">
        <v>0</v>
      </c>
      <c r="AA23" s="41">
        <v>6000</v>
      </c>
      <c r="AB23" s="41">
        <v>6000</v>
      </c>
      <c r="AC23" s="41">
        <v>6000</v>
      </c>
      <c r="AD23" s="41">
        <v>6000</v>
      </c>
      <c r="AE23" s="41">
        <v>6000</v>
      </c>
      <c r="AF23" s="41">
        <v>6000</v>
      </c>
      <c r="AG23" s="41"/>
      <c r="AH23" s="41"/>
      <c r="AI23" s="41">
        <v>6000</v>
      </c>
      <c r="AJ23" s="41">
        <v>6000</v>
      </c>
      <c r="AK23" s="41">
        <v>6000</v>
      </c>
      <c r="AL23" s="492">
        <v>6000</v>
      </c>
      <c r="AM23" s="467">
        <v>2500</v>
      </c>
      <c r="AN23" s="41">
        <v>2500</v>
      </c>
      <c r="AO23" s="41">
        <v>2500</v>
      </c>
      <c r="AP23" s="41">
        <v>2500</v>
      </c>
      <c r="AQ23" s="41">
        <v>2500</v>
      </c>
      <c r="AR23" s="41">
        <v>2500</v>
      </c>
      <c r="AS23" s="41">
        <v>2500</v>
      </c>
      <c r="AT23" s="41">
        <v>2500</v>
      </c>
      <c r="AU23" s="41">
        <v>2500</v>
      </c>
      <c r="AV23" s="41">
        <v>2500</v>
      </c>
      <c r="AW23" s="41">
        <v>2500</v>
      </c>
      <c r="AX23" s="41">
        <v>2500</v>
      </c>
    </row>
    <row r="24" spans="1:50" ht="19.5" customHeight="1">
      <c r="A24" s="175" t="s">
        <v>97</v>
      </c>
      <c r="B24" s="178" t="s">
        <v>79</v>
      </c>
      <c r="C24" s="177"/>
      <c r="D24" s="142"/>
      <c r="E24" s="390"/>
      <c r="F24" s="390"/>
      <c r="G24" s="374"/>
      <c r="H24" s="391"/>
      <c r="I24" s="438"/>
      <c r="J24" s="669">
        <f t="shared" ref="J24" si="11">SUM(O24:Z24)</f>
        <v>0</v>
      </c>
      <c r="K24" s="428">
        <f t="shared" ref="K24" si="12">SUM(AA24:AL24)</f>
        <v>5000</v>
      </c>
      <c r="L24" s="660">
        <f t="shared" si="3"/>
        <v>27000</v>
      </c>
      <c r="M24" s="458"/>
      <c r="N24" s="442"/>
      <c r="O24" s="491"/>
      <c r="P24" s="230"/>
      <c r="Q24" s="230"/>
      <c r="R24" s="230"/>
      <c r="S24" s="230"/>
      <c r="T24" s="230"/>
      <c r="U24" s="230"/>
      <c r="V24" s="230"/>
      <c r="W24" s="230"/>
      <c r="X24" s="230">
        <v>0</v>
      </c>
      <c r="Y24" s="230">
        <v>0</v>
      </c>
      <c r="Z24" s="230">
        <v>0</v>
      </c>
      <c r="AA24" s="41"/>
      <c r="AB24" s="41"/>
      <c r="AC24" s="41"/>
      <c r="AD24" s="41"/>
      <c r="AE24" s="41"/>
      <c r="AF24" s="41">
        <v>2500</v>
      </c>
      <c r="AG24" s="41"/>
      <c r="AH24" s="41"/>
      <c r="AI24" s="41">
        <v>2500</v>
      </c>
      <c r="AJ24" s="41"/>
      <c r="AK24" s="41"/>
      <c r="AL24" s="492"/>
      <c r="AM24" s="467">
        <v>2250</v>
      </c>
      <c r="AN24" s="41">
        <v>2250</v>
      </c>
      <c r="AO24" s="41">
        <v>2250</v>
      </c>
      <c r="AP24" s="41">
        <v>2250</v>
      </c>
      <c r="AQ24" s="41">
        <v>2250</v>
      </c>
      <c r="AR24" s="41">
        <v>2250</v>
      </c>
      <c r="AS24" s="41">
        <v>2250</v>
      </c>
      <c r="AT24" s="41">
        <v>2250</v>
      </c>
      <c r="AU24" s="41">
        <v>2250</v>
      </c>
      <c r="AV24" s="41">
        <v>2250</v>
      </c>
      <c r="AW24" s="41">
        <v>2250</v>
      </c>
      <c r="AX24" s="41">
        <v>2250</v>
      </c>
    </row>
    <row r="25" spans="1:50" ht="19.5" customHeight="1">
      <c r="A25" s="187" t="s">
        <v>98</v>
      </c>
      <c r="B25" s="176" t="s">
        <v>81</v>
      </c>
      <c r="C25" s="177"/>
      <c r="D25" s="387"/>
      <c r="E25" s="390"/>
      <c r="F25" s="390"/>
      <c r="G25" s="374"/>
      <c r="H25" s="391"/>
      <c r="I25" s="438"/>
      <c r="J25" s="669">
        <f t="shared" ref="J25" si="13">SUM(O25:Z25)</f>
        <v>5000</v>
      </c>
      <c r="K25" s="428">
        <f t="shared" ref="K25" si="14">SUM(AA25:AL25)</f>
        <v>35000</v>
      </c>
      <c r="L25" s="660">
        <v>40000</v>
      </c>
      <c r="M25" s="458"/>
      <c r="N25" s="442"/>
      <c r="O25" s="491"/>
      <c r="P25" s="230"/>
      <c r="Q25" s="230"/>
      <c r="R25" s="230"/>
      <c r="S25" s="230"/>
      <c r="T25" s="230"/>
      <c r="U25" s="230"/>
      <c r="V25" s="230"/>
      <c r="W25" s="230"/>
      <c r="X25" s="230">
        <v>3000</v>
      </c>
      <c r="Y25" s="230">
        <v>1000</v>
      </c>
      <c r="Z25" s="230">
        <v>1000</v>
      </c>
      <c r="AA25" s="230">
        <v>2500</v>
      </c>
      <c r="AB25" s="230">
        <v>2500</v>
      </c>
      <c r="AC25" s="230">
        <v>3750</v>
      </c>
      <c r="AD25" s="230">
        <v>3750</v>
      </c>
      <c r="AE25" s="230">
        <v>3750</v>
      </c>
      <c r="AF25" s="230">
        <v>3750</v>
      </c>
      <c r="AG25" s="230"/>
      <c r="AH25" s="230"/>
      <c r="AI25" s="230">
        <v>3750</v>
      </c>
      <c r="AJ25" s="230">
        <v>3750</v>
      </c>
      <c r="AK25" s="230">
        <v>3750</v>
      </c>
      <c r="AL25" s="492">
        <v>3750</v>
      </c>
      <c r="AM25" s="422"/>
      <c r="AN25" s="41">
        <v>10000</v>
      </c>
      <c r="AO25" s="41">
        <v>10000</v>
      </c>
      <c r="AP25" s="41">
        <v>10000</v>
      </c>
      <c r="AQ25" s="41">
        <v>10000</v>
      </c>
      <c r="AR25" s="41">
        <v>10000</v>
      </c>
      <c r="AS25" s="41">
        <v>10000</v>
      </c>
      <c r="AT25" s="41">
        <v>10000</v>
      </c>
      <c r="AU25" s="41">
        <v>10000</v>
      </c>
      <c r="AV25" s="41">
        <v>10000</v>
      </c>
      <c r="AW25" s="41">
        <v>10000</v>
      </c>
      <c r="AX25" s="41">
        <v>10000</v>
      </c>
    </row>
    <row r="26" spans="1:50" ht="19.5" hidden="1" customHeight="1">
      <c r="A26" s="13" t="s">
        <v>17</v>
      </c>
      <c r="B26" s="26"/>
      <c r="C26" s="26"/>
      <c r="D26" s="387"/>
      <c r="E26" s="390"/>
      <c r="F26" s="390"/>
      <c r="G26" s="374"/>
      <c r="H26" s="391"/>
      <c r="I26" s="438"/>
      <c r="J26" s="669">
        <f t="shared" si="0"/>
        <v>0</v>
      </c>
      <c r="K26" s="426">
        <f t="shared" ref="K26:K30" si="15">SUM(AA26:AL26)</f>
        <v>0</v>
      </c>
      <c r="L26" s="660">
        <f t="shared" si="3"/>
        <v>0</v>
      </c>
      <c r="M26" s="458"/>
      <c r="N26" s="442"/>
      <c r="O26" s="491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92"/>
      <c r="AM26" s="467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</row>
    <row r="27" spans="1:50" ht="19.5" hidden="1" customHeight="1">
      <c r="A27" s="13" t="s">
        <v>19</v>
      </c>
      <c r="B27" s="26"/>
      <c r="C27" s="26"/>
      <c r="D27" s="387"/>
      <c r="E27" s="390"/>
      <c r="F27" s="390"/>
      <c r="G27" s="374"/>
      <c r="H27" s="391"/>
      <c r="I27" s="438"/>
      <c r="J27" s="669">
        <f t="shared" si="0"/>
        <v>0</v>
      </c>
      <c r="K27" s="426">
        <f t="shared" si="15"/>
        <v>0</v>
      </c>
      <c r="L27" s="660">
        <f t="shared" si="3"/>
        <v>0</v>
      </c>
      <c r="M27" s="458"/>
      <c r="N27" s="442"/>
      <c r="O27" s="491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92"/>
      <c r="AM27" s="467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</row>
    <row r="28" spans="1:50" ht="19.5" hidden="1" customHeight="1">
      <c r="A28" s="13" t="s">
        <v>20</v>
      </c>
      <c r="B28" s="26"/>
      <c r="C28" s="26"/>
      <c r="D28" s="387"/>
      <c r="E28" s="390"/>
      <c r="F28" s="390"/>
      <c r="G28" s="374"/>
      <c r="H28" s="391"/>
      <c r="I28" s="438"/>
      <c r="J28" s="669">
        <f t="shared" si="0"/>
        <v>0</v>
      </c>
      <c r="K28" s="426">
        <f t="shared" si="15"/>
        <v>0</v>
      </c>
      <c r="L28" s="660">
        <f t="shared" si="3"/>
        <v>0</v>
      </c>
      <c r="M28" s="458"/>
      <c r="N28" s="442"/>
      <c r="O28" s="491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92"/>
      <c r="AM28" s="467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</row>
    <row r="29" spans="1:50" ht="19.5" hidden="1" customHeight="1">
      <c r="A29" s="13" t="s">
        <v>21</v>
      </c>
      <c r="B29" s="26"/>
      <c r="C29" s="26"/>
      <c r="D29" s="387"/>
      <c r="E29" s="390"/>
      <c r="F29" s="390"/>
      <c r="G29" s="374"/>
      <c r="H29" s="391"/>
      <c r="I29" s="438"/>
      <c r="J29" s="669">
        <f t="shared" si="0"/>
        <v>0</v>
      </c>
      <c r="K29" s="426">
        <f t="shared" si="15"/>
        <v>0</v>
      </c>
      <c r="L29" s="660">
        <f t="shared" si="3"/>
        <v>0</v>
      </c>
      <c r="M29" s="458"/>
      <c r="N29" s="442"/>
      <c r="O29" s="491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92"/>
      <c r="AM29" s="467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</row>
    <row r="30" spans="1:50" ht="19.5" hidden="1" customHeight="1">
      <c r="A30" s="13" t="s">
        <v>22</v>
      </c>
      <c r="B30" s="26"/>
      <c r="C30" s="26"/>
      <c r="D30" s="387"/>
      <c r="E30" s="390"/>
      <c r="F30" s="390"/>
      <c r="G30" s="374"/>
      <c r="H30" s="391"/>
      <c r="I30" s="438"/>
      <c r="J30" s="669">
        <f t="shared" si="0"/>
        <v>0</v>
      </c>
      <c r="K30" s="426">
        <f t="shared" si="15"/>
        <v>0</v>
      </c>
      <c r="L30" s="660">
        <f t="shared" si="3"/>
        <v>0</v>
      </c>
      <c r="M30" s="458"/>
      <c r="N30" s="442"/>
      <c r="O30" s="491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92"/>
      <c r="AM30" s="467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</row>
    <row r="31" spans="1:50" ht="19.5" customHeight="1">
      <c r="A31" s="188" t="s">
        <v>23</v>
      </c>
      <c r="B31" s="189" t="s">
        <v>82</v>
      </c>
      <c r="C31" s="190"/>
      <c r="D31" s="387"/>
      <c r="E31" s="392">
        <v>10116</v>
      </c>
      <c r="F31" s="392">
        <v>7883</v>
      </c>
      <c r="G31" s="384">
        <v>0</v>
      </c>
      <c r="H31" s="393"/>
      <c r="I31" s="438"/>
      <c r="J31" s="574">
        <f>SUM(O31:Z31)</f>
        <v>10117</v>
      </c>
      <c r="K31" s="427">
        <f>SUM(AA31:AL31)</f>
        <v>7883</v>
      </c>
      <c r="L31" s="658">
        <f t="shared" si="3"/>
        <v>0</v>
      </c>
      <c r="M31" s="678"/>
      <c r="N31" s="442"/>
      <c r="O31" s="498"/>
      <c r="P31" s="44"/>
      <c r="Q31" s="44"/>
      <c r="R31" s="44"/>
      <c r="S31" s="44"/>
      <c r="T31" s="44">
        <v>10117</v>
      </c>
      <c r="U31" s="167" t="s">
        <v>28</v>
      </c>
      <c r="V31" s="44"/>
      <c r="W31" s="44"/>
      <c r="X31" s="44"/>
      <c r="Y31" s="44"/>
      <c r="Z31" s="45"/>
      <c r="AA31" s="45">
        <v>7883</v>
      </c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99"/>
      <c r="AM31" s="470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</row>
    <row r="32" spans="1:50" ht="19.5" customHeight="1">
      <c r="A32" s="183" t="s">
        <v>23</v>
      </c>
      <c r="B32" s="186" t="s">
        <v>83</v>
      </c>
      <c r="C32" s="185"/>
      <c r="D32" s="387"/>
      <c r="E32" s="392">
        <v>5000</v>
      </c>
      <c r="F32" s="392">
        <v>0</v>
      </c>
      <c r="G32" s="384">
        <v>0</v>
      </c>
      <c r="H32" s="393"/>
      <c r="I32" s="438"/>
      <c r="J32" s="574">
        <f>SUM(O32:Z32)</f>
        <v>5000</v>
      </c>
      <c r="K32" s="427">
        <f>SUM(AA32:AL32)</f>
        <v>0</v>
      </c>
      <c r="L32" s="658">
        <f t="shared" si="3"/>
        <v>0</v>
      </c>
      <c r="M32" s="678"/>
      <c r="N32" s="442"/>
      <c r="O32" s="500"/>
      <c r="P32" s="47"/>
      <c r="Q32" s="47"/>
      <c r="R32" s="47">
        <v>0</v>
      </c>
      <c r="S32" s="47">
        <v>0</v>
      </c>
      <c r="T32" s="47">
        <v>0</v>
      </c>
      <c r="U32" s="47">
        <v>5000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501">
        <v>0</v>
      </c>
      <c r="AM32" s="471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7">
        <v>0</v>
      </c>
      <c r="AX32" s="47">
        <v>0</v>
      </c>
    </row>
    <row r="33" spans="1:50" ht="19.5" customHeight="1">
      <c r="A33" s="191" t="s">
        <v>25</v>
      </c>
      <c r="B33" s="192" t="s">
        <v>26</v>
      </c>
      <c r="C33" s="193"/>
      <c r="D33" s="387"/>
      <c r="E33" s="390"/>
      <c r="F33" s="390"/>
      <c r="G33" s="374"/>
      <c r="H33" s="391"/>
      <c r="I33" s="438"/>
      <c r="J33" s="669">
        <f t="shared" ref="J33:J35" si="16">SUM(O33:Z33)</f>
        <v>8279.3250000000007</v>
      </c>
      <c r="K33" s="428">
        <f t="shared" ref="K33:K35" si="17">SUM(AA33:AL33)</f>
        <v>0</v>
      </c>
      <c r="L33" s="660">
        <f t="shared" si="3"/>
        <v>0</v>
      </c>
      <c r="M33" s="458"/>
      <c r="N33" s="442"/>
      <c r="O33" s="502"/>
      <c r="P33" s="50"/>
      <c r="Q33" s="50"/>
      <c r="R33" s="52">
        <f t="shared" ref="R33:Z33" si="18">+(R74+R75)*0.5935</f>
        <v>919.92500000000007</v>
      </c>
      <c r="S33" s="52">
        <f t="shared" si="18"/>
        <v>919.92500000000007</v>
      </c>
      <c r="T33" s="52">
        <f t="shared" si="18"/>
        <v>919.92500000000007</v>
      </c>
      <c r="U33" s="52">
        <f t="shared" si="18"/>
        <v>919.92500000000007</v>
      </c>
      <c r="V33" s="52">
        <f t="shared" si="18"/>
        <v>919.92500000000007</v>
      </c>
      <c r="W33" s="52">
        <f t="shared" si="18"/>
        <v>919.92500000000007</v>
      </c>
      <c r="X33" s="52">
        <f t="shared" si="18"/>
        <v>919.92500000000007</v>
      </c>
      <c r="Y33" s="52">
        <f t="shared" si="18"/>
        <v>919.92500000000007</v>
      </c>
      <c r="Z33" s="52">
        <f t="shared" si="18"/>
        <v>919.92500000000007</v>
      </c>
      <c r="AA33" s="52">
        <v>0</v>
      </c>
      <c r="AB33" s="52">
        <v>0</v>
      </c>
      <c r="AC33" s="52">
        <v>0</v>
      </c>
      <c r="AD33" s="52">
        <v>0</v>
      </c>
      <c r="AE33" s="52">
        <v>0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03">
        <v>0</v>
      </c>
      <c r="AM33" s="472">
        <v>0</v>
      </c>
      <c r="AN33" s="52">
        <v>0</v>
      </c>
      <c r="AO33" s="52">
        <v>0</v>
      </c>
      <c r="AP33" s="52"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0</v>
      </c>
    </row>
    <row r="34" spans="1:50" ht="19.5" customHeight="1">
      <c r="A34" s="191" t="s">
        <v>25</v>
      </c>
      <c r="B34" s="192" t="s">
        <v>27</v>
      </c>
      <c r="C34" s="193"/>
      <c r="D34" s="387"/>
      <c r="E34" s="390"/>
      <c r="F34" s="390"/>
      <c r="G34" s="374"/>
      <c r="H34" s="391"/>
      <c r="I34" s="438"/>
      <c r="J34" s="669">
        <f t="shared" si="16"/>
        <v>9276.4050000000007</v>
      </c>
      <c r="K34" s="428">
        <f t="shared" si="17"/>
        <v>1762.9250000000002</v>
      </c>
      <c r="L34" s="660">
        <f t="shared" si="3"/>
        <v>0</v>
      </c>
      <c r="M34" s="458"/>
      <c r="N34" s="442"/>
      <c r="O34" s="502"/>
      <c r="P34" s="52">
        <f t="shared" ref="P34:AA34" si="19">+(P72+P73)*0.5935</f>
        <v>77.155000000000001</v>
      </c>
      <c r="Q34" s="52">
        <f t="shared" si="19"/>
        <v>919.92500000000007</v>
      </c>
      <c r="R34" s="52">
        <f t="shared" si="19"/>
        <v>919.92500000000007</v>
      </c>
      <c r="S34" s="52">
        <f t="shared" si="19"/>
        <v>919.92500000000007</v>
      </c>
      <c r="T34" s="52">
        <f t="shared" si="19"/>
        <v>919.92500000000007</v>
      </c>
      <c r="U34" s="52">
        <f t="shared" si="19"/>
        <v>919.92500000000007</v>
      </c>
      <c r="V34" s="52">
        <f t="shared" si="19"/>
        <v>919.92500000000007</v>
      </c>
      <c r="W34" s="52">
        <f t="shared" si="19"/>
        <v>919.92500000000007</v>
      </c>
      <c r="X34" s="52">
        <f t="shared" si="19"/>
        <v>919.92500000000007</v>
      </c>
      <c r="Y34" s="52">
        <f t="shared" si="19"/>
        <v>919.92500000000007</v>
      </c>
      <c r="Z34" s="52">
        <f t="shared" si="19"/>
        <v>919.92500000000007</v>
      </c>
      <c r="AA34" s="52">
        <f t="shared" si="19"/>
        <v>919.92500000000007</v>
      </c>
      <c r="AB34" s="52">
        <v>843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0</v>
      </c>
      <c r="AI34" s="52">
        <v>0</v>
      </c>
      <c r="AJ34" s="52">
        <v>0</v>
      </c>
      <c r="AK34" s="52">
        <v>0</v>
      </c>
      <c r="AL34" s="503">
        <v>0</v>
      </c>
      <c r="AM34" s="47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 s="52">
        <v>0</v>
      </c>
      <c r="AX34" s="52">
        <v>0</v>
      </c>
    </row>
    <row r="35" spans="1:50" ht="19.5" customHeight="1" thickBot="1">
      <c r="A35" s="199" t="s">
        <v>84</v>
      </c>
      <c r="B35" s="200" t="s">
        <v>104</v>
      </c>
      <c r="C35" s="194"/>
      <c r="D35" s="333"/>
      <c r="E35" s="390"/>
      <c r="F35" s="390"/>
      <c r="G35" s="374"/>
      <c r="H35" s="391"/>
      <c r="I35" s="438"/>
      <c r="J35" s="669">
        <f t="shared" si="16"/>
        <v>4700</v>
      </c>
      <c r="K35" s="428">
        <f t="shared" si="17"/>
        <v>11407</v>
      </c>
      <c r="L35" s="660">
        <f t="shared" si="3"/>
        <v>0</v>
      </c>
      <c r="M35" s="458"/>
      <c r="N35" s="442"/>
      <c r="O35" s="504"/>
      <c r="P35" s="197"/>
      <c r="Q35" s="197"/>
      <c r="R35" s="197"/>
      <c r="S35" s="197"/>
      <c r="T35" s="197"/>
      <c r="U35" s="197"/>
      <c r="V35" s="197"/>
      <c r="W35" s="197">
        <v>671</v>
      </c>
      <c r="X35" s="197">
        <v>1343</v>
      </c>
      <c r="Y35" s="197">
        <v>1343</v>
      </c>
      <c r="Z35" s="197">
        <v>1343</v>
      </c>
      <c r="AA35" s="197">
        <v>1343</v>
      </c>
      <c r="AB35" s="197">
        <v>1343</v>
      </c>
      <c r="AC35" s="197">
        <v>1343</v>
      </c>
      <c r="AD35" s="197">
        <v>1343</v>
      </c>
      <c r="AE35" s="197">
        <v>1343</v>
      </c>
      <c r="AF35" s="197">
        <v>1343</v>
      </c>
      <c r="AG35" s="197">
        <v>1343</v>
      </c>
      <c r="AH35" s="197">
        <v>1343</v>
      </c>
      <c r="AI35" s="198">
        <v>663</v>
      </c>
      <c r="AJ35" s="198"/>
      <c r="AK35" s="198"/>
      <c r="AL35" s="505"/>
      <c r="AM35" s="196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</row>
    <row r="36" spans="1:50" ht="19.5" customHeight="1" thickBot="1">
      <c r="A36" s="30" t="s">
        <v>29</v>
      </c>
      <c r="B36" s="135" t="s">
        <v>28</v>
      </c>
      <c r="C36" s="31"/>
      <c r="D36" s="150"/>
      <c r="E36" s="398">
        <f>SUM(E17:E35)</f>
        <v>15116</v>
      </c>
      <c r="F36" s="398">
        <f>SUM(F17:F35)</f>
        <v>7883</v>
      </c>
      <c r="G36" s="377">
        <f>SUM(G17:G35)</f>
        <v>0</v>
      </c>
      <c r="H36" s="399"/>
      <c r="I36" s="444"/>
      <c r="J36" s="670">
        <f>SUM(J17:J35)</f>
        <v>43092.73</v>
      </c>
      <c r="K36" s="405">
        <f>SUM(K17:K35)</f>
        <v>193812.92499999999</v>
      </c>
      <c r="L36" s="624">
        <f>SUM(L17:L35)</f>
        <v>277760</v>
      </c>
      <c r="M36" s="648"/>
      <c r="N36" s="443"/>
      <c r="O36" s="493">
        <f t="shared" ref="O36:AX36" si="20">SUM(O17:O35)</f>
        <v>0</v>
      </c>
      <c r="P36" s="421">
        <f t="shared" si="20"/>
        <v>77.155000000000001</v>
      </c>
      <c r="Q36" s="421">
        <f t="shared" si="20"/>
        <v>1369.9250000000002</v>
      </c>
      <c r="R36" s="421">
        <f t="shared" si="20"/>
        <v>2109.8500000000004</v>
      </c>
      <c r="S36" s="421">
        <f t="shared" si="20"/>
        <v>1839.8500000000001</v>
      </c>
      <c r="T36" s="421">
        <f t="shared" si="20"/>
        <v>11956.849999999999</v>
      </c>
      <c r="U36" s="421">
        <f t="shared" si="20"/>
        <v>6839.85</v>
      </c>
      <c r="V36" s="421">
        <f t="shared" si="20"/>
        <v>1839.8500000000001</v>
      </c>
      <c r="W36" s="421">
        <f t="shared" si="20"/>
        <v>2510.8500000000004</v>
      </c>
      <c r="X36" s="421">
        <f t="shared" si="20"/>
        <v>6182.85</v>
      </c>
      <c r="Y36" s="421">
        <f t="shared" si="20"/>
        <v>4182.8500000000004</v>
      </c>
      <c r="Z36" s="421">
        <f t="shared" si="20"/>
        <v>4182.8500000000004</v>
      </c>
      <c r="AA36" s="421">
        <f t="shared" si="20"/>
        <v>19325.924999999999</v>
      </c>
      <c r="AB36" s="421">
        <f t="shared" si="20"/>
        <v>23366</v>
      </c>
      <c r="AC36" s="421">
        <f t="shared" si="20"/>
        <v>11773</v>
      </c>
      <c r="AD36" s="421">
        <f t="shared" si="20"/>
        <v>23773</v>
      </c>
      <c r="AE36" s="421">
        <f t="shared" si="20"/>
        <v>13773</v>
      </c>
      <c r="AF36" s="421">
        <f t="shared" si="20"/>
        <v>24273</v>
      </c>
      <c r="AG36" s="421">
        <f t="shared" si="20"/>
        <v>1823</v>
      </c>
      <c r="AH36" s="421">
        <f t="shared" si="20"/>
        <v>3823</v>
      </c>
      <c r="AI36" s="421">
        <f t="shared" si="20"/>
        <v>23993</v>
      </c>
      <c r="AJ36" s="421">
        <f t="shared" si="20"/>
        <v>23230</v>
      </c>
      <c r="AK36" s="421">
        <f t="shared" si="20"/>
        <v>11230</v>
      </c>
      <c r="AL36" s="506">
        <f t="shared" si="20"/>
        <v>13430</v>
      </c>
      <c r="AM36" s="421">
        <f t="shared" si="20"/>
        <v>13030</v>
      </c>
      <c r="AN36" s="32">
        <f t="shared" si="20"/>
        <v>23030</v>
      </c>
      <c r="AO36" s="32">
        <f t="shared" si="20"/>
        <v>23030</v>
      </c>
      <c r="AP36" s="32">
        <f t="shared" si="20"/>
        <v>23030</v>
      </c>
      <c r="AQ36" s="32">
        <f t="shared" si="20"/>
        <v>23030</v>
      </c>
      <c r="AR36" s="32">
        <f t="shared" si="20"/>
        <v>23030</v>
      </c>
      <c r="AS36" s="32">
        <f t="shared" si="20"/>
        <v>22730</v>
      </c>
      <c r="AT36" s="32">
        <f t="shared" si="20"/>
        <v>22730</v>
      </c>
      <c r="AU36" s="32">
        <f t="shared" si="20"/>
        <v>23530</v>
      </c>
      <c r="AV36" s="32">
        <f t="shared" si="20"/>
        <v>23830</v>
      </c>
      <c r="AW36" s="32">
        <f t="shared" si="20"/>
        <v>23830</v>
      </c>
      <c r="AX36" s="32">
        <f t="shared" si="20"/>
        <v>16430</v>
      </c>
    </row>
    <row r="37" spans="1:50" ht="19.5" customHeight="1" thickBot="1">
      <c r="A37" s="53" t="s">
        <v>224</v>
      </c>
      <c r="B37" s="136" t="s">
        <v>28</v>
      </c>
      <c r="C37" s="54"/>
      <c r="D37" s="148"/>
      <c r="E37" s="634">
        <f>+E16+E36</f>
        <v>15116</v>
      </c>
      <c r="F37" s="400">
        <f>+F16+F36</f>
        <v>37883</v>
      </c>
      <c r="G37" s="623">
        <f>+G16+G36</f>
        <v>0</v>
      </c>
      <c r="H37" s="401"/>
      <c r="I37" s="444"/>
      <c r="J37" s="634">
        <f>+J16+J36</f>
        <v>43092.73</v>
      </c>
      <c r="K37" s="400">
        <f>+K16+K36</f>
        <v>223812.92499999999</v>
      </c>
      <c r="L37" s="623">
        <f>+L16+L36</f>
        <v>277760</v>
      </c>
      <c r="M37" s="401"/>
      <c r="N37" s="444"/>
      <c r="O37" s="507">
        <f t="shared" ref="O37:AX37" si="21">O16+O36</f>
        <v>0</v>
      </c>
      <c r="P37" s="56">
        <f t="shared" si="21"/>
        <v>77.155000000000001</v>
      </c>
      <c r="Q37" s="56">
        <f t="shared" si="21"/>
        <v>1369.9250000000002</v>
      </c>
      <c r="R37" s="56">
        <f t="shared" si="21"/>
        <v>2109.8500000000004</v>
      </c>
      <c r="S37" s="56">
        <f t="shared" si="21"/>
        <v>1839.8500000000001</v>
      </c>
      <c r="T37" s="56">
        <f t="shared" si="21"/>
        <v>11956.849999999999</v>
      </c>
      <c r="U37" s="56">
        <f t="shared" si="21"/>
        <v>6839.85</v>
      </c>
      <c r="V37" s="56">
        <f t="shared" si="21"/>
        <v>1839.8500000000001</v>
      </c>
      <c r="W37" s="56">
        <f t="shared" si="21"/>
        <v>2510.8500000000004</v>
      </c>
      <c r="X37" s="56">
        <f t="shared" si="21"/>
        <v>6182.85</v>
      </c>
      <c r="Y37" s="56">
        <f t="shared" si="21"/>
        <v>4182.8500000000004</v>
      </c>
      <c r="Z37" s="57">
        <f t="shared" si="21"/>
        <v>4182.8500000000004</v>
      </c>
      <c r="AA37" s="57">
        <f t="shared" si="21"/>
        <v>19325.924999999999</v>
      </c>
      <c r="AB37" s="57">
        <f t="shared" si="21"/>
        <v>23366</v>
      </c>
      <c r="AC37" s="57">
        <f t="shared" si="21"/>
        <v>26773</v>
      </c>
      <c r="AD37" s="57">
        <f t="shared" si="21"/>
        <v>38773</v>
      </c>
      <c r="AE37" s="57">
        <f t="shared" si="21"/>
        <v>13773</v>
      </c>
      <c r="AF37" s="57">
        <f t="shared" si="21"/>
        <v>24273</v>
      </c>
      <c r="AG37" s="57">
        <f t="shared" si="21"/>
        <v>1823</v>
      </c>
      <c r="AH37" s="57">
        <f t="shared" si="21"/>
        <v>3823</v>
      </c>
      <c r="AI37" s="57">
        <f t="shared" si="21"/>
        <v>23993</v>
      </c>
      <c r="AJ37" s="57">
        <f t="shared" si="21"/>
        <v>23230</v>
      </c>
      <c r="AK37" s="57">
        <f t="shared" si="21"/>
        <v>11230</v>
      </c>
      <c r="AL37" s="508">
        <f t="shared" si="21"/>
        <v>13430</v>
      </c>
      <c r="AM37" s="473">
        <f t="shared" si="21"/>
        <v>13030</v>
      </c>
      <c r="AN37" s="57">
        <f t="shared" si="21"/>
        <v>23030</v>
      </c>
      <c r="AO37" s="57">
        <f t="shared" si="21"/>
        <v>23030</v>
      </c>
      <c r="AP37" s="57">
        <f t="shared" si="21"/>
        <v>23030</v>
      </c>
      <c r="AQ37" s="57">
        <f t="shared" si="21"/>
        <v>23030</v>
      </c>
      <c r="AR37" s="57">
        <f t="shared" si="21"/>
        <v>23030</v>
      </c>
      <c r="AS37" s="57">
        <f t="shared" si="21"/>
        <v>22730</v>
      </c>
      <c r="AT37" s="57">
        <f t="shared" si="21"/>
        <v>22730</v>
      </c>
      <c r="AU37" s="57">
        <f t="shared" si="21"/>
        <v>23530</v>
      </c>
      <c r="AV37" s="57">
        <f t="shared" si="21"/>
        <v>23830</v>
      </c>
      <c r="AW37" s="57">
        <f t="shared" si="21"/>
        <v>23830</v>
      </c>
      <c r="AX37" s="57">
        <f t="shared" si="21"/>
        <v>16430</v>
      </c>
    </row>
    <row r="38" spans="1:50" ht="12" customHeight="1" thickBot="1">
      <c r="A38" s="3"/>
      <c r="B38" s="1"/>
      <c r="C38" s="1"/>
      <c r="D38" s="388"/>
      <c r="E38" s="402"/>
      <c r="F38" s="402"/>
      <c r="G38" s="386"/>
      <c r="H38" s="646"/>
      <c r="I38" s="452"/>
      <c r="J38" s="669" t="s">
        <v>28</v>
      </c>
      <c r="K38" s="426" t="s">
        <v>28</v>
      </c>
      <c r="L38" s="660" t="s">
        <v>28</v>
      </c>
      <c r="M38" s="458"/>
      <c r="N38" s="442"/>
      <c r="O38" s="509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510"/>
      <c r="AB38" s="511"/>
      <c r="AC38" s="388"/>
      <c r="AD38" s="388"/>
      <c r="AE38" s="388"/>
      <c r="AF38" s="388"/>
      <c r="AG38" s="388"/>
      <c r="AH38" s="388"/>
      <c r="AI38" s="388"/>
      <c r="AJ38" s="388"/>
      <c r="AK38" s="388"/>
      <c r="AL38" s="512"/>
      <c r="AM38" s="388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9.5" customHeight="1" thickBot="1">
      <c r="A39" s="5" t="s">
        <v>101</v>
      </c>
      <c r="B39" s="6"/>
      <c r="C39" s="6"/>
      <c r="D39" s="140"/>
      <c r="E39" s="403" t="s">
        <v>28</v>
      </c>
      <c r="F39" s="429"/>
      <c r="G39" s="375"/>
      <c r="H39" s="647"/>
      <c r="I39" s="445"/>
      <c r="J39" s="437">
        <v>2021</v>
      </c>
      <c r="K39" s="437">
        <v>2022</v>
      </c>
      <c r="L39" s="463">
        <v>2023</v>
      </c>
      <c r="M39" s="683"/>
      <c r="N39" s="445"/>
      <c r="O39" s="513">
        <f>O9</f>
        <v>44227</v>
      </c>
      <c r="P39" s="60">
        <f t="shared" ref="P39:AX39" si="22">IF(O39="","",EOMONTH(O39,1))</f>
        <v>44255</v>
      </c>
      <c r="Q39" s="60">
        <f t="shared" si="22"/>
        <v>44286</v>
      </c>
      <c r="R39" s="60">
        <f t="shared" si="22"/>
        <v>44316</v>
      </c>
      <c r="S39" s="60">
        <f t="shared" si="22"/>
        <v>44347</v>
      </c>
      <c r="T39" s="60">
        <f t="shared" si="22"/>
        <v>44377</v>
      </c>
      <c r="U39" s="60">
        <f t="shared" si="22"/>
        <v>44408</v>
      </c>
      <c r="V39" s="60">
        <f t="shared" si="22"/>
        <v>44439</v>
      </c>
      <c r="W39" s="60">
        <f t="shared" si="22"/>
        <v>44469</v>
      </c>
      <c r="X39" s="60">
        <f t="shared" si="22"/>
        <v>44500</v>
      </c>
      <c r="Y39" s="60">
        <f t="shared" si="22"/>
        <v>44530</v>
      </c>
      <c r="Z39" s="61">
        <f t="shared" si="22"/>
        <v>44561</v>
      </c>
      <c r="AA39" s="61">
        <f t="shared" si="22"/>
        <v>44592</v>
      </c>
      <c r="AB39" s="61">
        <f t="shared" si="22"/>
        <v>44620</v>
      </c>
      <c r="AC39" s="61">
        <f t="shared" si="22"/>
        <v>44651</v>
      </c>
      <c r="AD39" s="61">
        <f t="shared" si="22"/>
        <v>44681</v>
      </c>
      <c r="AE39" s="61">
        <f t="shared" si="22"/>
        <v>44712</v>
      </c>
      <c r="AF39" s="61">
        <f t="shared" si="22"/>
        <v>44742</v>
      </c>
      <c r="AG39" s="61">
        <f t="shared" si="22"/>
        <v>44773</v>
      </c>
      <c r="AH39" s="61">
        <f t="shared" si="22"/>
        <v>44804</v>
      </c>
      <c r="AI39" s="61">
        <f t="shared" si="22"/>
        <v>44834</v>
      </c>
      <c r="AJ39" s="61">
        <f t="shared" si="22"/>
        <v>44865</v>
      </c>
      <c r="AK39" s="61">
        <f t="shared" si="22"/>
        <v>44895</v>
      </c>
      <c r="AL39" s="514">
        <f t="shared" si="22"/>
        <v>44926</v>
      </c>
      <c r="AM39" s="474">
        <f t="shared" si="22"/>
        <v>44957</v>
      </c>
      <c r="AN39" s="61">
        <f t="shared" si="22"/>
        <v>44985</v>
      </c>
      <c r="AO39" s="61">
        <f t="shared" si="22"/>
        <v>45016</v>
      </c>
      <c r="AP39" s="61">
        <f t="shared" si="22"/>
        <v>45046</v>
      </c>
      <c r="AQ39" s="61">
        <f t="shared" si="22"/>
        <v>45077</v>
      </c>
      <c r="AR39" s="61">
        <f t="shared" si="22"/>
        <v>45107</v>
      </c>
      <c r="AS39" s="61">
        <f t="shared" si="22"/>
        <v>45138</v>
      </c>
      <c r="AT39" s="61">
        <f t="shared" si="22"/>
        <v>45169</v>
      </c>
      <c r="AU39" s="61">
        <f t="shared" si="22"/>
        <v>45199</v>
      </c>
      <c r="AV39" s="61">
        <f t="shared" si="22"/>
        <v>45230</v>
      </c>
      <c r="AW39" s="61">
        <f t="shared" si="22"/>
        <v>45260</v>
      </c>
      <c r="AX39" s="61">
        <f t="shared" si="22"/>
        <v>45291</v>
      </c>
    </row>
    <row r="40" spans="1:50" ht="19.5" customHeight="1">
      <c r="A40" s="13" t="s">
        <v>30</v>
      </c>
      <c r="B40" s="36"/>
      <c r="C40" s="14"/>
      <c r="D40" s="142"/>
      <c r="E40" s="390"/>
      <c r="F40" s="404"/>
      <c r="G40" s="374"/>
      <c r="H40" s="391"/>
      <c r="I40" s="438"/>
      <c r="J40" s="669">
        <v>0</v>
      </c>
      <c r="K40" s="426">
        <v>0</v>
      </c>
      <c r="L40" s="660">
        <v>0</v>
      </c>
      <c r="M40" s="458"/>
      <c r="N40" s="442"/>
      <c r="O40" s="491"/>
      <c r="P40" s="230" t="s">
        <v>28</v>
      </c>
      <c r="Q40" s="62"/>
      <c r="R40" s="62"/>
      <c r="S40" s="62"/>
      <c r="T40" s="62"/>
      <c r="U40" s="62"/>
      <c r="V40" s="62"/>
      <c r="W40" s="62"/>
      <c r="X40" s="62"/>
      <c r="Y40" s="62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96"/>
      <c r="AM40" s="469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1:50" ht="19.5" customHeight="1">
      <c r="A41" s="290" t="s">
        <v>204</v>
      </c>
      <c r="B41" s="296"/>
      <c r="C41" s="129"/>
      <c r="D41" s="142"/>
      <c r="E41" s="392"/>
      <c r="F41" s="410"/>
      <c r="G41" s="384"/>
      <c r="H41" s="393"/>
      <c r="I41" s="438"/>
      <c r="J41" s="574">
        <v>0</v>
      </c>
      <c r="K41" s="427">
        <v>0</v>
      </c>
      <c r="L41" s="658">
        <v>3000</v>
      </c>
      <c r="M41" s="678"/>
      <c r="N41" s="442"/>
      <c r="O41" s="491"/>
      <c r="P41" s="230"/>
      <c r="Q41" s="62"/>
      <c r="R41" s="62"/>
      <c r="S41" s="62"/>
      <c r="T41" s="62"/>
      <c r="U41" s="62"/>
      <c r="V41" s="62"/>
      <c r="W41" s="62"/>
      <c r="X41" s="62"/>
      <c r="Y41" s="62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92"/>
      <c r="AM41" s="467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</row>
    <row r="42" spans="1:50" ht="19.5" customHeight="1" thickBot="1">
      <c r="A42" s="29" t="s">
        <v>31</v>
      </c>
      <c r="B42" s="63"/>
      <c r="C42" s="63"/>
      <c r="D42" s="149"/>
      <c r="E42" s="392"/>
      <c r="F42" s="410"/>
      <c r="G42" s="384"/>
      <c r="H42" s="393"/>
      <c r="I42" s="438"/>
      <c r="J42" s="574">
        <f t="shared" ref="J42" si="23">SUM(O42:Z42)</f>
        <v>0</v>
      </c>
      <c r="K42" s="427">
        <f t="shared" ref="K42" si="24">SUM(AA42:AL42)</f>
        <v>0</v>
      </c>
      <c r="L42" s="658">
        <v>3000</v>
      </c>
      <c r="M42" s="678"/>
      <c r="N42" s="442"/>
      <c r="O42" s="487"/>
      <c r="P42" s="71"/>
      <c r="Q42" s="131"/>
      <c r="R42" s="131"/>
      <c r="S42" s="131"/>
      <c r="T42" s="131"/>
      <c r="U42" s="131"/>
      <c r="V42" s="131"/>
      <c r="W42" s="131"/>
      <c r="X42" s="131"/>
      <c r="Y42" s="131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490" t="s">
        <v>28</v>
      </c>
      <c r="AM42" s="466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</row>
    <row r="43" spans="1:50" ht="19.5" hidden="1" customHeight="1">
      <c r="A43" s="29" t="s">
        <v>32</v>
      </c>
      <c r="B43" s="63"/>
      <c r="C43" s="63"/>
      <c r="D43" s="151"/>
      <c r="E43" s="390"/>
      <c r="F43" s="404"/>
      <c r="G43" s="374"/>
      <c r="H43" s="391"/>
      <c r="I43" s="438"/>
      <c r="J43" s="669">
        <f t="shared" ref="J43:J76" si="25">SUM(O43:Z43)</f>
        <v>0</v>
      </c>
      <c r="K43" s="426">
        <f t="shared" ref="K43:K76" si="26">SUM(AA43:AL43)</f>
        <v>0</v>
      </c>
      <c r="L43" s="660">
        <f t="shared" ref="L43:L76" si="27">SUM(AM43:AX43)</f>
        <v>0</v>
      </c>
      <c r="M43" s="458"/>
      <c r="N43" s="442"/>
      <c r="O43" s="487"/>
      <c r="P43" s="71"/>
      <c r="Q43" s="131"/>
      <c r="R43" s="131"/>
      <c r="S43" s="131"/>
      <c r="T43" s="131"/>
      <c r="U43" s="131"/>
      <c r="V43" s="131"/>
      <c r="W43" s="131"/>
      <c r="X43" s="131"/>
      <c r="Y43" s="131"/>
      <c r="Z43" s="17"/>
      <c r="AA43" s="510"/>
      <c r="AB43" s="511"/>
      <c r="AC43" s="388"/>
      <c r="AD43" s="388"/>
      <c r="AE43" s="388"/>
      <c r="AF43" s="388"/>
      <c r="AG43" s="388"/>
      <c r="AH43" s="388"/>
      <c r="AI43" s="388"/>
      <c r="AJ43" s="388"/>
      <c r="AK43" s="388"/>
      <c r="AL43" s="512"/>
      <c r="AM43" s="388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9.5" customHeight="1" thickBot="1">
      <c r="A44" s="30" t="s">
        <v>14</v>
      </c>
      <c r="B44" s="135" t="s">
        <v>28</v>
      </c>
      <c r="C44" s="31"/>
      <c r="D44" s="150"/>
      <c r="E44" s="576">
        <f t="shared" ref="E44:G44" si="28">+E40+E42</f>
        <v>0</v>
      </c>
      <c r="F44" s="405">
        <f t="shared" si="28"/>
        <v>0</v>
      </c>
      <c r="G44" s="624">
        <f t="shared" si="28"/>
        <v>0</v>
      </c>
      <c r="H44" s="648"/>
      <c r="I44" s="443"/>
      <c r="J44" s="576">
        <f>SUM(J40:J42)</f>
        <v>0</v>
      </c>
      <c r="K44" s="684">
        <f>SUM(K40:K42)</f>
        <v>0</v>
      </c>
      <c r="L44" s="624">
        <f>SUM(L40:L42)</f>
        <v>6000</v>
      </c>
      <c r="M44" s="648"/>
      <c r="N44" s="443"/>
      <c r="O44" s="493">
        <f t="shared" ref="O44:AX44" si="29">SUM(O40:O43)</f>
        <v>0</v>
      </c>
      <c r="P44" s="33">
        <f t="shared" si="29"/>
        <v>0</v>
      </c>
      <c r="Q44" s="33">
        <f t="shared" si="29"/>
        <v>0</v>
      </c>
      <c r="R44" s="33">
        <f t="shared" si="29"/>
        <v>0</v>
      </c>
      <c r="S44" s="33">
        <f t="shared" si="29"/>
        <v>0</v>
      </c>
      <c r="T44" s="33">
        <f t="shared" si="29"/>
        <v>0</v>
      </c>
      <c r="U44" s="33">
        <f t="shared" si="29"/>
        <v>0</v>
      </c>
      <c r="V44" s="33">
        <f t="shared" si="29"/>
        <v>0</v>
      </c>
      <c r="W44" s="33">
        <f t="shared" si="29"/>
        <v>0</v>
      </c>
      <c r="X44" s="33">
        <f t="shared" si="29"/>
        <v>0</v>
      </c>
      <c r="Y44" s="33">
        <f t="shared" si="29"/>
        <v>0</v>
      </c>
      <c r="Z44" s="34">
        <f t="shared" si="29"/>
        <v>0</v>
      </c>
      <c r="AA44" s="34">
        <f t="shared" si="29"/>
        <v>0</v>
      </c>
      <c r="AB44" s="34">
        <f t="shared" si="29"/>
        <v>0</v>
      </c>
      <c r="AC44" s="34">
        <f t="shared" si="29"/>
        <v>0</v>
      </c>
      <c r="AD44" s="34">
        <f t="shared" si="29"/>
        <v>0</v>
      </c>
      <c r="AE44" s="34">
        <f t="shared" si="29"/>
        <v>0</v>
      </c>
      <c r="AF44" s="34">
        <f t="shared" si="29"/>
        <v>0</v>
      </c>
      <c r="AG44" s="34">
        <f t="shared" si="29"/>
        <v>0</v>
      </c>
      <c r="AH44" s="34">
        <f t="shared" si="29"/>
        <v>0</v>
      </c>
      <c r="AI44" s="34">
        <f t="shared" si="29"/>
        <v>0</v>
      </c>
      <c r="AJ44" s="34">
        <f t="shared" si="29"/>
        <v>0</v>
      </c>
      <c r="AK44" s="34">
        <f t="shared" si="29"/>
        <v>0</v>
      </c>
      <c r="AL44" s="494">
        <f t="shared" si="29"/>
        <v>0</v>
      </c>
      <c r="AM44" s="468">
        <f t="shared" si="29"/>
        <v>0</v>
      </c>
      <c r="AN44" s="34">
        <f t="shared" si="29"/>
        <v>0</v>
      </c>
      <c r="AO44" s="34">
        <f t="shared" si="29"/>
        <v>0</v>
      </c>
      <c r="AP44" s="34">
        <f t="shared" si="29"/>
        <v>0</v>
      </c>
      <c r="AQ44" s="34">
        <f t="shared" si="29"/>
        <v>0</v>
      </c>
      <c r="AR44" s="34">
        <f t="shared" si="29"/>
        <v>0</v>
      </c>
      <c r="AS44" s="34">
        <f t="shared" si="29"/>
        <v>0</v>
      </c>
      <c r="AT44" s="34">
        <f t="shared" si="29"/>
        <v>0</v>
      </c>
      <c r="AU44" s="34">
        <f t="shared" si="29"/>
        <v>0</v>
      </c>
      <c r="AV44" s="34">
        <f t="shared" si="29"/>
        <v>0</v>
      </c>
      <c r="AW44" s="34">
        <f t="shared" si="29"/>
        <v>0</v>
      </c>
      <c r="AX44" s="34">
        <f t="shared" si="29"/>
        <v>0</v>
      </c>
    </row>
    <row r="45" spans="1:50" ht="19.5" customHeight="1">
      <c r="A45" s="29" t="s">
        <v>33</v>
      </c>
      <c r="B45" s="128" t="s">
        <v>28</v>
      </c>
      <c r="C45" s="14"/>
      <c r="D45" s="129"/>
      <c r="E45" s="390"/>
      <c r="F45" s="404"/>
      <c r="G45" s="374"/>
      <c r="H45" s="391"/>
      <c r="I45" s="438"/>
      <c r="J45" s="669" t="s">
        <v>28</v>
      </c>
      <c r="K45" s="426" t="s">
        <v>28</v>
      </c>
      <c r="L45" s="660" t="s">
        <v>28</v>
      </c>
      <c r="M45" s="458"/>
      <c r="N45" s="442"/>
      <c r="O45" s="487"/>
      <c r="P45" s="71"/>
      <c r="Q45" s="131"/>
      <c r="R45" s="131"/>
      <c r="S45" s="131"/>
      <c r="T45" s="131"/>
      <c r="U45" s="131"/>
      <c r="V45" s="131"/>
      <c r="W45" s="131"/>
      <c r="X45" s="131"/>
      <c r="Y45" s="131"/>
      <c r="Z45" s="132"/>
      <c r="AA45" s="488"/>
      <c r="AB45" s="511"/>
      <c r="AC45" s="388"/>
      <c r="AD45" s="388"/>
      <c r="AE45" s="388"/>
      <c r="AF45" s="388"/>
      <c r="AG45" s="388"/>
      <c r="AH45" s="388"/>
      <c r="AI45" s="388"/>
      <c r="AJ45" s="388"/>
      <c r="AK45" s="388"/>
      <c r="AL45" s="512"/>
      <c r="AM45" s="388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30" customHeight="1">
      <c r="A46" s="66" t="s">
        <v>34</v>
      </c>
      <c r="B46" s="67" t="str">
        <f>B22</f>
        <v xml:space="preserve"> Ateliers collectifs bénéficiaires </v>
      </c>
      <c r="C46" s="68"/>
      <c r="D46" s="153"/>
      <c r="E46" s="390"/>
      <c r="F46" s="404"/>
      <c r="G46" s="374"/>
      <c r="H46" s="391"/>
      <c r="I46" s="438"/>
      <c r="J46" s="669">
        <f t="shared" si="25"/>
        <v>0</v>
      </c>
      <c r="K46" s="426">
        <f>+K22*0.5667</f>
        <v>6800.4</v>
      </c>
      <c r="L46" s="660">
        <v>8500</v>
      </c>
      <c r="M46" s="458"/>
      <c r="N46" s="442"/>
      <c r="O46" s="515"/>
      <c r="P46" s="70"/>
      <c r="Q46" s="70">
        <f t="shared" ref="Q46:Z46" si="30">+P$22*0.8</f>
        <v>0</v>
      </c>
      <c r="R46" s="70">
        <f t="shared" si="30"/>
        <v>0</v>
      </c>
      <c r="S46" s="70">
        <f t="shared" si="30"/>
        <v>0</v>
      </c>
      <c r="T46" s="70">
        <f t="shared" si="30"/>
        <v>0</v>
      </c>
      <c r="U46" s="70">
        <f t="shared" si="30"/>
        <v>0</v>
      </c>
      <c r="V46" s="70">
        <f t="shared" si="30"/>
        <v>0</v>
      </c>
      <c r="W46" s="70">
        <f t="shared" si="30"/>
        <v>0</v>
      </c>
      <c r="X46" s="70">
        <f t="shared" si="30"/>
        <v>0</v>
      </c>
      <c r="Y46" s="70">
        <f t="shared" si="30"/>
        <v>0</v>
      </c>
      <c r="Z46" s="70">
        <f t="shared" si="30"/>
        <v>0</v>
      </c>
      <c r="AA46" s="70">
        <f>Z22*0.56666</f>
        <v>0</v>
      </c>
      <c r="AB46" s="70">
        <f>AA22*0.56</f>
        <v>0</v>
      </c>
      <c r="AC46" s="70">
        <f t="shared" ref="AC46:AK46" si="31">AB22*0.56666</f>
        <v>1133.3200000000002</v>
      </c>
      <c r="AD46" s="70">
        <f t="shared" si="31"/>
        <v>0</v>
      </c>
      <c r="AE46" s="70">
        <f t="shared" si="31"/>
        <v>1133.3200000000002</v>
      </c>
      <c r="AF46" s="70">
        <f t="shared" si="31"/>
        <v>1133.3200000000002</v>
      </c>
      <c r="AG46" s="70">
        <f t="shared" si="31"/>
        <v>0</v>
      </c>
      <c r="AH46" s="70">
        <f t="shared" si="31"/>
        <v>0</v>
      </c>
      <c r="AI46" s="70">
        <f t="shared" si="31"/>
        <v>1133.3200000000002</v>
      </c>
      <c r="AJ46" s="70">
        <f t="shared" si="31"/>
        <v>0</v>
      </c>
      <c r="AK46" s="70">
        <f t="shared" si="31"/>
        <v>1133.3200000000002</v>
      </c>
      <c r="AL46" s="70">
        <f>AL22*0.56666</f>
        <v>1133.3200000000002</v>
      </c>
      <c r="AM46" s="475">
        <f t="shared" ref="AM46:AX46" si="32">AL22*0.2382</f>
        <v>476.4</v>
      </c>
      <c r="AN46" s="70">
        <f t="shared" si="32"/>
        <v>1786.5</v>
      </c>
      <c r="AO46" s="70">
        <f t="shared" si="32"/>
        <v>1786.5</v>
      </c>
      <c r="AP46" s="70">
        <f t="shared" si="32"/>
        <v>1786.5</v>
      </c>
      <c r="AQ46" s="70">
        <f t="shared" si="32"/>
        <v>1786.5</v>
      </c>
      <c r="AR46" s="70">
        <f t="shared" si="32"/>
        <v>1786.5</v>
      </c>
      <c r="AS46" s="70">
        <f t="shared" si="32"/>
        <v>1786.5</v>
      </c>
      <c r="AT46" s="70">
        <f t="shared" si="32"/>
        <v>1786.5</v>
      </c>
      <c r="AU46" s="70">
        <f t="shared" si="32"/>
        <v>1786.5</v>
      </c>
      <c r="AV46" s="70">
        <f t="shared" si="32"/>
        <v>1786.5</v>
      </c>
      <c r="AW46" s="70">
        <f t="shared" si="32"/>
        <v>1786.5</v>
      </c>
      <c r="AX46" s="70">
        <f t="shared" si="32"/>
        <v>1786.5</v>
      </c>
    </row>
    <row r="47" spans="1:50" ht="39" customHeight="1">
      <c r="A47" s="202" t="s">
        <v>35</v>
      </c>
      <c r="B47" s="848" t="s">
        <v>85</v>
      </c>
      <c r="C47" s="849"/>
      <c r="D47" s="850"/>
      <c r="E47" s="635"/>
      <c r="F47" s="649"/>
      <c r="G47" s="625"/>
      <c r="H47" s="406"/>
      <c r="I47" s="439"/>
      <c r="J47" s="669">
        <f t="shared" si="25"/>
        <v>0</v>
      </c>
      <c r="K47" s="426">
        <v>7000</v>
      </c>
      <c r="L47" s="660">
        <v>14000</v>
      </c>
      <c r="M47" s="458"/>
      <c r="N47" s="442"/>
      <c r="O47" s="487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  <c r="Y47" s="71">
        <v>0</v>
      </c>
      <c r="Z47" s="71">
        <v>0</v>
      </c>
      <c r="AA47" s="71">
        <f t="shared" ref="AA47:AL47" si="33">(AA23+AA24)*0.28</f>
        <v>1680.0000000000002</v>
      </c>
      <c r="AB47" s="71">
        <f t="shared" si="33"/>
        <v>1680.0000000000002</v>
      </c>
      <c r="AC47" s="71">
        <f t="shared" si="33"/>
        <v>1680.0000000000002</v>
      </c>
      <c r="AD47" s="71">
        <f t="shared" si="33"/>
        <v>1680.0000000000002</v>
      </c>
      <c r="AE47" s="71">
        <f t="shared" si="33"/>
        <v>1680.0000000000002</v>
      </c>
      <c r="AF47" s="71">
        <f t="shared" si="33"/>
        <v>2380</v>
      </c>
      <c r="AG47" s="71">
        <f t="shared" si="33"/>
        <v>0</v>
      </c>
      <c r="AH47" s="71">
        <f t="shared" si="33"/>
        <v>0</v>
      </c>
      <c r="AI47" s="71">
        <f t="shared" si="33"/>
        <v>2380</v>
      </c>
      <c r="AJ47" s="71">
        <f t="shared" si="33"/>
        <v>1680.0000000000002</v>
      </c>
      <c r="AK47" s="71">
        <f t="shared" si="33"/>
        <v>1680.0000000000002</v>
      </c>
      <c r="AL47" s="490">
        <f t="shared" si="33"/>
        <v>1680.0000000000002</v>
      </c>
      <c r="AM47" s="476">
        <v>700</v>
      </c>
      <c r="AN47" s="71">
        <v>700</v>
      </c>
      <c r="AO47" s="71">
        <v>700</v>
      </c>
      <c r="AP47" s="71">
        <v>700</v>
      </c>
      <c r="AQ47" s="71">
        <v>700</v>
      </c>
      <c r="AR47" s="71">
        <v>700</v>
      </c>
      <c r="AS47" s="71">
        <v>700</v>
      </c>
      <c r="AT47" s="71">
        <v>700</v>
      </c>
      <c r="AU47" s="71">
        <v>700</v>
      </c>
      <c r="AV47" s="71">
        <v>700</v>
      </c>
      <c r="AW47" s="71">
        <v>700</v>
      </c>
      <c r="AX47" s="71">
        <v>700</v>
      </c>
    </row>
    <row r="48" spans="1:50" ht="39" customHeight="1">
      <c r="A48" s="202" t="s">
        <v>36</v>
      </c>
      <c r="B48" s="851" t="str">
        <f>B25</f>
        <v xml:space="preserve">Cures Remise en Santé </v>
      </c>
      <c r="C48" s="849"/>
      <c r="D48" s="850"/>
      <c r="E48" s="635"/>
      <c r="F48" s="649"/>
      <c r="G48" s="625"/>
      <c r="H48" s="406"/>
      <c r="I48" s="439"/>
      <c r="J48" s="669">
        <f t="shared" si="25"/>
        <v>4000</v>
      </c>
      <c r="K48" s="426">
        <f>SUM(AA48:AL48)</f>
        <v>29165.5</v>
      </c>
      <c r="L48" s="662">
        <f>+L25*0.8333</f>
        <v>33332</v>
      </c>
      <c r="M48" s="685"/>
      <c r="N48" s="446"/>
      <c r="O48" s="487"/>
      <c r="P48" s="71"/>
      <c r="Q48" s="131"/>
      <c r="R48" s="131"/>
      <c r="S48" s="131"/>
      <c r="T48" s="131"/>
      <c r="U48" s="131"/>
      <c r="V48" s="131"/>
      <c r="W48" s="131">
        <f>W25*83.33/100</f>
        <v>0</v>
      </c>
      <c r="X48" s="131">
        <f>X25*80/100</f>
        <v>2400</v>
      </c>
      <c r="Y48" s="131">
        <f>Y25*80/100</f>
        <v>800</v>
      </c>
      <c r="Z48" s="131">
        <f>Z25*80/100</f>
        <v>800</v>
      </c>
      <c r="AA48" s="131">
        <f t="shared" ref="AA48:AX48" si="34">AA25*83.33/100</f>
        <v>2083.25</v>
      </c>
      <c r="AB48" s="131">
        <f t="shared" si="34"/>
        <v>2083.25</v>
      </c>
      <c r="AC48" s="131">
        <f t="shared" si="34"/>
        <v>3124.875</v>
      </c>
      <c r="AD48" s="131">
        <f t="shared" si="34"/>
        <v>3124.875</v>
      </c>
      <c r="AE48" s="131">
        <f t="shared" si="34"/>
        <v>3124.875</v>
      </c>
      <c r="AF48" s="131">
        <f t="shared" si="34"/>
        <v>3124.875</v>
      </c>
      <c r="AG48" s="131">
        <f t="shared" si="34"/>
        <v>0</v>
      </c>
      <c r="AH48" s="131">
        <f t="shared" si="34"/>
        <v>0</v>
      </c>
      <c r="AI48" s="131">
        <f t="shared" si="34"/>
        <v>3124.875</v>
      </c>
      <c r="AJ48" s="131">
        <f t="shared" si="34"/>
        <v>3124.875</v>
      </c>
      <c r="AK48" s="131">
        <f t="shared" si="34"/>
        <v>3124.875</v>
      </c>
      <c r="AL48" s="490">
        <f t="shared" si="34"/>
        <v>3124.875</v>
      </c>
      <c r="AM48" s="130">
        <f t="shared" si="34"/>
        <v>0</v>
      </c>
      <c r="AN48" s="126">
        <f t="shared" si="34"/>
        <v>8333</v>
      </c>
      <c r="AO48" s="126">
        <f t="shared" si="34"/>
        <v>8333</v>
      </c>
      <c r="AP48" s="126">
        <f t="shared" si="34"/>
        <v>8333</v>
      </c>
      <c r="AQ48" s="126">
        <f t="shared" si="34"/>
        <v>8333</v>
      </c>
      <c r="AR48" s="126">
        <f t="shared" si="34"/>
        <v>8333</v>
      </c>
      <c r="AS48" s="126">
        <f t="shared" si="34"/>
        <v>8333</v>
      </c>
      <c r="AT48" s="126">
        <f t="shared" si="34"/>
        <v>8333</v>
      </c>
      <c r="AU48" s="126">
        <f t="shared" si="34"/>
        <v>8333</v>
      </c>
      <c r="AV48" s="126">
        <f t="shared" si="34"/>
        <v>8333</v>
      </c>
      <c r="AW48" s="126">
        <f t="shared" si="34"/>
        <v>8333</v>
      </c>
      <c r="AX48" s="126">
        <f t="shared" si="34"/>
        <v>8333</v>
      </c>
    </row>
    <row r="49" spans="1:50" ht="46.9" customHeight="1">
      <c r="A49" s="203" t="s">
        <v>37</v>
      </c>
      <c r="B49" s="848" t="s">
        <v>86</v>
      </c>
      <c r="C49" s="849"/>
      <c r="D49" s="850"/>
      <c r="E49" s="636">
        <v>4000</v>
      </c>
      <c r="F49" s="407">
        <v>28000</v>
      </c>
      <c r="G49" s="626">
        <v>2400</v>
      </c>
      <c r="H49" s="408"/>
      <c r="I49" s="453"/>
      <c r="J49" s="574">
        <f>SUM(O49:Z49)</f>
        <v>4000</v>
      </c>
      <c r="K49" s="427">
        <f>SUM(AA49:AL49)</f>
        <v>28000</v>
      </c>
      <c r="L49" s="658">
        <v>2400</v>
      </c>
      <c r="M49" s="678"/>
      <c r="N49" s="442"/>
      <c r="O49" s="487"/>
      <c r="P49" s="71"/>
      <c r="Q49" s="131"/>
      <c r="R49" s="131"/>
      <c r="S49" s="131"/>
      <c r="T49" s="131"/>
      <c r="U49" s="131"/>
      <c r="V49" s="131"/>
      <c r="W49" s="131"/>
      <c r="X49" s="131"/>
      <c r="Y49" s="131"/>
      <c r="Z49" s="131">
        <v>4000</v>
      </c>
      <c r="AA49" s="131">
        <v>2000</v>
      </c>
      <c r="AB49" s="616">
        <f>2000+4000</f>
        <v>6000</v>
      </c>
      <c r="AC49" s="131">
        <v>2000</v>
      </c>
      <c r="AD49" s="131">
        <v>2000</v>
      </c>
      <c r="AE49" s="131">
        <v>2000</v>
      </c>
      <c r="AF49" s="131">
        <v>2000</v>
      </c>
      <c r="AG49" s="131">
        <v>2000</v>
      </c>
      <c r="AH49" s="131">
        <v>2000</v>
      </c>
      <c r="AI49" s="131">
        <v>2000</v>
      </c>
      <c r="AJ49" s="131">
        <v>2000</v>
      </c>
      <c r="AK49" s="131">
        <v>2000</v>
      </c>
      <c r="AL49" s="490">
        <v>2000</v>
      </c>
      <c r="AM49" s="130">
        <v>2000</v>
      </c>
      <c r="AN49" s="126">
        <v>2000</v>
      </c>
      <c r="AO49" s="126">
        <v>2000</v>
      </c>
      <c r="AP49" s="126">
        <v>2000</v>
      </c>
      <c r="AQ49" s="126">
        <v>2000</v>
      </c>
      <c r="AR49" s="126">
        <v>2000</v>
      </c>
      <c r="AS49" s="126">
        <v>2000</v>
      </c>
      <c r="AT49" s="126">
        <v>2000</v>
      </c>
      <c r="AU49" s="126">
        <v>2000</v>
      </c>
      <c r="AV49" s="126">
        <v>2000</v>
      </c>
      <c r="AW49" s="126">
        <v>2000</v>
      </c>
      <c r="AX49" s="126">
        <v>2000</v>
      </c>
    </row>
    <row r="50" spans="1:50" ht="28.5" customHeight="1">
      <c r="A50" s="204" t="s">
        <v>73</v>
      </c>
      <c r="B50" s="842" t="s">
        <v>112</v>
      </c>
      <c r="C50" s="842"/>
      <c r="D50" s="842"/>
      <c r="E50" s="637">
        <v>0</v>
      </c>
      <c r="F50" s="407">
        <v>45000</v>
      </c>
      <c r="G50" s="627">
        <v>0</v>
      </c>
      <c r="H50" s="409"/>
      <c r="I50" s="454"/>
      <c r="J50" s="574">
        <f>SUM(O50:Z50)</f>
        <v>0</v>
      </c>
      <c r="K50" s="427">
        <f>SUM(AA50:AL50)</f>
        <v>45000</v>
      </c>
      <c r="L50" s="658">
        <f t="shared" si="27"/>
        <v>0</v>
      </c>
      <c r="M50" s="678"/>
      <c r="N50" s="442"/>
      <c r="O50" s="487"/>
      <c r="P50" s="71"/>
      <c r="Q50" s="131"/>
      <c r="R50" s="131"/>
      <c r="S50" s="131"/>
      <c r="T50" s="131"/>
      <c r="U50" s="131"/>
      <c r="V50" s="131"/>
      <c r="W50" s="131"/>
      <c r="X50" s="131"/>
      <c r="Y50" s="131"/>
      <c r="Z50" s="132"/>
      <c r="AA50" s="132">
        <v>0</v>
      </c>
      <c r="AB50" s="132"/>
      <c r="AC50" s="132">
        <v>15000</v>
      </c>
      <c r="AD50" s="132"/>
      <c r="AE50" s="132"/>
      <c r="AF50" s="132">
        <v>15000</v>
      </c>
      <c r="AG50" s="132"/>
      <c r="AH50" s="132"/>
      <c r="AI50" s="132">
        <v>15000</v>
      </c>
      <c r="AJ50" s="132"/>
      <c r="AK50" s="132"/>
      <c r="AL50" s="516"/>
      <c r="AM50" s="477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</row>
    <row r="51" spans="1:50" ht="19.5" customHeight="1">
      <c r="A51" s="205" t="s">
        <v>87</v>
      </c>
      <c r="B51" s="189" t="s">
        <v>111</v>
      </c>
      <c r="C51" s="190"/>
      <c r="D51" s="206"/>
      <c r="E51" s="392">
        <v>46445</v>
      </c>
      <c r="F51" s="650">
        <v>51501</v>
      </c>
      <c r="G51" s="384">
        <v>0</v>
      </c>
      <c r="H51" s="393"/>
      <c r="I51" s="438"/>
      <c r="J51" s="574">
        <f>SUM(O51:Z51)</f>
        <v>46444.79</v>
      </c>
      <c r="K51" s="686">
        <f>SUM(AA51:AL51)</f>
        <v>51501</v>
      </c>
      <c r="L51" s="658">
        <f t="shared" si="27"/>
        <v>0</v>
      </c>
      <c r="M51" s="678"/>
      <c r="N51" s="442"/>
      <c r="O51" s="517"/>
      <c r="P51" s="73"/>
      <c r="Q51" s="74"/>
      <c r="R51" s="74"/>
      <c r="S51" s="74"/>
      <c r="T51" s="168" t="s">
        <v>28</v>
      </c>
      <c r="U51" s="74">
        <v>11500</v>
      </c>
      <c r="V51" s="74" t="s">
        <v>28</v>
      </c>
      <c r="W51" s="74"/>
      <c r="X51" s="74"/>
      <c r="Y51" s="74"/>
      <c r="Z51" s="74">
        <v>34944.79</v>
      </c>
      <c r="AA51" s="75"/>
      <c r="AB51" s="75"/>
      <c r="AC51" s="617">
        <v>34945</v>
      </c>
      <c r="AD51" s="75">
        <v>16556</v>
      </c>
      <c r="AE51" s="75"/>
      <c r="AF51" s="75"/>
      <c r="AG51" s="75"/>
      <c r="AH51" s="75"/>
      <c r="AI51" s="75"/>
      <c r="AJ51" s="75"/>
      <c r="AK51" s="75"/>
      <c r="AL51" s="518"/>
      <c r="AM51" s="478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</row>
    <row r="52" spans="1:50" ht="19.5" customHeight="1">
      <c r="A52" s="207" t="s">
        <v>38</v>
      </c>
      <c r="B52" s="184" t="s">
        <v>105</v>
      </c>
      <c r="C52" s="185"/>
      <c r="D52" s="208"/>
      <c r="E52" s="390"/>
      <c r="F52" s="645"/>
      <c r="G52" s="374"/>
      <c r="H52" s="391"/>
      <c r="I52" s="438"/>
      <c r="J52" s="669">
        <f t="shared" ref="J52:J65" si="35">SUM(O52:Z52)</f>
        <v>4700</v>
      </c>
      <c r="K52" s="426">
        <f t="shared" ref="K52:K65" si="36">SUM(AA52:AL52)</f>
        <v>16935</v>
      </c>
      <c r="L52" s="660">
        <v>18500</v>
      </c>
      <c r="M52" s="458"/>
      <c r="N52" s="442"/>
      <c r="O52" s="519"/>
      <c r="P52" s="77"/>
      <c r="Q52" s="77"/>
      <c r="R52" s="77">
        <v>0</v>
      </c>
      <c r="S52" s="77">
        <v>0</v>
      </c>
      <c r="T52" s="77">
        <v>0</v>
      </c>
      <c r="U52" s="77">
        <v>0</v>
      </c>
      <c r="V52" s="77">
        <v>0</v>
      </c>
      <c r="W52" s="77">
        <f>W35</f>
        <v>671</v>
      </c>
      <c r="X52" s="77">
        <f t="shared" ref="X52:Z52" si="37">X35</f>
        <v>1343</v>
      </c>
      <c r="Y52" s="77">
        <f t="shared" si="37"/>
        <v>1343</v>
      </c>
      <c r="Z52" s="77">
        <f t="shared" si="37"/>
        <v>1343</v>
      </c>
      <c r="AA52" s="78">
        <f>AA35</f>
        <v>1343</v>
      </c>
      <c r="AB52" s="78">
        <f t="shared" ref="AB52:AH52" si="38">AB35</f>
        <v>1343</v>
      </c>
      <c r="AC52" s="78">
        <f t="shared" si="38"/>
        <v>1343</v>
      </c>
      <c r="AD52" s="78">
        <f t="shared" si="38"/>
        <v>1343</v>
      </c>
      <c r="AE52" s="78">
        <f t="shared" si="38"/>
        <v>1343</v>
      </c>
      <c r="AF52" s="78">
        <f t="shared" si="38"/>
        <v>1343</v>
      </c>
      <c r="AG52" s="78">
        <f t="shared" si="38"/>
        <v>1343</v>
      </c>
      <c r="AH52" s="78">
        <f t="shared" si="38"/>
        <v>1343</v>
      </c>
      <c r="AI52" s="78">
        <v>1451</v>
      </c>
      <c r="AJ52" s="78">
        <v>1580</v>
      </c>
      <c r="AK52" s="78">
        <v>1580</v>
      </c>
      <c r="AL52" s="520">
        <v>1580</v>
      </c>
      <c r="AM52" s="479">
        <v>600</v>
      </c>
      <c r="AN52" s="78">
        <v>600</v>
      </c>
      <c r="AO52" s="78">
        <v>600</v>
      </c>
      <c r="AP52" s="78">
        <v>600</v>
      </c>
      <c r="AQ52" s="78">
        <v>600</v>
      </c>
      <c r="AR52" s="78">
        <v>600</v>
      </c>
      <c r="AS52" s="78">
        <v>600</v>
      </c>
      <c r="AT52" s="78">
        <v>600</v>
      </c>
      <c r="AU52" s="78">
        <v>600</v>
      </c>
      <c r="AV52" s="78">
        <v>600</v>
      </c>
      <c r="AW52" s="78">
        <v>600</v>
      </c>
      <c r="AX52" s="78">
        <v>600</v>
      </c>
    </row>
    <row r="53" spans="1:50" ht="19.5" customHeight="1">
      <c r="A53" s="209" t="s">
        <v>87</v>
      </c>
      <c r="B53" s="210" t="s">
        <v>40</v>
      </c>
      <c r="C53" s="211"/>
      <c r="D53" s="212"/>
      <c r="E53" s="390"/>
      <c r="F53" s="645"/>
      <c r="G53" s="374"/>
      <c r="H53" s="391"/>
      <c r="I53" s="438"/>
      <c r="J53" s="669">
        <f t="shared" si="35"/>
        <v>1000</v>
      </c>
      <c r="K53" s="426">
        <f t="shared" si="36"/>
        <v>3000</v>
      </c>
      <c r="L53" s="660">
        <f t="shared" si="27"/>
        <v>3000</v>
      </c>
      <c r="M53" s="458"/>
      <c r="N53" s="442"/>
      <c r="O53" s="521">
        <v>0</v>
      </c>
      <c r="P53" s="80">
        <v>0</v>
      </c>
      <c r="Q53" s="81">
        <v>0</v>
      </c>
      <c r="R53" s="81">
        <v>0</v>
      </c>
      <c r="S53" s="81">
        <v>0</v>
      </c>
      <c r="T53" s="81">
        <v>0</v>
      </c>
      <c r="U53" s="81">
        <v>0</v>
      </c>
      <c r="V53" s="81">
        <v>0</v>
      </c>
      <c r="W53" s="81">
        <v>250</v>
      </c>
      <c r="X53" s="81">
        <v>250</v>
      </c>
      <c r="Y53" s="81">
        <v>250</v>
      </c>
      <c r="Z53" s="82">
        <v>250</v>
      </c>
      <c r="AA53" s="82">
        <v>250</v>
      </c>
      <c r="AB53" s="82">
        <v>250</v>
      </c>
      <c r="AC53" s="82">
        <v>250</v>
      </c>
      <c r="AD53" s="82">
        <v>250</v>
      </c>
      <c r="AE53" s="82">
        <v>250</v>
      </c>
      <c r="AF53" s="82">
        <v>250</v>
      </c>
      <c r="AG53" s="82">
        <v>250</v>
      </c>
      <c r="AH53" s="82">
        <v>250</v>
      </c>
      <c r="AI53" s="82">
        <v>250</v>
      </c>
      <c r="AJ53" s="82">
        <v>250</v>
      </c>
      <c r="AK53" s="82">
        <v>250</v>
      </c>
      <c r="AL53" s="522">
        <v>250</v>
      </c>
      <c r="AM53" s="480">
        <v>250</v>
      </c>
      <c r="AN53" s="82">
        <v>250</v>
      </c>
      <c r="AO53" s="82">
        <v>250</v>
      </c>
      <c r="AP53" s="82">
        <v>250</v>
      </c>
      <c r="AQ53" s="82">
        <v>250</v>
      </c>
      <c r="AR53" s="82">
        <v>250</v>
      </c>
      <c r="AS53" s="82">
        <v>250</v>
      </c>
      <c r="AT53" s="82">
        <v>250</v>
      </c>
      <c r="AU53" s="82">
        <v>250</v>
      </c>
      <c r="AV53" s="82">
        <v>250</v>
      </c>
      <c r="AW53" s="82">
        <v>250</v>
      </c>
      <c r="AX53" s="82">
        <v>250</v>
      </c>
    </row>
    <row r="54" spans="1:50" ht="19.5" hidden="1" customHeight="1">
      <c r="A54" s="29" t="s">
        <v>39</v>
      </c>
      <c r="B54" s="210" t="s">
        <v>40</v>
      </c>
      <c r="C54" s="14"/>
      <c r="D54" s="129"/>
      <c r="E54" s="390"/>
      <c r="F54" s="645"/>
      <c r="G54" s="374"/>
      <c r="H54" s="391"/>
      <c r="I54" s="438"/>
      <c r="J54" s="669">
        <f t="shared" si="35"/>
        <v>0</v>
      </c>
      <c r="K54" s="426">
        <f t="shared" si="36"/>
        <v>0</v>
      </c>
      <c r="L54" s="660">
        <f t="shared" si="27"/>
        <v>0</v>
      </c>
      <c r="M54" s="458"/>
      <c r="N54" s="442"/>
      <c r="O54" s="487"/>
      <c r="P54" s="71"/>
      <c r="Q54" s="131"/>
      <c r="R54" s="131"/>
      <c r="S54" s="131"/>
      <c r="T54" s="131"/>
      <c r="U54" s="131"/>
      <c r="V54" s="131"/>
      <c r="W54" s="131"/>
      <c r="X54" s="131"/>
      <c r="Y54" s="131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516"/>
      <c r="AM54" s="477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</row>
    <row r="55" spans="1:50" ht="19.5" hidden="1" customHeight="1">
      <c r="A55" s="29" t="s">
        <v>41</v>
      </c>
      <c r="B55" s="210" t="s">
        <v>40</v>
      </c>
      <c r="C55" s="14"/>
      <c r="D55" s="129"/>
      <c r="E55" s="390"/>
      <c r="F55" s="645"/>
      <c r="G55" s="374"/>
      <c r="H55" s="391"/>
      <c r="I55" s="438"/>
      <c r="J55" s="669">
        <f t="shared" si="35"/>
        <v>0</v>
      </c>
      <c r="K55" s="426">
        <f t="shared" si="36"/>
        <v>0</v>
      </c>
      <c r="L55" s="660">
        <f t="shared" si="27"/>
        <v>0</v>
      </c>
      <c r="M55" s="458"/>
      <c r="N55" s="442"/>
      <c r="O55" s="487"/>
      <c r="P55" s="71"/>
      <c r="Q55" s="131"/>
      <c r="R55" s="131"/>
      <c r="S55" s="131"/>
      <c r="T55" s="131"/>
      <c r="U55" s="131"/>
      <c r="V55" s="131"/>
      <c r="W55" s="131"/>
      <c r="X55" s="131"/>
      <c r="Y55" s="131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516"/>
      <c r="AM55" s="477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</row>
    <row r="56" spans="1:50" ht="19.5" hidden="1" customHeight="1">
      <c r="A56" s="29" t="s">
        <v>42</v>
      </c>
      <c r="B56" s="210" t="s">
        <v>40</v>
      </c>
      <c r="C56" s="14"/>
      <c r="D56" s="129"/>
      <c r="E56" s="390"/>
      <c r="F56" s="645"/>
      <c r="G56" s="374"/>
      <c r="H56" s="391"/>
      <c r="I56" s="438"/>
      <c r="J56" s="669">
        <f t="shared" si="35"/>
        <v>0</v>
      </c>
      <c r="K56" s="426">
        <f t="shared" si="36"/>
        <v>0</v>
      </c>
      <c r="L56" s="660">
        <f t="shared" si="27"/>
        <v>0</v>
      </c>
      <c r="M56" s="458"/>
      <c r="N56" s="442"/>
      <c r="O56" s="487"/>
      <c r="P56" s="71"/>
      <c r="Q56" s="131"/>
      <c r="R56" s="131"/>
      <c r="S56" s="131"/>
      <c r="T56" s="131"/>
      <c r="U56" s="131"/>
      <c r="V56" s="131"/>
      <c r="W56" s="131"/>
      <c r="X56" s="131"/>
      <c r="Y56" s="131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516"/>
      <c r="AM56" s="477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</row>
    <row r="57" spans="1:50" ht="19.5" hidden="1" customHeight="1">
      <c r="A57" s="29" t="s">
        <v>43</v>
      </c>
      <c r="B57" s="210" t="s">
        <v>40</v>
      </c>
      <c r="C57" s="14"/>
      <c r="D57" s="129"/>
      <c r="E57" s="390"/>
      <c r="F57" s="645"/>
      <c r="G57" s="374"/>
      <c r="H57" s="391"/>
      <c r="I57" s="438"/>
      <c r="J57" s="669">
        <f t="shared" si="35"/>
        <v>0</v>
      </c>
      <c r="K57" s="426">
        <f t="shared" si="36"/>
        <v>0</v>
      </c>
      <c r="L57" s="660">
        <f t="shared" si="27"/>
        <v>0</v>
      </c>
      <c r="M57" s="458"/>
      <c r="N57" s="442"/>
      <c r="O57" s="487"/>
      <c r="P57" s="71"/>
      <c r="Q57" s="131"/>
      <c r="R57" s="131"/>
      <c r="S57" s="131"/>
      <c r="T57" s="131"/>
      <c r="U57" s="131"/>
      <c r="V57" s="131"/>
      <c r="W57" s="131"/>
      <c r="X57" s="131"/>
      <c r="Y57" s="131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516"/>
      <c r="AM57" s="477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</row>
    <row r="58" spans="1:50" ht="19.5" hidden="1" customHeight="1">
      <c r="A58" s="29" t="s">
        <v>44</v>
      </c>
      <c r="B58" s="210" t="s">
        <v>40</v>
      </c>
      <c r="C58" s="14"/>
      <c r="D58" s="129"/>
      <c r="E58" s="390"/>
      <c r="F58" s="645"/>
      <c r="G58" s="374"/>
      <c r="H58" s="391"/>
      <c r="I58" s="438"/>
      <c r="J58" s="669">
        <f t="shared" si="35"/>
        <v>0</v>
      </c>
      <c r="K58" s="426">
        <f t="shared" si="36"/>
        <v>0</v>
      </c>
      <c r="L58" s="660">
        <f t="shared" si="27"/>
        <v>0</v>
      </c>
      <c r="M58" s="458"/>
      <c r="N58" s="442"/>
      <c r="O58" s="487"/>
      <c r="P58" s="71"/>
      <c r="Q58" s="131"/>
      <c r="R58" s="131"/>
      <c r="S58" s="131"/>
      <c r="T58" s="131"/>
      <c r="U58" s="131"/>
      <c r="V58" s="131"/>
      <c r="W58" s="131"/>
      <c r="X58" s="131"/>
      <c r="Y58" s="131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516"/>
      <c r="AM58" s="477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</row>
    <row r="59" spans="1:50" ht="19.5" hidden="1" customHeight="1">
      <c r="A59" s="29" t="s">
        <v>45</v>
      </c>
      <c r="B59" s="210" t="s">
        <v>40</v>
      </c>
      <c r="C59" s="14"/>
      <c r="D59" s="129"/>
      <c r="E59" s="390"/>
      <c r="F59" s="645"/>
      <c r="G59" s="374"/>
      <c r="H59" s="391"/>
      <c r="I59" s="438"/>
      <c r="J59" s="669">
        <f t="shared" si="35"/>
        <v>0</v>
      </c>
      <c r="K59" s="426">
        <f t="shared" si="36"/>
        <v>0</v>
      </c>
      <c r="L59" s="660">
        <f t="shared" si="27"/>
        <v>0</v>
      </c>
      <c r="M59" s="458"/>
      <c r="N59" s="442"/>
      <c r="O59" s="487"/>
      <c r="P59" s="71"/>
      <c r="Q59" s="131"/>
      <c r="R59" s="131"/>
      <c r="S59" s="131"/>
      <c r="T59" s="131"/>
      <c r="U59" s="131"/>
      <c r="V59" s="131"/>
      <c r="W59" s="131"/>
      <c r="X59" s="131"/>
      <c r="Y59" s="131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516"/>
      <c r="AM59" s="477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</row>
    <row r="60" spans="1:50" ht="19.5" hidden="1" customHeight="1">
      <c r="A60" s="29" t="s">
        <v>46</v>
      </c>
      <c r="B60" s="210" t="s">
        <v>40</v>
      </c>
      <c r="C60" s="14"/>
      <c r="D60" s="129"/>
      <c r="E60" s="390"/>
      <c r="F60" s="645"/>
      <c r="G60" s="374"/>
      <c r="H60" s="391"/>
      <c r="I60" s="438"/>
      <c r="J60" s="669">
        <f t="shared" si="35"/>
        <v>0</v>
      </c>
      <c r="K60" s="426">
        <f t="shared" si="36"/>
        <v>0</v>
      </c>
      <c r="L60" s="660">
        <f t="shared" si="27"/>
        <v>0</v>
      </c>
      <c r="M60" s="458"/>
      <c r="N60" s="442"/>
      <c r="O60" s="487"/>
      <c r="P60" s="71"/>
      <c r="Q60" s="131"/>
      <c r="R60" s="131"/>
      <c r="S60" s="131"/>
      <c r="T60" s="131"/>
      <c r="U60" s="131"/>
      <c r="V60" s="131"/>
      <c r="W60" s="131"/>
      <c r="X60" s="131"/>
      <c r="Y60" s="131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516"/>
      <c r="AM60" s="477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</row>
    <row r="61" spans="1:50" ht="19.5" hidden="1" customHeight="1">
      <c r="A61" s="29" t="s">
        <v>47</v>
      </c>
      <c r="B61" s="210" t="s">
        <v>40</v>
      </c>
      <c r="C61" s="14"/>
      <c r="D61" s="129"/>
      <c r="E61" s="390"/>
      <c r="F61" s="645"/>
      <c r="G61" s="374"/>
      <c r="H61" s="391"/>
      <c r="I61" s="438"/>
      <c r="J61" s="669">
        <f t="shared" si="35"/>
        <v>0</v>
      </c>
      <c r="K61" s="426">
        <f t="shared" si="36"/>
        <v>0</v>
      </c>
      <c r="L61" s="660">
        <f t="shared" si="27"/>
        <v>0</v>
      </c>
      <c r="M61" s="458"/>
      <c r="N61" s="442"/>
      <c r="O61" s="487"/>
      <c r="P61" s="71"/>
      <c r="Q61" s="131"/>
      <c r="R61" s="131"/>
      <c r="S61" s="131"/>
      <c r="T61" s="131"/>
      <c r="U61" s="131"/>
      <c r="V61" s="131"/>
      <c r="W61" s="131"/>
      <c r="X61" s="131"/>
      <c r="Y61" s="131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516"/>
      <c r="AM61" s="477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</row>
    <row r="62" spans="1:50" ht="19.5" hidden="1" customHeight="1">
      <c r="A62" s="29" t="s">
        <v>48</v>
      </c>
      <c r="B62" s="210" t="s">
        <v>40</v>
      </c>
      <c r="C62" s="14"/>
      <c r="D62" s="129"/>
      <c r="E62" s="390"/>
      <c r="F62" s="645"/>
      <c r="G62" s="374"/>
      <c r="H62" s="391"/>
      <c r="I62" s="438"/>
      <c r="J62" s="669">
        <f t="shared" si="35"/>
        <v>0</v>
      </c>
      <c r="K62" s="426">
        <f t="shared" si="36"/>
        <v>0</v>
      </c>
      <c r="L62" s="660">
        <f t="shared" si="27"/>
        <v>0</v>
      </c>
      <c r="M62" s="458"/>
      <c r="N62" s="442"/>
      <c r="O62" s="487"/>
      <c r="P62" s="71"/>
      <c r="Q62" s="131"/>
      <c r="R62" s="131"/>
      <c r="S62" s="131"/>
      <c r="T62" s="131"/>
      <c r="U62" s="131"/>
      <c r="V62" s="131"/>
      <c r="W62" s="131"/>
      <c r="X62" s="131"/>
      <c r="Y62" s="131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516"/>
      <c r="AM62" s="477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</row>
    <row r="63" spans="1:50" ht="19.5" hidden="1" customHeight="1">
      <c r="A63" s="29" t="s">
        <v>49</v>
      </c>
      <c r="B63" s="210" t="s">
        <v>40</v>
      </c>
      <c r="C63" s="14"/>
      <c r="D63" s="129"/>
      <c r="E63" s="390"/>
      <c r="F63" s="645"/>
      <c r="G63" s="374"/>
      <c r="H63" s="391"/>
      <c r="I63" s="438"/>
      <c r="J63" s="669">
        <f t="shared" si="35"/>
        <v>0</v>
      </c>
      <c r="K63" s="426">
        <f t="shared" si="36"/>
        <v>0</v>
      </c>
      <c r="L63" s="660">
        <f t="shared" si="27"/>
        <v>0</v>
      </c>
      <c r="M63" s="458"/>
      <c r="N63" s="442"/>
      <c r="O63" s="487"/>
      <c r="P63" s="71"/>
      <c r="Q63" s="131"/>
      <c r="R63" s="131"/>
      <c r="S63" s="131"/>
      <c r="T63" s="131"/>
      <c r="U63" s="131"/>
      <c r="V63" s="131"/>
      <c r="W63" s="131"/>
      <c r="X63" s="131"/>
      <c r="Y63" s="131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516"/>
      <c r="AM63" s="477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</row>
    <row r="64" spans="1:50" ht="19.5" hidden="1" customHeight="1">
      <c r="A64" s="29" t="s">
        <v>50</v>
      </c>
      <c r="B64" s="210" t="s">
        <v>40</v>
      </c>
      <c r="C64" s="14"/>
      <c r="D64" s="129"/>
      <c r="E64" s="390"/>
      <c r="F64" s="645"/>
      <c r="G64" s="374"/>
      <c r="H64" s="391"/>
      <c r="I64" s="438"/>
      <c r="J64" s="669">
        <f t="shared" si="35"/>
        <v>0</v>
      </c>
      <c r="K64" s="426">
        <f t="shared" si="36"/>
        <v>0</v>
      </c>
      <c r="L64" s="660">
        <f t="shared" si="27"/>
        <v>0</v>
      </c>
      <c r="M64" s="458"/>
      <c r="N64" s="442"/>
      <c r="O64" s="487"/>
      <c r="P64" s="71"/>
      <c r="Q64" s="131"/>
      <c r="R64" s="131"/>
      <c r="S64" s="131"/>
      <c r="T64" s="131"/>
      <c r="U64" s="131"/>
      <c r="V64" s="131"/>
      <c r="W64" s="131"/>
      <c r="X64" s="131"/>
      <c r="Y64" s="131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516"/>
      <c r="AM64" s="477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</row>
    <row r="65" spans="1:50" ht="19.5" customHeight="1">
      <c r="A65" s="213" t="s">
        <v>106</v>
      </c>
      <c r="B65" s="210" t="s">
        <v>113</v>
      </c>
      <c r="C65" s="174"/>
      <c r="D65" s="214"/>
      <c r="E65" s="390"/>
      <c r="F65" s="645"/>
      <c r="G65" s="374"/>
      <c r="H65" s="391"/>
      <c r="I65" s="438"/>
      <c r="J65" s="669">
        <f t="shared" si="35"/>
        <v>500</v>
      </c>
      <c r="K65" s="426">
        <f t="shared" si="36"/>
        <v>2000</v>
      </c>
      <c r="L65" s="660">
        <v>2000</v>
      </c>
      <c r="M65" s="458"/>
      <c r="N65" s="442"/>
      <c r="O65" s="487"/>
      <c r="P65" s="71"/>
      <c r="Q65" s="131"/>
      <c r="R65" s="131"/>
      <c r="S65" s="131"/>
      <c r="T65" s="131"/>
      <c r="U65" s="131"/>
      <c r="V65" s="131"/>
      <c r="W65" s="131">
        <v>25</v>
      </c>
      <c r="X65" s="131">
        <v>25</v>
      </c>
      <c r="Y65" s="131">
        <v>25</v>
      </c>
      <c r="Z65" s="132">
        <v>425</v>
      </c>
      <c r="AA65" s="132">
        <v>167</v>
      </c>
      <c r="AB65" s="132">
        <v>167</v>
      </c>
      <c r="AC65" s="132">
        <v>167</v>
      </c>
      <c r="AD65" s="132">
        <v>167</v>
      </c>
      <c r="AE65" s="132">
        <v>167</v>
      </c>
      <c r="AF65" s="132">
        <v>167</v>
      </c>
      <c r="AG65" s="132">
        <v>167</v>
      </c>
      <c r="AH65" s="132">
        <v>167</v>
      </c>
      <c r="AI65" s="132">
        <v>167</v>
      </c>
      <c r="AJ65" s="132">
        <v>167</v>
      </c>
      <c r="AK65" s="132">
        <v>167</v>
      </c>
      <c r="AL65" s="516">
        <v>163</v>
      </c>
      <c r="AM65" s="477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</row>
    <row r="66" spans="1:50" ht="19.5" customHeight="1">
      <c r="A66" s="209" t="s">
        <v>87</v>
      </c>
      <c r="B66" s="320" t="s">
        <v>164</v>
      </c>
      <c r="C66" s="214"/>
      <c r="D66" s="214"/>
      <c r="E66" s="392">
        <v>0</v>
      </c>
      <c r="F66" s="410">
        <v>33000</v>
      </c>
      <c r="G66" s="384">
        <v>0</v>
      </c>
      <c r="H66" s="393"/>
      <c r="I66" s="438"/>
      <c r="J66" s="574">
        <f>SUM(O66:Z66)</f>
        <v>0</v>
      </c>
      <c r="K66" s="686">
        <f>SUM(AA66:AL66)</f>
        <v>33000</v>
      </c>
      <c r="L66" s="658">
        <f t="shared" si="27"/>
        <v>0</v>
      </c>
      <c r="M66" s="678"/>
      <c r="N66" s="442"/>
      <c r="O66" s="487"/>
      <c r="P66" s="71"/>
      <c r="Q66" s="131"/>
      <c r="R66" s="131"/>
      <c r="S66" s="131"/>
      <c r="T66" s="131"/>
      <c r="U66" s="131"/>
      <c r="V66" s="131"/>
      <c r="W66" s="131"/>
      <c r="X66" s="131"/>
      <c r="Y66" s="131"/>
      <c r="Z66" s="232"/>
      <c r="AA66" s="232"/>
      <c r="AB66" s="232">
        <v>11000</v>
      </c>
      <c r="AC66" s="232"/>
      <c r="AD66" s="232"/>
      <c r="AE66" s="232">
        <v>11000</v>
      </c>
      <c r="AF66" s="232"/>
      <c r="AG66" s="232"/>
      <c r="AH66" s="232"/>
      <c r="AI66" s="232">
        <v>11000</v>
      </c>
      <c r="AJ66" s="232"/>
      <c r="AK66" s="232"/>
      <c r="AL66" s="516"/>
      <c r="AM66" s="481"/>
      <c r="AN66" s="232"/>
      <c r="AO66" s="232"/>
      <c r="AP66" s="232"/>
      <c r="AQ66" s="232"/>
      <c r="AR66" s="232"/>
      <c r="AS66" s="232"/>
      <c r="AT66" s="232"/>
      <c r="AU66" s="232"/>
      <c r="AV66" s="232"/>
      <c r="AW66" s="232"/>
      <c r="AX66" s="232"/>
    </row>
    <row r="67" spans="1:50" ht="19.5" customHeight="1">
      <c r="A67" s="209" t="s">
        <v>87</v>
      </c>
      <c r="B67" s="320" t="s">
        <v>165</v>
      </c>
      <c r="C67" s="214"/>
      <c r="D67" s="214"/>
      <c r="E67" s="390"/>
      <c r="F67" s="404"/>
      <c r="G67" s="374"/>
      <c r="H67" s="391"/>
      <c r="I67" s="438"/>
      <c r="J67" s="669">
        <f t="shared" ref="J67:J68" si="39">SUM(O67:Z67)</f>
        <v>0</v>
      </c>
      <c r="K67" s="426">
        <f t="shared" ref="K67:K68" si="40">SUM(AA67:AL67)</f>
        <v>20000</v>
      </c>
      <c r="L67" s="660">
        <v>20000</v>
      </c>
      <c r="M67" s="458"/>
      <c r="N67" s="442"/>
      <c r="O67" s="487"/>
      <c r="P67" s="71"/>
      <c r="Q67" s="131"/>
      <c r="R67" s="131"/>
      <c r="S67" s="131"/>
      <c r="T67" s="131"/>
      <c r="U67" s="131"/>
      <c r="V67" s="131"/>
      <c r="W67" s="131"/>
      <c r="X67" s="131"/>
      <c r="Y67" s="131"/>
      <c r="Z67" s="232"/>
      <c r="AA67" s="232">
        <v>2000</v>
      </c>
      <c r="AB67" s="232">
        <v>2000</v>
      </c>
      <c r="AC67" s="232">
        <v>2000</v>
      </c>
      <c r="AD67" s="232">
        <v>2000</v>
      </c>
      <c r="AE67" s="232">
        <v>2000</v>
      </c>
      <c r="AF67" s="232">
        <v>2000</v>
      </c>
      <c r="AG67" s="232"/>
      <c r="AH67" s="232"/>
      <c r="AI67" s="232">
        <v>2000</v>
      </c>
      <c r="AJ67" s="232">
        <v>2000</v>
      </c>
      <c r="AK67" s="232">
        <v>2000</v>
      </c>
      <c r="AL67" s="232">
        <v>2000</v>
      </c>
      <c r="AM67" s="481"/>
      <c r="AN67" s="232"/>
      <c r="AO67" s="232"/>
      <c r="AP67" s="232"/>
      <c r="AQ67" s="232"/>
      <c r="AR67" s="232"/>
      <c r="AS67" s="232"/>
      <c r="AT67" s="232"/>
      <c r="AU67" s="232"/>
      <c r="AV67" s="232"/>
      <c r="AW67" s="232"/>
      <c r="AX67" s="232"/>
    </row>
    <row r="68" spans="1:50" ht="19.5" customHeight="1">
      <c r="A68" s="209" t="s">
        <v>87</v>
      </c>
      <c r="B68" s="231" t="s">
        <v>114</v>
      </c>
      <c r="C68" s="214"/>
      <c r="D68" s="214"/>
      <c r="E68" s="390"/>
      <c r="F68" s="404"/>
      <c r="G68" s="374"/>
      <c r="H68" s="391"/>
      <c r="I68" s="438"/>
      <c r="J68" s="669">
        <f t="shared" si="39"/>
        <v>0</v>
      </c>
      <c r="K68" s="426">
        <f t="shared" si="40"/>
        <v>25000</v>
      </c>
      <c r="L68" s="660">
        <v>25000</v>
      </c>
      <c r="M68" s="458"/>
      <c r="N68" s="442"/>
      <c r="O68" s="487"/>
      <c r="P68" s="71"/>
      <c r="Q68" s="131"/>
      <c r="R68" s="131"/>
      <c r="S68" s="131"/>
      <c r="T68" s="131"/>
      <c r="U68" s="131"/>
      <c r="V68" s="131"/>
      <c r="W68" s="131"/>
      <c r="X68" s="131"/>
      <c r="Y68" s="131"/>
      <c r="Z68" s="232"/>
      <c r="AA68" s="232">
        <v>2500</v>
      </c>
      <c r="AB68" s="232">
        <v>2500</v>
      </c>
      <c r="AC68" s="232">
        <v>2500</v>
      </c>
      <c r="AD68" s="232">
        <v>2500</v>
      </c>
      <c r="AE68" s="232">
        <v>2500</v>
      </c>
      <c r="AF68" s="232">
        <v>2500</v>
      </c>
      <c r="AG68" s="232"/>
      <c r="AH68" s="232"/>
      <c r="AI68" s="232">
        <v>2500</v>
      </c>
      <c r="AJ68" s="232">
        <v>2500</v>
      </c>
      <c r="AK68" s="232">
        <v>2500</v>
      </c>
      <c r="AL68" s="516">
        <v>2500</v>
      </c>
      <c r="AM68" s="481"/>
      <c r="AN68" s="232"/>
      <c r="AO68" s="232"/>
      <c r="AP68" s="232"/>
      <c r="AQ68" s="232"/>
      <c r="AR68" s="232"/>
      <c r="AS68" s="232"/>
      <c r="AT68" s="232"/>
      <c r="AU68" s="232"/>
      <c r="AV68" s="232"/>
      <c r="AW68" s="232"/>
      <c r="AX68" s="232"/>
    </row>
    <row r="69" spans="1:50" ht="19.5" customHeight="1">
      <c r="A69" s="209" t="s">
        <v>87</v>
      </c>
      <c r="B69" s="231" t="s">
        <v>199</v>
      </c>
      <c r="C69" s="214"/>
      <c r="D69" s="214"/>
      <c r="E69" s="390"/>
      <c r="F69" s="404"/>
      <c r="G69" s="374"/>
      <c r="H69" s="391"/>
      <c r="I69" s="438"/>
      <c r="J69" s="669">
        <f t="shared" ref="J69" si="41">SUM(O69:Z69)</f>
        <v>0</v>
      </c>
      <c r="K69" s="426">
        <f t="shared" ref="K69" si="42">SUM(AA69:AL69)</f>
        <v>0</v>
      </c>
      <c r="L69" s="660">
        <v>0</v>
      </c>
      <c r="M69" s="458"/>
      <c r="N69" s="442"/>
      <c r="O69" s="487"/>
      <c r="P69" s="71"/>
      <c r="Q69" s="131"/>
      <c r="R69" s="131"/>
      <c r="S69" s="131"/>
      <c r="T69" s="131"/>
      <c r="U69" s="131"/>
      <c r="V69" s="131"/>
      <c r="W69" s="131"/>
      <c r="X69" s="131"/>
      <c r="Y69" s="131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516"/>
      <c r="AM69" s="481"/>
      <c r="AN69" s="232"/>
      <c r="AO69" s="232"/>
      <c r="AP69" s="232"/>
      <c r="AQ69" s="232"/>
      <c r="AR69" s="232"/>
      <c r="AS69" s="232"/>
      <c r="AT69" s="232"/>
      <c r="AU69" s="232"/>
      <c r="AV69" s="232"/>
      <c r="AW69" s="232"/>
      <c r="AX69" s="232"/>
    </row>
    <row r="70" spans="1:50" ht="19.5" customHeight="1">
      <c r="A70" s="215" t="s">
        <v>38</v>
      </c>
      <c r="B70" s="320" t="s">
        <v>162</v>
      </c>
      <c r="C70" s="214"/>
      <c r="D70" s="214"/>
      <c r="E70" s="390"/>
      <c r="F70" s="404"/>
      <c r="G70" s="374"/>
      <c r="H70" s="391"/>
      <c r="I70" s="438"/>
      <c r="J70" s="669">
        <f t="shared" ref="J70:J71" si="43">SUM(O70:Z70)</f>
        <v>0</v>
      </c>
      <c r="K70" s="426">
        <f t="shared" ref="K70:K71" si="44">SUM(AA70:AL70)</f>
        <v>30000</v>
      </c>
      <c r="L70" s="660">
        <v>60000</v>
      </c>
      <c r="M70" s="458"/>
      <c r="N70" s="442"/>
      <c r="O70" s="487"/>
      <c r="P70" s="71"/>
      <c r="Q70" s="131"/>
      <c r="R70" s="131"/>
      <c r="S70" s="131"/>
      <c r="T70" s="131"/>
      <c r="U70" s="131"/>
      <c r="V70" s="131"/>
      <c r="W70" s="131"/>
      <c r="X70" s="131"/>
      <c r="Y70" s="131"/>
      <c r="Z70" s="232"/>
      <c r="AA70" s="232">
        <v>2500</v>
      </c>
      <c r="AB70" s="232">
        <v>2500</v>
      </c>
      <c r="AC70" s="232">
        <v>2500</v>
      </c>
      <c r="AD70" s="232">
        <v>2500</v>
      </c>
      <c r="AE70" s="232">
        <v>2500</v>
      </c>
      <c r="AF70" s="232">
        <v>2500</v>
      </c>
      <c r="AG70" s="232">
        <v>2500</v>
      </c>
      <c r="AH70" s="232">
        <v>2500</v>
      </c>
      <c r="AI70" s="232">
        <v>2500</v>
      </c>
      <c r="AJ70" s="232">
        <v>2500</v>
      </c>
      <c r="AK70" s="232">
        <v>2500</v>
      </c>
      <c r="AL70" s="516">
        <v>2500</v>
      </c>
      <c r="AM70" s="481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</row>
    <row r="71" spans="1:50" ht="19.5" customHeight="1">
      <c r="A71" s="215" t="s">
        <v>51</v>
      </c>
      <c r="B71" s="320" t="s">
        <v>163</v>
      </c>
      <c r="C71" s="214"/>
      <c r="D71" s="214"/>
      <c r="E71" s="390"/>
      <c r="F71" s="404"/>
      <c r="G71" s="374"/>
      <c r="H71" s="391"/>
      <c r="I71" s="438"/>
      <c r="J71" s="669">
        <f t="shared" si="43"/>
        <v>0</v>
      </c>
      <c r="K71" s="426">
        <f t="shared" si="44"/>
        <v>13500</v>
      </c>
      <c r="L71" s="660">
        <v>28000</v>
      </c>
      <c r="M71" s="458"/>
      <c r="N71" s="442"/>
      <c r="O71" s="487"/>
      <c r="P71" s="71"/>
      <c r="Q71" s="131"/>
      <c r="R71" s="131"/>
      <c r="S71" s="131"/>
      <c r="T71" s="131"/>
      <c r="U71" s="131"/>
      <c r="V71" s="131"/>
      <c r="W71" s="131"/>
      <c r="X71" s="131"/>
      <c r="Y71" s="131"/>
      <c r="Z71" s="232"/>
      <c r="AA71" s="232">
        <v>1125</v>
      </c>
      <c r="AB71" s="232">
        <v>1125</v>
      </c>
      <c r="AC71" s="232">
        <v>1125</v>
      </c>
      <c r="AD71" s="232">
        <v>1125</v>
      </c>
      <c r="AE71" s="232">
        <v>1125</v>
      </c>
      <c r="AF71" s="232">
        <v>1125</v>
      </c>
      <c r="AG71" s="232">
        <v>1125</v>
      </c>
      <c r="AH71" s="232">
        <v>1125</v>
      </c>
      <c r="AI71" s="232">
        <v>1125</v>
      </c>
      <c r="AJ71" s="232">
        <v>1125</v>
      </c>
      <c r="AK71" s="232">
        <v>1125</v>
      </c>
      <c r="AL71" s="516">
        <v>1125</v>
      </c>
      <c r="AM71" s="481"/>
      <c r="AN71" s="232"/>
      <c r="AO71" s="232"/>
      <c r="AP71" s="232"/>
      <c r="AQ71" s="232"/>
      <c r="AR71" s="232"/>
      <c r="AS71" s="232"/>
      <c r="AT71" s="232"/>
      <c r="AU71" s="232"/>
      <c r="AV71" s="232"/>
      <c r="AW71" s="232"/>
      <c r="AX71" s="232"/>
    </row>
    <row r="72" spans="1:50" ht="19.5" customHeight="1">
      <c r="A72" s="215" t="s">
        <v>38</v>
      </c>
      <c r="B72" s="216" t="s">
        <v>66</v>
      </c>
      <c r="C72" s="193"/>
      <c r="D72" s="217"/>
      <c r="E72" s="390"/>
      <c r="F72" s="404"/>
      <c r="G72" s="374"/>
      <c r="H72" s="391"/>
      <c r="I72" s="438"/>
      <c r="J72" s="669">
        <f t="shared" si="25"/>
        <v>12600</v>
      </c>
      <c r="K72" s="687">
        <f>SUM(AA72:AL72)</f>
        <v>28750</v>
      </c>
      <c r="L72" s="660">
        <f t="shared" si="27"/>
        <v>30000</v>
      </c>
      <c r="M72" s="458"/>
      <c r="N72" s="442"/>
      <c r="O72" s="523"/>
      <c r="P72" s="84">
        <v>100</v>
      </c>
      <c r="Q72" s="84">
        <v>1250</v>
      </c>
      <c r="R72" s="84">
        <v>1250</v>
      </c>
      <c r="S72" s="84">
        <v>1250</v>
      </c>
      <c r="T72" s="84">
        <v>1250</v>
      </c>
      <c r="U72" s="84">
        <v>1250</v>
      </c>
      <c r="V72" s="84">
        <v>1250</v>
      </c>
      <c r="W72" s="84">
        <v>1250</v>
      </c>
      <c r="X72" s="84">
        <v>1250</v>
      </c>
      <c r="Y72" s="84">
        <v>1250</v>
      </c>
      <c r="Z72" s="86">
        <v>1250</v>
      </c>
      <c r="AA72" s="86">
        <v>1250</v>
      </c>
      <c r="AB72" s="86">
        <v>2500</v>
      </c>
      <c r="AC72" s="86">
        <v>2500</v>
      </c>
      <c r="AD72" s="86">
        <v>2500</v>
      </c>
      <c r="AE72" s="86">
        <v>2500</v>
      </c>
      <c r="AF72" s="86">
        <v>2500</v>
      </c>
      <c r="AG72" s="86">
        <v>2500</v>
      </c>
      <c r="AH72" s="86">
        <v>2500</v>
      </c>
      <c r="AI72" s="86">
        <v>2500</v>
      </c>
      <c r="AJ72" s="86">
        <v>2500</v>
      </c>
      <c r="AK72" s="86">
        <v>2500</v>
      </c>
      <c r="AL72" s="524">
        <v>2500</v>
      </c>
      <c r="AM72" s="482">
        <v>2500</v>
      </c>
      <c r="AN72" s="86">
        <v>2500</v>
      </c>
      <c r="AO72" s="86">
        <v>2500</v>
      </c>
      <c r="AP72" s="86">
        <v>2500</v>
      </c>
      <c r="AQ72" s="86">
        <v>2500</v>
      </c>
      <c r="AR72" s="86">
        <v>2500</v>
      </c>
      <c r="AS72" s="86">
        <v>2500</v>
      </c>
      <c r="AT72" s="86">
        <v>2500</v>
      </c>
      <c r="AU72" s="86">
        <v>2500</v>
      </c>
      <c r="AV72" s="86">
        <v>2500</v>
      </c>
      <c r="AW72" s="86">
        <v>2500</v>
      </c>
      <c r="AX72" s="86">
        <v>2500</v>
      </c>
    </row>
    <row r="73" spans="1:50" ht="19.5" customHeight="1">
      <c r="A73" s="215" t="s">
        <v>51</v>
      </c>
      <c r="B73" s="192" t="s">
        <v>52</v>
      </c>
      <c r="C73" s="193"/>
      <c r="D73" s="217"/>
      <c r="E73" s="390"/>
      <c r="F73" s="404"/>
      <c r="G73" s="374"/>
      <c r="H73" s="391"/>
      <c r="I73" s="438"/>
      <c r="J73" s="669">
        <f t="shared" si="25"/>
        <v>3030</v>
      </c>
      <c r="K73" s="687">
        <f t="shared" si="26"/>
        <v>11300</v>
      </c>
      <c r="L73" s="660">
        <f t="shared" si="27"/>
        <v>12000</v>
      </c>
      <c r="M73" s="458"/>
      <c r="N73" s="442"/>
      <c r="O73" s="523"/>
      <c r="P73" s="84">
        <v>30</v>
      </c>
      <c r="Q73" s="84">
        <v>300</v>
      </c>
      <c r="R73" s="84">
        <v>300</v>
      </c>
      <c r="S73" s="84">
        <v>300</v>
      </c>
      <c r="T73" s="84">
        <v>300</v>
      </c>
      <c r="U73" s="84">
        <v>300</v>
      </c>
      <c r="V73" s="84">
        <v>300</v>
      </c>
      <c r="W73" s="84">
        <v>300</v>
      </c>
      <c r="X73" s="84">
        <v>300</v>
      </c>
      <c r="Y73" s="84">
        <v>300</v>
      </c>
      <c r="Z73" s="86">
        <v>300</v>
      </c>
      <c r="AA73" s="86">
        <v>300</v>
      </c>
      <c r="AB73" s="86">
        <f t="shared" ref="AB73:AX73" si="45">AB72*40%</f>
        <v>1000</v>
      </c>
      <c r="AC73" s="86">
        <f t="shared" si="45"/>
        <v>1000</v>
      </c>
      <c r="AD73" s="86">
        <f t="shared" si="45"/>
        <v>1000</v>
      </c>
      <c r="AE73" s="86">
        <f t="shared" si="45"/>
        <v>1000</v>
      </c>
      <c r="AF73" s="86">
        <f t="shared" si="45"/>
        <v>1000</v>
      </c>
      <c r="AG73" s="86">
        <f t="shared" si="45"/>
        <v>1000</v>
      </c>
      <c r="AH73" s="86">
        <f t="shared" si="45"/>
        <v>1000</v>
      </c>
      <c r="AI73" s="86">
        <f t="shared" si="45"/>
        <v>1000</v>
      </c>
      <c r="AJ73" s="86">
        <f t="shared" si="45"/>
        <v>1000</v>
      </c>
      <c r="AK73" s="86">
        <f t="shared" si="45"/>
        <v>1000</v>
      </c>
      <c r="AL73" s="524">
        <f t="shared" si="45"/>
        <v>1000</v>
      </c>
      <c r="AM73" s="482">
        <f t="shared" si="45"/>
        <v>1000</v>
      </c>
      <c r="AN73" s="86">
        <f t="shared" si="45"/>
        <v>1000</v>
      </c>
      <c r="AO73" s="86">
        <f t="shared" si="45"/>
        <v>1000</v>
      </c>
      <c r="AP73" s="86">
        <f t="shared" si="45"/>
        <v>1000</v>
      </c>
      <c r="AQ73" s="86">
        <f t="shared" si="45"/>
        <v>1000</v>
      </c>
      <c r="AR73" s="86">
        <f t="shared" si="45"/>
        <v>1000</v>
      </c>
      <c r="AS73" s="86">
        <f t="shared" si="45"/>
        <v>1000</v>
      </c>
      <c r="AT73" s="86">
        <f t="shared" si="45"/>
        <v>1000</v>
      </c>
      <c r="AU73" s="86">
        <f t="shared" si="45"/>
        <v>1000</v>
      </c>
      <c r="AV73" s="86">
        <f t="shared" si="45"/>
        <v>1000</v>
      </c>
      <c r="AW73" s="86">
        <f t="shared" si="45"/>
        <v>1000</v>
      </c>
      <c r="AX73" s="86">
        <f t="shared" si="45"/>
        <v>1000</v>
      </c>
    </row>
    <row r="74" spans="1:50" ht="19.5" customHeight="1">
      <c r="A74" s="215" t="s">
        <v>38</v>
      </c>
      <c r="B74" s="216" t="s">
        <v>166</v>
      </c>
      <c r="C74" s="193"/>
      <c r="D74" s="217"/>
      <c r="E74" s="390" t="s">
        <v>28</v>
      </c>
      <c r="F74" s="404"/>
      <c r="G74" s="374"/>
      <c r="H74" s="391"/>
      <c r="I74" s="438"/>
      <c r="J74" s="669">
        <f t="shared" si="25"/>
        <v>11250</v>
      </c>
      <c r="K74" s="687">
        <f t="shared" si="26"/>
        <v>0</v>
      </c>
      <c r="L74" s="660">
        <v>10000</v>
      </c>
      <c r="M74" s="458"/>
      <c r="N74" s="442"/>
      <c r="O74" s="523"/>
      <c r="P74" s="84"/>
      <c r="Q74" s="84"/>
      <c r="R74" s="84">
        <v>1250</v>
      </c>
      <c r="S74" s="84">
        <v>1250</v>
      </c>
      <c r="T74" s="84">
        <v>1250</v>
      </c>
      <c r="U74" s="84">
        <v>1250</v>
      </c>
      <c r="V74" s="84">
        <v>1250</v>
      </c>
      <c r="W74" s="84">
        <v>1250</v>
      </c>
      <c r="X74" s="84">
        <v>1250</v>
      </c>
      <c r="Y74" s="84">
        <v>1250</v>
      </c>
      <c r="Z74" s="86">
        <v>1250</v>
      </c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524"/>
      <c r="AM74" s="482">
        <v>2500</v>
      </c>
      <c r="AN74" s="86">
        <v>2500</v>
      </c>
      <c r="AO74" s="86">
        <v>2500</v>
      </c>
      <c r="AP74" s="86">
        <v>2500</v>
      </c>
      <c r="AQ74" s="86">
        <v>2500</v>
      </c>
      <c r="AR74" s="86">
        <v>2500</v>
      </c>
      <c r="AS74" s="86">
        <v>2500</v>
      </c>
      <c r="AT74" s="86">
        <v>2500</v>
      </c>
      <c r="AU74" s="86">
        <v>2500</v>
      </c>
      <c r="AV74" s="86">
        <v>2500</v>
      </c>
      <c r="AW74" s="86">
        <v>2500</v>
      </c>
      <c r="AX74" s="86">
        <v>2500</v>
      </c>
    </row>
    <row r="75" spans="1:50" ht="19.5" customHeight="1">
      <c r="A75" s="215" t="s">
        <v>51</v>
      </c>
      <c r="B75" s="216" t="s">
        <v>53</v>
      </c>
      <c r="C75" s="193"/>
      <c r="D75" s="217"/>
      <c r="E75" s="390"/>
      <c r="F75" s="404"/>
      <c r="G75" s="374"/>
      <c r="H75" s="391"/>
      <c r="I75" s="438"/>
      <c r="J75" s="669">
        <f t="shared" si="25"/>
        <v>2700</v>
      </c>
      <c r="K75" s="687">
        <f t="shared" si="26"/>
        <v>0</v>
      </c>
      <c r="L75" s="660">
        <v>3500</v>
      </c>
      <c r="M75" s="458"/>
      <c r="N75" s="442"/>
      <c r="O75" s="523"/>
      <c r="P75" s="84"/>
      <c r="Q75" s="84"/>
      <c r="R75" s="84">
        <v>300</v>
      </c>
      <c r="S75" s="84">
        <v>300</v>
      </c>
      <c r="T75" s="84">
        <v>300</v>
      </c>
      <c r="U75" s="84">
        <v>300</v>
      </c>
      <c r="V75" s="84">
        <v>300</v>
      </c>
      <c r="W75" s="84">
        <v>300</v>
      </c>
      <c r="X75" s="84">
        <v>300</v>
      </c>
      <c r="Y75" s="84">
        <v>300</v>
      </c>
      <c r="Z75" s="86">
        <v>300</v>
      </c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524"/>
      <c r="AM75" s="482">
        <f t="shared" ref="AM75:AX75" si="46">AM74*40%</f>
        <v>1000</v>
      </c>
      <c r="AN75" s="86">
        <f t="shared" si="46"/>
        <v>1000</v>
      </c>
      <c r="AO75" s="86">
        <f t="shared" si="46"/>
        <v>1000</v>
      </c>
      <c r="AP75" s="86">
        <f t="shared" si="46"/>
        <v>1000</v>
      </c>
      <c r="AQ75" s="86">
        <f t="shared" si="46"/>
        <v>1000</v>
      </c>
      <c r="AR75" s="86">
        <f t="shared" si="46"/>
        <v>1000</v>
      </c>
      <c r="AS75" s="86">
        <f t="shared" si="46"/>
        <v>1000</v>
      </c>
      <c r="AT75" s="86">
        <f t="shared" si="46"/>
        <v>1000</v>
      </c>
      <c r="AU75" s="86">
        <f t="shared" si="46"/>
        <v>1000</v>
      </c>
      <c r="AV75" s="86">
        <f t="shared" si="46"/>
        <v>1000</v>
      </c>
      <c r="AW75" s="86">
        <f t="shared" si="46"/>
        <v>1000</v>
      </c>
      <c r="AX75" s="86">
        <f t="shared" si="46"/>
        <v>1000</v>
      </c>
    </row>
    <row r="76" spans="1:50" ht="19.5" customHeight="1" thickBot="1">
      <c r="A76" s="29" t="s">
        <v>54</v>
      </c>
      <c r="B76" s="152" t="s">
        <v>72</v>
      </c>
      <c r="C76" s="14"/>
      <c r="D76" s="129"/>
      <c r="E76" s="390"/>
      <c r="F76" s="404"/>
      <c r="G76" s="374"/>
      <c r="H76" s="391"/>
      <c r="I76" s="438"/>
      <c r="J76" s="669">
        <f t="shared" si="25"/>
        <v>0</v>
      </c>
      <c r="K76" s="426">
        <f t="shared" si="26"/>
        <v>0</v>
      </c>
      <c r="L76" s="660">
        <f t="shared" si="27"/>
        <v>0</v>
      </c>
      <c r="M76" s="458"/>
      <c r="N76" s="442"/>
      <c r="O76" s="525">
        <f t="shared" ref="O76:AX76" si="47">O93</f>
        <v>0</v>
      </c>
      <c r="P76" s="112">
        <f t="shared" si="47"/>
        <v>0</v>
      </c>
      <c r="Q76" s="89">
        <f t="shared" si="47"/>
        <v>0</v>
      </c>
      <c r="R76" s="89">
        <f t="shared" si="47"/>
        <v>0</v>
      </c>
      <c r="S76" s="89">
        <f t="shared" si="47"/>
        <v>0</v>
      </c>
      <c r="T76" s="89">
        <f t="shared" si="47"/>
        <v>0</v>
      </c>
      <c r="U76" s="89">
        <f t="shared" si="47"/>
        <v>0</v>
      </c>
      <c r="V76" s="89">
        <f t="shared" si="47"/>
        <v>0</v>
      </c>
      <c r="W76" s="89">
        <f t="shared" si="47"/>
        <v>0</v>
      </c>
      <c r="X76" s="89">
        <f t="shared" si="47"/>
        <v>0</v>
      </c>
      <c r="Y76" s="89">
        <f t="shared" si="47"/>
        <v>0</v>
      </c>
      <c r="Z76" s="90">
        <f t="shared" si="47"/>
        <v>0</v>
      </c>
      <c r="AA76" s="90">
        <f t="shared" si="47"/>
        <v>0</v>
      </c>
      <c r="AB76" s="90">
        <f t="shared" si="47"/>
        <v>0</v>
      </c>
      <c r="AC76" s="90">
        <f t="shared" si="47"/>
        <v>0</v>
      </c>
      <c r="AD76" s="90">
        <f t="shared" si="47"/>
        <v>0</v>
      </c>
      <c r="AE76" s="90">
        <f t="shared" si="47"/>
        <v>0</v>
      </c>
      <c r="AF76" s="90">
        <f t="shared" si="47"/>
        <v>0</v>
      </c>
      <c r="AG76" s="90">
        <f t="shared" si="47"/>
        <v>0</v>
      </c>
      <c r="AH76" s="90">
        <f t="shared" si="47"/>
        <v>0</v>
      </c>
      <c r="AI76" s="90">
        <f t="shared" si="47"/>
        <v>0</v>
      </c>
      <c r="AJ76" s="90">
        <f t="shared" si="47"/>
        <v>0</v>
      </c>
      <c r="AK76" s="90">
        <f t="shared" si="47"/>
        <v>0</v>
      </c>
      <c r="AL76" s="526">
        <f t="shared" si="47"/>
        <v>0</v>
      </c>
      <c r="AM76" s="483">
        <f t="shared" si="47"/>
        <v>0</v>
      </c>
      <c r="AN76" s="90">
        <f t="shared" si="47"/>
        <v>0</v>
      </c>
      <c r="AO76" s="90">
        <f t="shared" si="47"/>
        <v>0</v>
      </c>
      <c r="AP76" s="90">
        <f t="shared" si="47"/>
        <v>0</v>
      </c>
      <c r="AQ76" s="90">
        <f t="shared" si="47"/>
        <v>0</v>
      </c>
      <c r="AR76" s="90">
        <f t="shared" si="47"/>
        <v>0</v>
      </c>
      <c r="AS76" s="90">
        <f t="shared" si="47"/>
        <v>0</v>
      </c>
      <c r="AT76" s="90">
        <f t="shared" si="47"/>
        <v>0</v>
      </c>
      <c r="AU76" s="90">
        <f t="shared" si="47"/>
        <v>0</v>
      </c>
      <c r="AV76" s="90">
        <f t="shared" si="47"/>
        <v>0</v>
      </c>
      <c r="AW76" s="90">
        <f t="shared" si="47"/>
        <v>0</v>
      </c>
      <c r="AX76" s="90">
        <f t="shared" si="47"/>
        <v>0</v>
      </c>
    </row>
    <row r="77" spans="1:50" ht="19.5" customHeight="1" thickBot="1">
      <c r="A77" s="30" t="s">
        <v>29</v>
      </c>
      <c r="B77" s="135" t="s">
        <v>28</v>
      </c>
      <c r="C77" s="91"/>
      <c r="D77" s="147"/>
      <c r="E77" s="638">
        <f>SUM(E45:E76)</f>
        <v>50445</v>
      </c>
      <c r="F77" s="411">
        <f>SUM(F45:F76)</f>
        <v>157501</v>
      </c>
      <c r="G77" s="628">
        <f>SUM(G45:G76)</f>
        <v>2400</v>
      </c>
      <c r="H77" s="651"/>
      <c r="I77" s="447"/>
      <c r="J77" s="671">
        <f>SUM(J45:J76)</f>
        <v>90224.790000000008</v>
      </c>
      <c r="K77" s="430">
        <f>SUM(K45:K76)</f>
        <v>350951.9</v>
      </c>
      <c r="L77" s="663">
        <f>SUM(L45:L76)</f>
        <v>270232</v>
      </c>
      <c r="M77" s="648"/>
      <c r="N77" s="443"/>
      <c r="O77" s="527">
        <f t="shared" ref="O77:AX77" si="48">SUM(O45:O76)</f>
        <v>0</v>
      </c>
      <c r="P77" s="122">
        <f t="shared" si="48"/>
        <v>130</v>
      </c>
      <c r="Q77" s="122">
        <f t="shared" si="48"/>
        <v>1550</v>
      </c>
      <c r="R77" s="122">
        <f t="shared" si="48"/>
        <v>3100</v>
      </c>
      <c r="S77" s="122">
        <f t="shared" si="48"/>
        <v>3100</v>
      </c>
      <c r="T77" s="122">
        <f t="shared" si="48"/>
        <v>3100</v>
      </c>
      <c r="U77" s="122">
        <f t="shared" si="48"/>
        <v>14600</v>
      </c>
      <c r="V77" s="122">
        <f t="shared" si="48"/>
        <v>3100</v>
      </c>
      <c r="W77" s="122">
        <f t="shared" si="48"/>
        <v>4046</v>
      </c>
      <c r="X77" s="122">
        <f t="shared" si="48"/>
        <v>7118</v>
      </c>
      <c r="Y77" s="122">
        <f t="shared" si="48"/>
        <v>5518</v>
      </c>
      <c r="Z77" s="123">
        <f t="shared" si="48"/>
        <v>44862.79</v>
      </c>
      <c r="AA77" s="123">
        <f t="shared" si="48"/>
        <v>17198.25</v>
      </c>
      <c r="AB77" s="123">
        <f t="shared" si="48"/>
        <v>34148.25</v>
      </c>
      <c r="AC77" s="123">
        <f t="shared" si="48"/>
        <v>71268.195000000007</v>
      </c>
      <c r="AD77" s="123">
        <f t="shared" si="48"/>
        <v>36745.875</v>
      </c>
      <c r="AE77" s="123">
        <f t="shared" si="48"/>
        <v>32323.195</v>
      </c>
      <c r="AF77" s="123">
        <f t="shared" si="48"/>
        <v>37023.195</v>
      </c>
      <c r="AG77" s="123">
        <f t="shared" si="48"/>
        <v>10885</v>
      </c>
      <c r="AH77" s="123">
        <f t="shared" si="48"/>
        <v>10885</v>
      </c>
      <c r="AI77" s="123">
        <f t="shared" si="48"/>
        <v>48131.195</v>
      </c>
      <c r="AJ77" s="123">
        <f t="shared" si="48"/>
        <v>20426.875</v>
      </c>
      <c r="AK77" s="123">
        <f t="shared" si="48"/>
        <v>21560.195</v>
      </c>
      <c r="AL77" s="528">
        <f t="shared" si="48"/>
        <v>21556.195</v>
      </c>
      <c r="AM77" s="484">
        <f t="shared" si="48"/>
        <v>11026.4</v>
      </c>
      <c r="AN77" s="123">
        <f t="shared" si="48"/>
        <v>20669.5</v>
      </c>
      <c r="AO77" s="123">
        <f t="shared" si="48"/>
        <v>20669.5</v>
      </c>
      <c r="AP77" s="123">
        <f t="shared" si="48"/>
        <v>20669.5</v>
      </c>
      <c r="AQ77" s="123">
        <f t="shared" si="48"/>
        <v>20669.5</v>
      </c>
      <c r="AR77" s="123">
        <f t="shared" si="48"/>
        <v>20669.5</v>
      </c>
      <c r="AS77" s="123">
        <f t="shared" si="48"/>
        <v>20669.5</v>
      </c>
      <c r="AT77" s="123">
        <f t="shared" si="48"/>
        <v>20669.5</v>
      </c>
      <c r="AU77" s="123">
        <f t="shared" si="48"/>
        <v>20669.5</v>
      </c>
      <c r="AV77" s="123">
        <f t="shared" si="48"/>
        <v>20669.5</v>
      </c>
      <c r="AW77" s="123">
        <f t="shared" si="48"/>
        <v>20669.5</v>
      </c>
      <c r="AX77" s="123">
        <f t="shared" si="48"/>
        <v>20669.5</v>
      </c>
    </row>
    <row r="78" spans="1:50" ht="19.5" customHeight="1" thickBot="1">
      <c r="A78" s="53" t="s">
        <v>225</v>
      </c>
      <c r="B78" s="54"/>
      <c r="C78" s="54"/>
      <c r="D78" s="148"/>
      <c r="E78" s="639">
        <f>+E44+E77</f>
        <v>50445</v>
      </c>
      <c r="F78" s="413">
        <f>+F44+F77</f>
        <v>157501</v>
      </c>
      <c r="G78" s="629">
        <f>+G44+G77</f>
        <v>2400</v>
      </c>
      <c r="H78" s="414"/>
      <c r="I78" s="447"/>
      <c r="J78" s="639">
        <f>+J44+J77</f>
        <v>90224.790000000008</v>
      </c>
      <c r="K78" s="413">
        <f>+K44+K77</f>
        <v>350951.9</v>
      </c>
      <c r="L78" s="629">
        <f>+L44+L77</f>
        <v>276232</v>
      </c>
      <c r="M78" s="414"/>
      <c r="N78" s="447"/>
      <c r="O78" s="507">
        <f t="shared" ref="O78:AX78" si="49">O44+O77</f>
        <v>0</v>
      </c>
      <c r="P78" s="56">
        <f t="shared" si="49"/>
        <v>130</v>
      </c>
      <c r="Q78" s="56">
        <f t="shared" si="49"/>
        <v>1550</v>
      </c>
      <c r="R78" s="56">
        <f t="shared" si="49"/>
        <v>3100</v>
      </c>
      <c r="S78" s="56">
        <f t="shared" si="49"/>
        <v>3100</v>
      </c>
      <c r="T78" s="56">
        <f t="shared" si="49"/>
        <v>3100</v>
      </c>
      <c r="U78" s="56">
        <f t="shared" si="49"/>
        <v>14600</v>
      </c>
      <c r="V78" s="56">
        <f t="shared" si="49"/>
        <v>3100</v>
      </c>
      <c r="W78" s="56">
        <f t="shared" si="49"/>
        <v>4046</v>
      </c>
      <c r="X78" s="56">
        <f t="shared" si="49"/>
        <v>7118</v>
      </c>
      <c r="Y78" s="56">
        <f t="shared" si="49"/>
        <v>5518</v>
      </c>
      <c r="Z78" s="57">
        <f t="shared" si="49"/>
        <v>44862.79</v>
      </c>
      <c r="AA78" s="57">
        <f t="shared" si="49"/>
        <v>17198.25</v>
      </c>
      <c r="AB78" s="57">
        <f t="shared" si="49"/>
        <v>34148.25</v>
      </c>
      <c r="AC78" s="57">
        <f t="shared" si="49"/>
        <v>71268.195000000007</v>
      </c>
      <c r="AD78" s="57">
        <f t="shared" si="49"/>
        <v>36745.875</v>
      </c>
      <c r="AE78" s="57">
        <f t="shared" si="49"/>
        <v>32323.195</v>
      </c>
      <c r="AF78" s="57">
        <f t="shared" si="49"/>
        <v>37023.195</v>
      </c>
      <c r="AG78" s="57">
        <f t="shared" si="49"/>
        <v>10885</v>
      </c>
      <c r="AH78" s="57">
        <f t="shared" si="49"/>
        <v>10885</v>
      </c>
      <c r="AI78" s="57">
        <f t="shared" si="49"/>
        <v>48131.195</v>
      </c>
      <c r="AJ78" s="57">
        <f t="shared" si="49"/>
        <v>20426.875</v>
      </c>
      <c r="AK78" s="57">
        <f t="shared" si="49"/>
        <v>21560.195</v>
      </c>
      <c r="AL78" s="508">
        <f t="shared" si="49"/>
        <v>21556.195</v>
      </c>
      <c r="AM78" s="473">
        <f t="shared" si="49"/>
        <v>11026.4</v>
      </c>
      <c r="AN78" s="57">
        <f t="shared" si="49"/>
        <v>20669.5</v>
      </c>
      <c r="AO78" s="57">
        <f t="shared" si="49"/>
        <v>20669.5</v>
      </c>
      <c r="AP78" s="57">
        <f t="shared" si="49"/>
        <v>20669.5</v>
      </c>
      <c r="AQ78" s="57">
        <f t="shared" si="49"/>
        <v>20669.5</v>
      </c>
      <c r="AR78" s="57">
        <f t="shared" si="49"/>
        <v>20669.5</v>
      </c>
      <c r="AS78" s="57">
        <f t="shared" si="49"/>
        <v>20669.5</v>
      </c>
      <c r="AT78" s="57">
        <f t="shared" si="49"/>
        <v>20669.5</v>
      </c>
      <c r="AU78" s="57">
        <f t="shared" si="49"/>
        <v>20669.5</v>
      </c>
      <c r="AV78" s="57">
        <f t="shared" si="49"/>
        <v>20669.5</v>
      </c>
      <c r="AW78" s="57">
        <f t="shared" si="49"/>
        <v>20669.5</v>
      </c>
      <c r="AX78" s="57">
        <f t="shared" si="49"/>
        <v>20669.5</v>
      </c>
    </row>
    <row r="79" spans="1:50" ht="19.5" customHeight="1" thickBot="1">
      <c r="A79" s="578"/>
      <c r="B79" s="579"/>
      <c r="C79" s="579"/>
      <c r="D79" s="692" t="s">
        <v>223</v>
      </c>
      <c r="E79" s="590" t="s">
        <v>197</v>
      </c>
      <c r="F79" s="652">
        <f>+F78+G78</f>
        <v>159901</v>
      </c>
      <c r="G79" s="632"/>
      <c r="H79" s="653"/>
      <c r="I79" s="452"/>
      <c r="J79" s="672"/>
      <c r="K79" s="580"/>
      <c r="L79" s="664"/>
      <c r="M79" s="688"/>
      <c r="N79" s="444"/>
      <c r="O79" s="581"/>
      <c r="P79" s="559"/>
      <c r="Q79" s="559"/>
      <c r="R79" s="559"/>
      <c r="S79" s="559"/>
      <c r="T79" s="559"/>
      <c r="U79" s="559"/>
      <c r="V79" s="559"/>
      <c r="W79" s="559"/>
      <c r="X79" s="559"/>
      <c r="Y79" s="559"/>
      <c r="Z79" s="582"/>
      <c r="AA79" s="558"/>
      <c r="AB79" s="583"/>
      <c r="AC79" s="559"/>
      <c r="AD79" s="559"/>
      <c r="AE79" s="559"/>
      <c r="AF79" s="559"/>
      <c r="AG79" s="559"/>
      <c r="AH79" s="559"/>
      <c r="AI79" s="559"/>
      <c r="AJ79" s="559"/>
      <c r="AK79" s="559"/>
      <c r="AL79" s="584"/>
      <c r="AM79" s="388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9.5" customHeight="1" thickBot="1">
      <c r="A80" s="95" t="s">
        <v>193</v>
      </c>
      <c r="B80" s="95"/>
      <c r="C80" s="95"/>
      <c r="D80" s="95"/>
      <c r="E80" s="415"/>
      <c r="F80" s="415"/>
      <c r="G80" s="633"/>
      <c r="H80" s="654"/>
      <c r="I80" s="455"/>
      <c r="J80" s="665">
        <f>+J37-J78</f>
        <v>-47132.060000000005</v>
      </c>
      <c r="K80" s="577">
        <f>+K37-K78</f>
        <v>-127138.97500000003</v>
      </c>
      <c r="L80" s="665">
        <f>+L37-L78</f>
        <v>1528</v>
      </c>
      <c r="M80" s="689"/>
      <c r="N80" s="376"/>
      <c r="O80" s="529">
        <f t="shared" ref="O80:AX80" si="50">O37-O78</f>
        <v>0</v>
      </c>
      <c r="P80" s="530">
        <f t="shared" si="50"/>
        <v>-52.844999999999999</v>
      </c>
      <c r="Q80" s="530">
        <f t="shared" si="50"/>
        <v>-180.07499999999982</v>
      </c>
      <c r="R80" s="530">
        <f t="shared" si="50"/>
        <v>-990.14999999999964</v>
      </c>
      <c r="S80" s="530">
        <f t="shared" si="50"/>
        <v>-1260.1499999999999</v>
      </c>
      <c r="T80" s="530">
        <f t="shared" si="50"/>
        <v>8856.8499999999985</v>
      </c>
      <c r="U80" s="530">
        <f t="shared" si="50"/>
        <v>-7760.15</v>
      </c>
      <c r="V80" s="530">
        <f t="shared" si="50"/>
        <v>-1260.1499999999999</v>
      </c>
      <c r="W80" s="530">
        <f t="shared" si="50"/>
        <v>-1535.1499999999996</v>
      </c>
      <c r="X80" s="530">
        <f t="shared" si="50"/>
        <v>-935.14999999999964</v>
      </c>
      <c r="Y80" s="530">
        <f t="shared" si="50"/>
        <v>-1335.1499999999996</v>
      </c>
      <c r="Z80" s="97">
        <f t="shared" si="50"/>
        <v>-40679.94</v>
      </c>
      <c r="AA80" s="97">
        <f t="shared" si="50"/>
        <v>2127.6749999999993</v>
      </c>
      <c r="AB80" s="97">
        <f t="shared" si="50"/>
        <v>-10782.25</v>
      </c>
      <c r="AC80" s="97">
        <f t="shared" si="50"/>
        <v>-44495.195000000007</v>
      </c>
      <c r="AD80" s="97">
        <f t="shared" si="50"/>
        <v>2027.125</v>
      </c>
      <c r="AE80" s="97">
        <f t="shared" si="50"/>
        <v>-18550.195</v>
      </c>
      <c r="AF80" s="97">
        <f t="shared" si="50"/>
        <v>-12750.195</v>
      </c>
      <c r="AG80" s="97">
        <f t="shared" si="50"/>
        <v>-9062</v>
      </c>
      <c r="AH80" s="97">
        <f t="shared" si="50"/>
        <v>-7062</v>
      </c>
      <c r="AI80" s="97">
        <f t="shared" si="50"/>
        <v>-24138.195</v>
      </c>
      <c r="AJ80" s="97">
        <f t="shared" si="50"/>
        <v>2803.125</v>
      </c>
      <c r="AK80" s="97">
        <f t="shared" si="50"/>
        <v>-10330.195</v>
      </c>
      <c r="AL80" s="531">
        <f t="shared" si="50"/>
        <v>-8126.1949999999997</v>
      </c>
      <c r="AM80" s="485">
        <f t="shared" si="50"/>
        <v>2003.6000000000004</v>
      </c>
      <c r="AN80" s="97">
        <f t="shared" si="50"/>
        <v>2360.5</v>
      </c>
      <c r="AO80" s="97">
        <f t="shared" si="50"/>
        <v>2360.5</v>
      </c>
      <c r="AP80" s="97">
        <f t="shared" si="50"/>
        <v>2360.5</v>
      </c>
      <c r="AQ80" s="97">
        <f t="shared" si="50"/>
        <v>2360.5</v>
      </c>
      <c r="AR80" s="97">
        <f t="shared" si="50"/>
        <v>2360.5</v>
      </c>
      <c r="AS80" s="97">
        <f t="shared" si="50"/>
        <v>2060.5</v>
      </c>
      <c r="AT80" s="97">
        <f t="shared" si="50"/>
        <v>2060.5</v>
      </c>
      <c r="AU80" s="97">
        <f t="shared" si="50"/>
        <v>2860.5</v>
      </c>
      <c r="AV80" s="97">
        <f t="shared" si="50"/>
        <v>3160.5</v>
      </c>
      <c r="AW80" s="97">
        <f t="shared" si="50"/>
        <v>3160.5</v>
      </c>
      <c r="AX80" s="97">
        <f t="shared" si="50"/>
        <v>-4239.5</v>
      </c>
    </row>
    <row r="81" spans="1:50" ht="19.5" customHeight="1" thickBot="1">
      <c r="A81" s="98"/>
      <c r="B81" s="98"/>
      <c r="C81" s="98"/>
      <c r="D81" s="134"/>
      <c r="E81" s="416"/>
      <c r="F81" s="416"/>
      <c r="G81" s="618"/>
      <c r="H81" s="655"/>
      <c r="I81" s="456"/>
      <c r="J81" s="673"/>
      <c r="K81" s="431"/>
      <c r="L81" s="666"/>
      <c r="M81" s="690"/>
      <c r="N81" s="376"/>
      <c r="O81" s="532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533"/>
      <c r="AB81" s="534"/>
      <c r="AC81" s="486"/>
      <c r="AD81" s="486"/>
      <c r="AE81" s="486"/>
      <c r="AF81" s="486"/>
      <c r="AG81" s="486"/>
      <c r="AH81" s="486"/>
      <c r="AI81" s="486"/>
      <c r="AJ81" s="486"/>
      <c r="AK81" s="486"/>
      <c r="AL81" s="535"/>
      <c r="AM81" s="486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</row>
    <row r="82" spans="1:50" ht="39.75" customHeight="1" thickBot="1">
      <c r="A82" s="219" t="s">
        <v>183</v>
      </c>
      <c r="B82" s="843" t="s">
        <v>28</v>
      </c>
      <c r="C82" s="844"/>
      <c r="D82" s="817">
        <f>+'TdF Equilibré'!D62</f>
        <v>3421.31</v>
      </c>
      <c r="E82" s="640"/>
      <c r="F82" s="417"/>
      <c r="G82" s="630"/>
      <c r="H82" s="419"/>
      <c r="I82" s="457"/>
      <c r="J82" s="674">
        <f>+D82+J80</f>
        <v>-43710.750000000007</v>
      </c>
      <c r="K82" s="432">
        <f>+K80+D82</f>
        <v>-123717.66500000004</v>
      </c>
      <c r="L82" s="667">
        <f>+K82+L80</f>
        <v>-122189.66500000004</v>
      </c>
      <c r="M82" s="691"/>
      <c r="N82" s="448"/>
      <c r="O82" s="536">
        <f>D82+O80</f>
        <v>3421.31</v>
      </c>
      <c r="P82" s="537">
        <f t="shared" ref="P82:AX82" si="51">O82+P80</f>
        <v>3368.4650000000001</v>
      </c>
      <c r="Q82" s="537">
        <f t="shared" si="51"/>
        <v>3188.3900000000003</v>
      </c>
      <c r="R82" s="537">
        <f t="shared" si="51"/>
        <v>2198.2400000000007</v>
      </c>
      <c r="S82" s="537">
        <f t="shared" si="51"/>
        <v>938.09000000000083</v>
      </c>
      <c r="T82" s="537">
        <f t="shared" si="51"/>
        <v>9794.9399999999987</v>
      </c>
      <c r="U82" s="537">
        <f t="shared" si="51"/>
        <v>2034.7899999999991</v>
      </c>
      <c r="V82" s="537">
        <f t="shared" si="51"/>
        <v>774.63999999999919</v>
      </c>
      <c r="W82" s="537">
        <f t="shared" si="51"/>
        <v>-760.51000000000045</v>
      </c>
      <c r="X82" s="537">
        <f t="shared" si="51"/>
        <v>-1695.66</v>
      </c>
      <c r="Y82" s="538">
        <f t="shared" si="51"/>
        <v>-3030.8099999999995</v>
      </c>
      <c r="Z82" s="539">
        <f t="shared" si="51"/>
        <v>-43710.75</v>
      </c>
      <c r="AA82" s="539">
        <f t="shared" si="51"/>
        <v>-41583.074999999997</v>
      </c>
      <c r="AB82" s="539">
        <f t="shared" si="51"/>
        <v>-52365.324999999997</v>
      </c>
      <c r="AC82" s="539">
        <f t="shared" si="51"/>
        <v>-96860.52</v>
      </c>
      <c r="AD82" s="539">
        <f t="shared" si="51"/>
        <v>-94833.395000000004</v>
      </c>
      <c r="AE82" s="539">
        <f t="shared" si="51"/>
        <v>-113383.59</v>
      </c>
      <c r="AF82" s="539">
        <f t="shared" si="51"/>
        <v>-126133.785</v>
      </c>
      <c r="AG82" s="539">
        <f t="shared" si="51"/>
        <v>-135195.785</v>
      </c>
      <c r="AH82" s="539">
        <f t="shared" si="51"/>
        <v>-142257.785</v>
      </c>
      <c r="AI82" s="539">
        <f t="shared" si="51"/>
        <v>-166395.98000000001</v>
      </c>
      <c r="AJ82" s="539">
        <f t="shared" si="51"/>
        <v>-163592.85500000001</v>
      </c>
      <c r="AK82" s="539">
        <f t="shared" si="51"/>
        <v>-173923.05000000002</v>
      </c>
      <c r="AL82" s="540">
        <f t="shared" si="51"/>
        <v>-182049.24500000002</v>
      </c>
      <c r="AM82" s="125">
        <f t="shared" si="51"/>
        <v>-180045.64500000002</v>
      </c>
      <c r="AN82" s="104">
        <f t="shared" si="51"/>
        <v>-177685.14500000002</v>
      </c>
      <c r="AO82" s="104">
        <f t="shared" si="51"/>
        <v>-175324.64500000002</v>
      </c>
      <c r="AP82" s="104">
        <f t="shared" si="51"/>
        <v>-172964.14500000002</v>
      </c>
      <c r="AQ82" s="104">
        <f t="shared" si="51"/>
        <v>-170603.64500000002</v>
      </c>
      <c r="AR82" s="104">
        <f t="shared" si="51"/>
        <v>-168243.14500000002</v>
      </c>
      <c r="AS82" s="104">
        <f t="shared" si="51"/>
        <v>-166182.64500000002</v>
      </c>
      <c r="AT82" s="104">
        <f t="shared" si="51"/>
        <v>-164122.14500000002</v>
      </c>
      <c r="AU82" s="104">
        <f t="shared" si="51"/>
        <v>-161261.64500000002</v>
      </c>
      <c r="AV82" s="104">
        <f t="shared" si="51"/>
        <v>-158101.14500000002</v>
      </c>
      <c r="AW82" s="104">
        <f t="shared" si="51"/>
        <v>-154940.64500000002</v>
      </c>
      <c r="AX82" s="104">
        <f t="shared" si="51"/>
        <v>-159180.14500000002</v>
      </c>
    </row>
    <row r="83" spans="1:50" ht="43.9" hidden="1" customHeight="1">
      <c r="A83" s="845" t="s">
        <v>93</v>
      </c>
      <c r="B83" s="846"/>
      <c r="C83" s="846"/>
      <c r="D83" s="846"/>
      <c r="E83" s="847"/>
      <c r="F83" s="847"/>
      <c r="G83" s="847"/>
      <c r="H83" s="847"/>
      <c r="I83" s="847"/>
      <c r="J83" s="847"/>
      <c r="K83" s="847"/>
      <c r="L83" s="234"/>
      <c r="M83" s="234"/>
      <c r="N83" s="449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2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9.5" hidden="1" customHeight="1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2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9.5" hidden="1" customHeight="1" thickBot="1">
      <c r="A85" s="105" t="s">
        <v>57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2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9.5" hidden="1" customHeight="1" thickBot="1">
      <c r="A86" s="5" t="s">
        <v>58</v>
      </c>
      <c r="B86" s="6"/>
      <c r="C86" s="6"/>
      <c r="D86" s="6"/>
      <c r="E86" s="140"/>
      <c r="F86" s="140"/>
      <c r="G86" s="140"/>
      <c r="H86" s="140"/>
      <c r="I86" s="140"/>
      <c r="J86" s="59"/>
      <c r="K86" s="59"/>
      <c r="L86" s="235"/>
      <c r="M86" s="235"/>
      <c r="N86" s="235"/>
      <c r="O86" s="106">
        <f>O9</f>
        <v>44227</v>
      </c>
      <c r="P86" s="60">
        <f t="shared" ref="P86:AX86" si="52">IF(O86="","",EOMONTH(O86,1))</f>
        <v>44255</v>
      </c>
      <c r="Q86" s="60">
        <f t="shared" si="52"/>
        <v>44286</v>
      </c>
      <c r="R86" s="60">
        <f t="shared" si="52"/>
        <v>44316</v>
      </c>
      <c r="S86" s="60">
        <f t="shared" si="52"/>
        <v>44347</v>
      </c>
      <c r="T86" s="60">
        <f t="shared" si="52"/>
        <v>44377</v>
      </c>
      <c r="U86" s="60">
        <f t="shared" si="52"/>
        <v>44408</v>
      </c>
      <c r="V86" s="60">
        <f t="shared" si="52"/>
        <v>44439</v>
      </c>
      <c r="W86" s="60">
        <f t="shared" si="52"/>
        <v>44469</v>
      </c>
      <c r="X86" s="60">
        <f t="shared" si="52"/>
        <v>44500</v>
      </c>
      <c r="Y86" s="60">
        <f t="shared" si="52"/>
        <v>44530</v>
      </c>
      <c r="Z86" s="61">
        <f t="shared" si="52"/>
        <v>44561</v>
      </c>
      <c r="AA86" s="61">
        <f t="shared" si="52"/>
        <v>44592</v>
      </c>
      <c r="AB86" s="61">
        <f t="shared" si="52"/>
        <v>44620</v>
      </c>
      <c r="AC86" s="61">
        <f t="shared" si="52"/>
        <v>44651</v>
      </c>
      <c r="AD86" s="61">
        <f t="shared" si="52"/>
        <v>44681</v>
      </c>
      <c r="AE86" s="61">
        <f t="shared" si="52"/>
        <v>44712</v>
      </c>
      <c r="AF86" s="61">
        <f t="shared" si="52"/>
        <v>44742</v>
      </c>
      <c r="AG86" s="61">
        <f t="shared" si="52"/>
        <v>44773</v>
      </c>
      <c r="AH86" s="61">
        <f t="shared" si="52"/>
        <v>44804</v>
      </c>
      <c r="AI86" s="61">
        <f t="shared" si="52"/>
        <v>44834</v>
      </c>
      <c r="AJ86" s="61">
        <f t="shared" si="52"/>
        <v>44865</v>
      </c>
      <c r="AK86" s="61">
        <f t="shared" si="52"/>
        <v>44895</v>
      </c>
      <c r="AL86" s="61">
        <f t="shared" si="52"/>
        <v>44926</v>
      </c>
      <c r="AM86" s="61">
        <f t="shared" si="52"/>
        <v>44957</v>
      </c>
      <c r="AN86" s="61">
        <f t="shared" si="52"/>
        <v>44985</v>
      </c>
      <c r="AO86" s="61">
        <f t="shared" si="52"/>
        <v>45016</v>
      </c>
      <c r="AP86" s="61">
        <f t="shared" si="52"/>
        <v>45046</v>
      </c>
      <c r="AQ86" s="61">
        <f t="shared" si="52"/>
        <v>45077</v>
      </c>
      <c r="AR86" s="61">
        <f t="shared" si="52"/>
        <v>45107</v>
      </c>
      <c r="AS86" s="61">
        <f t="shared" si="52"/>
        <v>45138</v>
      </c>
      <c r="AT86" s="61">
        <f t="shared" si="52"/>
        <v>45169</v>
      </c>
      <c r="AU86" s="61">
        <f t="shared" si="52"/>
        <v>45199</v>
      </c>
      <c r="AV86" s="61">
        <f t="shared" si="52"/>
        <v>45230</v>
      </c>
      <c r="AW86" s="61">
        <f t="shared" si="52"/>
        <v>45260</v>
      </c>
      <c r="AX86" s="61">
        <f t="shared" si="52"/>
        <v>45291</v>
      </c>
    </row>
    <row r="87" spans="1:50" ht="19.5" hidden="1" customHeight="1">
      <c r="A87" s="107" t="s">
        <v>59</v>
      </c>
      <c r="B87" s="108"/>
      <c r="C87" s="108"/>
      <c r="D87" s="109"/>
      <c r="E87" s="145"/>
      <c r="F87" s="145"/>
      <c r="G87" s="145"/>
      <c r="H87" s="145"/>
      <c r="I87" s="145"/>
      <c r="J87" s="110"/>
      <c r="K87" s="110"/>
      <c r="L87" s="236"/>
      <c r="M87" s="236"/>
      <c r="N87" s="236"/>
      <c r="O87" s="111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7">
        <v>0</v>
      </c>
      <c r="AA87" s="117">
        <v>0</v>
      </c>
      <c r="AB87" s="117">
        <v>0</v>
      </c>
      <c r="AC87" s="117">
        <v>0</v>
      </c>
      <c r="AD87" s="117">
        <v>0</v>
      </c>
      <c r="AE87" s="117">
        <v>0</v>
      </c>
      <c r="AF87" s="117">
        <v>0</v>
      </c>
      <c r="AG87" s="117">
        <v>0</v>
      </c>
      <c r="AH87" s="117">
        <v>0</v>
      </c>
      <c r="AI87" s="117">
        <v>0</v>
      </c>
      <c r="AJ87" s="117">
        <v>0</v>
      </c>
      <c r="AK87" s="117">
        <v>0</v>
      </c>
      <c r="AL87" s="117">
        <v>0</v>
      </c>
      <c r="AM87" s="117">
        <v>0</v>
      </c>
      <c r="AN87" s="117">
        <v>0</v>
      </c>
      <c r="AO87" s="117">
        <v>0</v>
      </c>
      <c r="AP87" s="117">
        <v>0</v>
      </c>
      <c r="AQ87" s="117">
        <v>0</v>
      </c>
      <c r="AR87" s="117">
        <v>0</v>
      </c>
      <c r="AS87" s="117">
        <v>0</v>
      </c>
      <c r="AT87" s="117">
        <v>0</v>
      </c>
      <c r="AU87" s="117">
        <v>0</v>
      </c>
      <c r="AV87" s="117">
        <v>0</v>
      </c>
      <c r="AW87" s="117">
        <v>0</v>
      </c>
      <c r="AX87" s="117">
        <v>0</v>
      </c>
    </row>
    <row r="88" spans="1:50" ht="19.5" hidden="1" customHeight="1">
      <c r="A88" s="107" t="s">
        <v>60</v>
      </c>
      <c r="B88" s="108"/>
      <c r="C88" s="108"/>
      <c r="D88" s="109"/>
      <c r="E88" s="145"/>
      <c r="F88" s="145"/>
      <c r="G88" s="145"/>
      <c r="H88" s="145"/>
      <c r="I88" s="145"/>
      <c r="J88" s="110"/>
      <c r="K88" s="110"/>
      <c r="L88" s="236"/>
      <c r="M88" s="236"/>
      <c r="N88" s="236"/>
      <c r="O88" s="111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7">
        <v>0</v>
      </c>
      <c r="AA88" s="117">
        <v>0</v>
      </c>
      <c r="AB88" s="117">
        <v>0</v>
      </c>
      <c r="AC88" s="117">
        <v>0</v>
      </c>
      <c r="AD88" s="117">
        <v>0</v>
      </c>
      <c r="AE88" s="117">
        <v>0</v>
      </c>
      <c r="AF88" s="117">
        <v>0</v>
      </c>
      <c r="AG88" s="117">
        <v>0</v>
      </c>
      <c r="AH88" s="117">
        <v>0</v>
      </c>
      <c r="AI88" s="117">
        <v>0</v>
      </c>
      <c r="AJ88" s="117">
        <v>0</v>
      </c>
      <c r="AK88" s="117">
        <v>0</v>
      </c>
      <c r="AL88" s="117">
        <v>0</v>
      </c>
      <c r="AM88" s="117">
        <v>0</v>
      </c>
      <c r="AN88" s="117">
        <v>0</v>
      </c>
      <c r="AO88" s="117">
        <v>0</v>
      </c>
      <c r="AP88" s="117">
        <v>0</v>
      </c>
      <c r="AQ88" s="117">
        <v>0</v>
      </c>
      <c r="AR88" s="117">
        <v>0</v>
      </c>
      <c r="AS88" s="117">
        <v>0</v>
      </c>
      <c r="AT88" s="117">
        <v>0</v>
      </c>
      <c r="AU88" s="117">
        <v>0</v>
      </c>
      <c r="AV88" s="117">
        <v>0</v>
      </c>
      <c r="AW88" s="117">
        <v>0</v>
      </c>
      <c r="AX88" s="117">
        <v>0</v>
      </c>
    </row>
    <row r="89" spans="1:50" ht="19.5" hidden="1" customHeight="1">
      <c r="A89" s="113" t="s">
        <v>61</v>
      </c>
      <c r="B89" s="114"/>
      <c r="C89" s="114"/>
      <c r="D89" s="115"/>
      <c r="E89" s="146"/>
      <c r="F89" s="146"/>
      <c r="G89" s="146"/>
      <c r="H89" s="146"/>
      <c r="I89" s="146"/>
      <c r="J89" s="116"/>
      <c r="K89" s="116"/>
      <c r="L89" s="87"/>
      <c r="M89" s="87"/>
      <c r="N89" s="87"/>
      <c r="O89" s="111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7">
        <v>0</v>
      </c>
      <c r="AA89" s="117">
        <v>0</v>
      </c>
      <c r="AB89" s="117">
        <v>0</v>
      </c>
      <c r="AC89" s="117">
        <v>0</v>
      </c>
      <c r="AD89" s="117">
        <v>0</v>
      </c>
      <c r="AE89" s="117">
        <v>0</v>
      </c>
      <c r="AF89" s="117">
        <v>0</v>
      </c>
      <c r="AG89" s="117">
        <v>0</v>
      </c>
      <c r="AH89" s="117">
        <v>0</v>
      </c>
      <c r="AI89" s="117">
        <v>0</v>
      </c>
      <c r="AJ89" s="117">
        <v>0</v>
      </c>
      <c r="AK89" s="117">
        <v>0</v>
      </c>
      <c r="AL89" s="117">
        <v>0</v>
      </c>
      <c r="AM89" s="117">
        <v>0</v>
      </c>
      <c r="AN89" s="117">
        <v>0</v>
      </c>
      <c r="AO89" s="117">
        <v>0</v>
      </c>
      <c r="AP89" s="117">
        <v>0</v>
      </c>
      <c r="AQ89" s="117">
        <v>0</v>
      </c>
      <c r="AR89" s="117">
        <v>0</v>
      </c>
      <c r="AS89" s="117">
        <v>0</v>
      </c>
      <c r="AT89" s="117">
        <v>0</v>
      </c>
      <c r="AU89" s="117">
        <v>0</v>
      </c>
      <c r="AV89" s="117">
        <v>0</v>
      </c>
      <c r="AW89" s="117">
        <v>0</v>
      </c>
      <c r="AX89" s="117">
        <v>0</v>
      </c>
    </row>
    <row r="90" spans="1:50" ht="19.5" hidden="1" customHeight="1" thickBot="1">
      <c r="A90" s="113" t="s">
        <v>62</v>
      </c>
      <c r="B90" s="114"/>
      <c r="C90" s="114"/>
      <c r="D90" s="115"/>
      <c r="E90" s="146"/>
      <c r="F90" s="146"/>
      <c r="G90" s="146"/>
      <c r="H90" s="146"/>
      <c r="I90" s="146"/>
      <c r="J90" s="116"/>
      <c r="K90" s="116"/>
      <c r="L90" s="87"/>
      <c r="M90" s="87"/>
      <c r="N90" s="87"/>
      <c r="O90" s="111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7">
        <v>0</v>
      </c>
      <c r="AA90" s="117">
        <v>0</v>
      </c>
      <c r="AB90" s="117">
        <v>0</v>
      </c>
      <c r="AC90" s="117">
        <v>0</v>
      </c>
      <c r="AD90" s="117">
        <v>0</v>
      </c>
      <c r="AE90" s="117">
        <v>0</v>
      </c>
      <c r="AF90" s="117">
        <v>0</v>
      </c>
      <c r="AG90" s="117">
        <v>0</v>
      </c>
      <c r="AH90" s="117">
        <v>0</v>
      </c>
      <c r="AI90" s="117">
        <v>0</v>
      </c>
      <c r="AJ90" s="117">
        <v>0</v>
      </c>
      <c r="AK90" s="117">
        <v>0</v>
      </c>
      <c r="AL90" s="117">
        <v>0</v>
      </c>
      <c r="AM90" s="117">
        <v>0</v>
      </c>
      <c r="AN90" s="117">
        <v>0</v>
      </c>
      <c r="AO90" s="117">
        <v>0</v>
      </c>
      <c r="AP90" s="117">
        <v>0</v>
      </c>
      <c r="AQ90" s="117">
        <v>0</v>
      </c>
      <c r="AR90" s="117">
        <v>0</v>
      </c>
      <c r="AS90" s="117">
        <v>0</v>
      </c>
      <c r="AT90" s="117">
        <v>0</v>
      </c>
      <c r="AU90" s="117">
        <v>0</v>
      </c>
      <c r="AV90" s="117">
        <v>0</v>
      </c>
      <c r="AW90" s="117">
        <v>0</v>
      </c>
      <c r="AX90" s="117">
        <v>0</v>
      </c>
    </row>
    <row r="91" spans="1:50" ht="19.5" hidden="1" customHeight="1" thickBot="1">
      <c r="A91" s="118" t="s">
        <v>63</v>
      </c>
      <c r="B91" s="91"/>
      <c r="C91" s="91"/>
      <c r="D91" s="119"/>
      <c r="E91" s="147"/>
      <c r="F91" s="147"/>
      <c r="G91" s="147"/>
      <c r="H91" s="147"/>
      <c r="I91" s="147"/>
      <c r="J91" s="120"/>
      <c r="K91" s="120"/>
      <c r="L91" s="120"/>
      <c r="M91" s="120"/>
      <c r="N91" s="120"/>
      <c r="O91" s="121">
        <f t="shared" ref="O91:AX91" si="53">O87+O88-O89-O90</f>
        <v>0</v>
      </c>
      <c r="P91" s="121">
        <f t="shared" si="53"/>
        <v>0</v>
      </c>
      <c r="Q91" s="121">
        <f t="shared" si="53"/>
        <v>0</v>
      </c>
      <c r="R91" s="121">
        <f t="shared" si="53"/>
        <v>0</v>
      </c>
      <c r="S91" s="121">
        <f t="shared" si="53"/>
        <v>0</v>
      </c>
      <c r="T91" s="121">
        <f t="shared" si="53"/>
        <v>0</v>
      </c>
      <c r="U91" s="121">
        <f t="shared" si="53"/>
        <v>0</v>
      </c>
      <c r="V91" s="121">
        <f t="shared" si="53"/>
        <v>0</v>
      </c>
      <c r="W91" s="121">
        <f t="shared" si="53"/>
        <v>0</v>
      </c>
      <c r="X91" s="121">
        <f t="shared" si="53"/>
        <v>0</v>
      </c>
      <c r="Y91" s="121">
        <f t="shared" si="53"/>
        <v>0</v>
      </c>
      <c r="Z91" s="121">
        <f t="shared" si="53"/>
        <v>0</v>
      </c>
      <c r="AA91" s="121">
        <f t="shared" si="53"/>
        <v>0</v>
      </c>
      <c r="AB91" s="121">
        <f t="shared" si="53"/>
        <v>0</v>
      </c>
      <c r="AC91" s="121">
        <f t="shared" si="53"/>
        <v>0</v>
      </c>
      <c r="AD91" s="121">
        <f t="shared" si="53"/>
        <v>0</v>
      </c>
      <c r="AE91" s="121">
        <f t="shared" si="53"/>
        <v>0</v>
      </c>
      <c r="AF91" s="121">
        <f t="shared" si="53"/>
        <v>0</v>
      </c>
      <c r="AG91" s="121">
        <f t="shared" si="53"/>
        <v>0</v>
      </c>
      <c r="AH91" s="121">
        <f t="shared" si="53"/>
        <v>0</v>
      </c>
      <c r="AI91" s="121">
        <f t="shared" si="53"/>
        <v>0</v>
      </c>
      <c r="AJ91" s="121">
        <f t="shared" si="53"/>
        <v>0</v>
      </c>
      <c r="AK91" s="121">
        <f t="shared" si="53"/>
        <v>0</v>
      </c>
      <c r="AL91" s="121">
        <f t="shared" si="53"/>
        <v>0</v>
      </c>
      <c r="AM91" s="121">
        <f t="shared" si="53"/>
        <v>0</v>
      </c>
      <c r="AN91" s="121">
        <f t="shared" si="53"/>
        <v>0</v>
      </c>
      <c r="AO91" s="121">
        <f t="shared" si="53"/>
        <v>0</v>
      </c>
      <c r="AP91" s="121">
        <f t="shared" si="53"/>
        <v>0</v>
      </c>
      <c r="AQ91" s="121">
        <f t="shared" si="53"/>
        <v>0</v>
      </c>
      <c r="AR91" s="121">
        <f t="shared" si="53"/>
        <v>0</v>
      </c>
      <c r="AS91" s="121">
        <f t="shared" si="53"/>
        <v>0</v>
      </c>
      <c r="AT91" s="121">
        <f t="shared" si="53"/>
        <v>0</v>
      </c>
      <c r="AU91" s="121">
        <f t="shared" si="53"/>
        <v>0</v>
      </c>
      <c r="AV91" s="121">
        <f t="shared" si="53"/>
        <v>0</v>
      </c>
      <c r="AW91" s="121">
        <f t="shared" si="53"/>
        <v>0</v>
      </c>
      <c r="AX91" s="121">
        <f t="shared" si="53"/>
        <v>0</v>
      </c>
    </row>
    <row r="92" spans="1:50" ht="19.5" hidden="1" customHeight="1" thickBot="1">
      <c r="A92" s="118" t="s">
        <v>64</v>
      </c>
      <c r="B92" s="91"/>
      <c r="C92" s="91"/>
      <c r="D92" s="119"/>
      <c r="E92" s="147"/>
      <c r="F92" s="147"/>
      <c r="G92" s="147"/>
      <c r="H92" s="147"/>
      <c r="I92" s="147"/>
      <c r="J92" s="120"/>
      <c r="K92" s="120"/>
      <c r="L92" s="120"/>
      <c r="M92" s="120"/>
      <c r="N92" s="120"/>
      <c r="O92" s="121">
        <f>IF(O87+O88-O89-O90&lt;0,-(O87+O88-O89-O90),0)</f>
        <v>0</v>
      </c>
      <c r="P92" s="122">
        <v>0</v>
      </c>
      <c r="Q92" s="122">
        <v>0</v>
      </c>
      <c r="R92" s="122">
        <v>0</v>
      </c>
      <c r="S92" s="122">
        <v>0</v>
      </c>
      <c r="T92" s="122">
        <v>0</v>
      </c>
      <c r="U92" s="122">
        <v>0</v>
      </c>
      <c r="V92" s="122">
        <v>0</v>
      </c>
      <c r="W92" s="122">
        <v>0</v>
      </c>
      <c r="X92" s="122">
        <v>0</v>
      </c>
      <c r="Y92" s="122">
        <v>0</v>
      </c>
      <c r="Z92" s="123">
        <v>0</v>
      </c>
      <c r="AA92" s="123">
        <v>0</v>
      </c>
      <c r="AB92" s="123">
        <v>0</v>
      </c>
      <c r="AC92" s="123">
        <v>0</v>
      </c>
      <c r="AD92" s="123">
        <v>0</v>
      </c>
      <c r="AE92" s="123">
        <v>0</v>
      </c>
      <c r="AF92" s="123">
        <v>0</v>
      </c>
      <c r="AG92" s="123">
        <v>0</v>
      </c>
      <c r="AH92" s="123">
        <v>0</v>
      </c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</row>
    <row r="93" spans="1:50" ht="19.5" hidden="1" customHeight="1" thickBot="1">
      <c r="A93" s="5" t="s">
        <v>65</v>
      </c>
      <c r="B93" s="54"/>
      <c r="C93" s="54"/>
      <c r="D93" s="619"/>
      <c r="E93" s="148"/>
      <c r="F93" s="148"/>
      <c r="G93" s="148"/>
      <c r="H93" s="148"/>
      <c r="I93" s="148"/>
      <c r="J93" s="125"/>
      <c r="K93" s="125"/>
      <c r="L93" s="125"/>
      <c r="M93" s="125"/>
      <c r="N93" s="125"/>
      <c r="O93" s="104">
        <f t="shared" ref="O93:AX93" si="54">O91</f>
        <v>0</v>
      </c>
      <c r="P93" s="104">
        <f t="shared" si="54"/>
        <v>0</v>
      </c>
      <c r="Q93" s="104">
        <f t="shared" si="54"/>
        <v>0</v>
      </c>
      <c r="R93" s="104">
        <f t="shared" si="54"/>
        <v>0</v>
      </c>
      <c r="S93" s="104">
        <f t="shared" si="54"/>
        <v>0</v>
      </c>
      <c r="T93" s="104">
        <f t="shared" si="54"/>
        <v>0</v>
      </c>
      <c r="U93" s="104">
        <f t="shared" si="54"/>
        <v>0</v>
      </c>
      <c r="V93" s="104">
        <f t="shared" si="54"/>
        <v>0</v>
      </c>
      <c r="W93" s="104">
        <f t="shared" si="54"/>
        <v>0</v>
      </c>
      <c r="X93" s="104">
        <f t="shared" si="54"/>
        <v>0</v>
      </c>
      <c r="Y93" s="104">
        <f t="shared" si="54"/>
        <v>0</v>
      </c>
      <c r="Z93" s="104">
        <f t="shared" si="54"/>
        <v>0</v>
      </c>
      <c r="AA93" s="104">
        <f t="shared" si="54"/>
        <v>0</v>
      </c>
      <c r="AB93" s="104">
        <f t="shared" si="54"/>
        <v>0</v>
      </c>
      <c r="AC93" s="104">
        <f t="shared" si="54"/>
        <v>0</v>
      </c>
      <c r="AD93" s="104">
        <f t="shared" si="54"/>
        <v>0</v>
      </c>
      <c r="AE93" s="104">
        <f t="shared" si="54"/>
        <v>0</v>
      </c>
      <c r="AF93" s="104">
        <f t="shared" si="54"/>
        <v>0</v>
      </c>
      <c r="AG93" s="104">
        <f t="shared" si="54"/>
        <v>0</v>
      </c>
      <c r="AH93" s="104">
        <f t="shared" si="54"/>
        <v>0</v>
      </c>
      <c r="AI93" s="104">
        <f t="shared" si="54"/>
        <v>0</v>
      </c>
      <c r="AJ93" s="104">
        <f t="shared" si="54"/>
        <v>0</v>
      </c>
      <c r="AK93" s="104">
        <f t="shared" si="54"/>
        <v>0</v>
      </c>
      <c r="AL93" s="104">
        <f t="shared" si="54"/>
        <v>0</v>
      </c>
      <c r="AM93" s="104">
        <f t="shared" si="54"/>
        <v>0</v>
      </c>
      <c r="AN93" s="104">
        <f t="shared" si="54"/>
        <v>0</v>
      </c>
      <c r="AO93" s="104">
        <f t="shared" si="54"/>
        <v>0</v>
      </c>
      <c r="AP93" s="104">
        <f t="shared" si="54"/>
        <v>0</v>
      </c>
      <c r="AQ93" s="104">
        <f t="shared" si="54"/>
        <v>0</v>
      </c>
      <c r="AR93" s="104">
        <f t="shared" si="54"/>
        <v>0</v>
      </c>
      <c r="AS93" s="104">
        <f t="shared" si="54"/>
        <v>0</v>
      </c>
      <c r="AT93" s="104">
        <f t="shared" si="54"/>
        <v>0</v>
      </c>
      <c r="AU93" s="104">
        <f t="shared" si="54"/>
        <v>0</v>
      </c>
      <c r="AV93" s="104">
        <f t="shared" si="54"/>
        <v>0</v>
      </c>
      <c r="AW93" s="104">
        <f t="shared" si="54"/>
        <v>0</v>
      </c>
      <c r="AX93" s="104">
        <f t="shared" si="54"/>
        <v>0</v>
      </c>
    </row>
    <row r="94" spans="1:50" ht="39.6" customHeight="1">
      <c r="A94" s="3"/>
      <c r="B94" s="1"/>
      <c r="C94" s="1"/>
      <c r="D94" s="818" t="s">
        <v>222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2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2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2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2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2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2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2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2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2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2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2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2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2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2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2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2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2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2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2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2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2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2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2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2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2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2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2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2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2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2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spans="1:50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spans="1:50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spans="1:50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spans="1:50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spans="1:50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spans="1:50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spans="1:50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spans="1:50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spans="1:50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spans="1:50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spans="1:50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spans="1:50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spans="1:50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1:50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1:50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spans="1:50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spans="1:50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spans="1:50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spans="1:50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spans="1:50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spans="1:50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spans="1:50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spans="1:50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spans="1:50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spans="1:50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spans="1:50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spans="1:50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spans="1:50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spans="1:50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spans="1:50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0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spans="1:50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spans="1:50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spans="1:50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spans="1:50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spans="1:50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spans="1:50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spans="1:50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spans="1:50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spans="1:50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spans="1:50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spans="1:50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spans="1:50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spans="1:50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spans="1:50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spans="1:50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spans="1:50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spans="1:50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spans="1:50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spans="1:50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spans="1:50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spans="1:50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spans="1:50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 spans="1:50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 spans="1:50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spans="1:50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spans="1:50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spans="1:50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spans="1:50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spans="1:50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spans="1:50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1:50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spans="1:50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spans="1:50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spans="1:50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spans="1:50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spans="1:50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spans="1:50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spans="1:50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spans="1:50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spans="1:50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spans="1:50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spans="1:50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spans="1:50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1:50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0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0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spans="1:50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spans="1:50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spans="1:50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spans="1:50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spans="1:50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spans="1:50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spans="1:50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spans="1:50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1:50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1:50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1:50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1:50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1:50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1:50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1:50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1:50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1:50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1:50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1:50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1:50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1:50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1:50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1:50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1:50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1:50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1:50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1:50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1:50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1:50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1:50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1:50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1:50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1:50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1:50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1:50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1:50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1:50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1:50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0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0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1:50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1:50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1:50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1:50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1:50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1:50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1:50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1:50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1:50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1:50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1:50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1:50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1:50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1:50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0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0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1:50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1:50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1:50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1:50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1:50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1:50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1:50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1:50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1:50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1:50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0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1:50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1:50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1:50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1:50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1:50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1:50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1:50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1:50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1:50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1:50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1:50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1:50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1:50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1:50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1:50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1:50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1:50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1:50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1:50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1:50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1:50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1:50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1:50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1:50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1:50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1:50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1:50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1:50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1:50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1:50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1:50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1:50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1:50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1:50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1:50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1:50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1:50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1:50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1:50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1:50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1:50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1:50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1:50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1:50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1:50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1:50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1:50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1:50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1:50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1:50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1:50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1:50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1:50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1:50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1:50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1:50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1:50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1:50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1:50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1:50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1:50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1:50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1:50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1:50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1:50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1:50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1:50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1:50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1:50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1:50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1:50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1:50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1:50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1:50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1:50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1:50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1:50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1:50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1:50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1:50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1:50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1:50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1:50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1:50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1:50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1:50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1:50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1:50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1:50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1:50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1:50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1:50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1:50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1:50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1:50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1:50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1:50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1:50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1:50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:50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:50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:50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:50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:50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:50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:50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:50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:50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:50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:50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:50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:50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:50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:50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:50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:50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:50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:50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:50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:50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:50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0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0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:50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:50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:50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:50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:50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:50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:50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:50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1:50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1:50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1:50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1:50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1:50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1:50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1:50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1:50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1:50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1:50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1:50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1:50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1:50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1:50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1:50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1:50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1:50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1:50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1:50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1:50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 spans="1:50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1:50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1:50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1:50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1:50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1:50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1:50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1:50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1:50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1:50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1:50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1:50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1:50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1:50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1:50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1:50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1:50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1:50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1:50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1:50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1:50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1:50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1:50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1:50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1:50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1:50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1:50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1:50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1:50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1:50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1:50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1:50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1:50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1:50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1:50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1:50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1:50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1:50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1:50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1:50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1:50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 spans="1:50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spans="1:50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spans="1:50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spans="1:50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spans="1:50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spans="1:50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spans="1:50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spans="1:50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spans="1:50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spans="1:50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spans="1:50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spans="1:50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spans="1:50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spans="1:50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spans="1:50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spans="1:50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spans="1:50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spans="1:50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 spans="1:50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spans="1:50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50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spans="1:50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spans="1:50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spans="1:50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spans="1:50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spans="1:50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spans="1:50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spans="1:50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spans="1:50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spans="1:50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spans="1:50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spans="1:50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spans="1:50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 spans="1:50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spans="1:50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50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spans="1:50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spans="1:50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spans="1:50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 spans="1:50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spans="1:50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spans="1:50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 spans="1:50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spans="1:50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spans="1:50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spans="1:50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spans="1:50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spans="1:50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 spans="1:50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spans="1:50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spans="1:50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spans="1:50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spans="1:50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spans="1:50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spans="1:50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spans="1:50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spans="1:50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spans="1:50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spans="1:50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spans="1:50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spans="1:50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spans="1:50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spans="1:50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spans="1:50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spans="1:50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spans="1:50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spans="1:50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spans="1:50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spans="1:50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spans="1:50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spans="1:50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spans="1:50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spans="1:50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spans="1:50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spans="1:50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spans="1:50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spans="1:50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spans="1:50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spans="1:50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spans="1:50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spans="1:50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0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0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spans="1:50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spans="1:50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spans="1:50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spans="1:50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spans="1:50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spans="1:50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spans="1:50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spans="1:50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spans="1:50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spans="1:50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spans="1:50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spans="1:50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spans="1:50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spans="1:50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spans="1:50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spans="1:50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spans="1:50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spans="1:50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spans="1:50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spans="1:50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spans="1:50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spans="1:50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spans="1:50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spans="1:50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spans="1:50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spans="1:50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spans="1:50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spans="1:50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spans="1:50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spans="1:50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spans="1:50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spans="1:50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spans="1:50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spans="1:50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spans="1:50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spans="1:50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spans="1:50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spans="1:50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spans="1:50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spans="1:50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spans="1:50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spans="1:50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spans="1:50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spans="1:50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spans="1:50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spans="1:50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spans="1:50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spans="1:50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0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0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spans="1:50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spans="1:50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spans="1:50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spans="1:50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spans="1:50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spans="1:50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spans="1:50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spans="1:50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spans="1:50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spans="1:50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spans="1:50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spans="1:50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spans="1:50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spans="1:50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spans="1:50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spans="1:50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spans="1:50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spans="1:50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spans="1:50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spans="1:50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spans="1:50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spans="1:50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spans="1:50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spans="1:50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spans="1:50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spans="1:50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spans="1:50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spans="1:50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spans="1:50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spans="1:50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spans="1:50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spans="1:50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spans="1:50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spans="1:50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spans="1:50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spans="1:50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spans="1:50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spans="1:50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spans="1:50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spans="1:50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spans="1:50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spans="1:50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spans="1:50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spans="1:50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spans="1:50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spans="1:50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spans="1:50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spans="1:50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spans="1:50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spans="1:50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spans="1:50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spans="1:50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spans="1:50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spans="1:50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spans="1:50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spans="1:50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spans="1:50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spans="1:50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spans="1:50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spans="1:50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spans="1:50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spans="1:50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spans="1:50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spans="1:50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spans="1:50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spans="1:50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spans="1:50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spans="1:50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spans="1:50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spans="1:50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spans="1:50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spans="1:50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spans="1:50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spans="1:50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spans="1:50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spans="1:50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spans="1:50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spans="1:50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spans="1:50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spans="1:50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spans="1:50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spans="1:50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spans="1:50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spans="1:50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spans="1:50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spans="1:50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spans="1:50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spans="1:50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spans="1:50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spans="1:50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spans="1:50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spans="1:50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spans="1:50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spans="1:50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spans="1:50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spans="1:50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spans="1:50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spans="1:50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spans="1:50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spans="1:50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spans="1:50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spans="1:50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spans="1:50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spans="1:50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spans="1:50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spans="1:50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spans="1:50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spans="1:50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spans="1:50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spans="1:50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spans="1:50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spans="1:50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spans="1:50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spans="1:50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spans="1:50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spans="1:50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spans="1:50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spans="1:50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spans="1:50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spans="1:50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spans="1:50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spans="1:50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spans="1:50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spans="1:50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spans="1:50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spans="1:50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spans="1:50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spans="1:50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spans="1:50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spans="1:50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spans="1:50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spans="1:50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spans="1:50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spans="1:50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spans="1:50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spans="1:50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spans="1:50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spans="1:50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spans="1:50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spans="1:50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spans="1:50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spans="1:50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spans="1:50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spans="1:50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spans="1:50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spans="1:50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spans="1:50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spans="1:50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spans="1:50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spans="1:50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spans="1:50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spans="1:50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spans="1:50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spans="1:50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spans="1:50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spans="1:50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spans="1:50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spans="1:50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spans="1:50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spans="1:50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spans="1:50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spans="1:50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spans="1:50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spans="1:50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spans="1:50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spans="1:50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spans="1:50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spans="1:50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spans="1:50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spans="1:50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spans="1:50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spans="1:50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spans="1:50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spans="1:50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spans="1:50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spans="1:50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spans="1:50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spans="1:50" ht="19.5" customHeight="1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spans="1:50" ht="19.5" customHeight="1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spans="1:50" ht="19.5" customHeight="1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spans="1:50" ht="19.5" customHeight="1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spans="1:50" ht="19.5" customHeight="1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spans="1:50" ht="19.5" customHeight="1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spans="1:50" ht="19.5" customHeight="1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spans="1:50" ht="19.5" customHeight="1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spans="1:50" ht="19.5" customHeight="1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 spans="1:50" ht="19.5" customHeight="1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 spans="1:50" ht="19.5" customHeight="1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 spans="1:50" ht="19.5" customHeight="1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 spans="1:50" ht="19.5" customHeight="1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 spans="1:50" ht="19.5" customHeight="1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2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 spans="1:50" ht="19.5" customHeight="1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2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 spans="1:50" ht="19.5" customHeight="1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2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  <row r="996" spans="1:50" ht="19.5" customHeight="1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2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</row>
  </sheetData>
  <mergeCells count="8">
    <mergeCell ref="F8:H8"/>
    <mergeCell ref="K8:M8"/>
    <mergeCell ref="B50:D50"/>
    <mergeCell ref="B82:C82"/>
    <mergeCell ref="A83:K83"/>
    <mergeCell ref="B47:D47"/>
    <mergeCell ref="B48:D48"/>
    <mergeCell ref="B49:D49"/>
  </mergeCells>
  <pageMargins left="0.7" right="0.7" top="0.75" bottom="0.75" header="0.3" footer="0.3"/>
  <pageSetup paperSize="9" orientation="portrait" r:id="rId1"/>
  <ignoredErrors>
    <ignoredError sqref="J26:L30 J72:L75 L53:L65 L43:L44 O16:AV16 L18:L19 J18:K18 L20 J20:K20 L21 L22:L23 K22 J23:K23 K24:L24 L25 J25:K25 J36:L37 L31 L32 J32:K32 K33:L33 L34 L35 J35:K35 J49:K49 J50 J53:K65 J67:J69 J70:K71 K51" formulaRange="1"/>
    <ignoredError sqref="J16:L16 AB4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4"/>
  <sheetViews>
    <sheetView workbookViewId="0">
      <selection activeCell="I18" sqref="I18:I19"/>
    </sheetView>
  </sheetViews>
  <sheetFormatPr baseColWidth="10" defaultRowHeight="14.25"/>
  <cols>
    <col min="2" max="2" width="16.75" customWidth="1"/>
    <col min="3" max="3" width="26" customWidth="1"/>
    <col min="11" max="11" width="3.25" customWidth="1"/>
  </cols>
  <sheetData>
    <row r="4" spans="2:11" ht="18">
      <c r="B4" s="598" t="s">
        <v>206</v>
      </c>
      <c r="C4" s="599"/>
      <c r="D4" s="599"/>
      <c r="E4" s="599"/>
      <c r="F4" s="599"/>
      <c r="G4" s="599"/>
      <c r="H4" s="599"/>
      <c r="I4" s="599"/>
      <c r="J4" s="599"/>
      <c r="K4" s="600"/>
    </row>
    <row r="5" spans="2:11">
      <c r="B5" s="601"/>
      <c r="C5" s="557"/>
      <c r="D5" s="557"/>
      <c r="E5" s="557"/>
      <c r="F5" s="557"/>
      <c r="G5" s="557"/>
      <c r="H5" s="557"/>
      <c r="I5" s="557"/>
      <c r="J5" s="557"/>
      <c r="K5" s="602"/>
    </row>
    <row r="6" spans="2:11" ht="15">
      <c r="B6" s="603" t="s">
        <v>211</v>
      </c>
      <c r="C6" s="604" t="s">
        <v>208</v>
      </c>
      <c r="D6" s="605" t="s">
        <v>216</v>
      </c>
      <c r="E6" s="557"/>
      <c r="F6" s="557"/>
      <c r="G6" s="557"/>
      <c r="H6" s="557"/>
      <c r="I6" s="557"/>
      <c r="J6" s="557"/>
      <c r="K6" s="602"/>
    </row>
    <row r="7" spans="2:11" ht="15">
      <c r="B7" s="603"/>
      <c r="C7" s="604"/>
      <c r="D7" s="557"/>
      <c r="E7" s="557"/>
      <c r="F7" s="557"/>
      <c r="G7" s="557"/>
      <c r="H7" s="557"/>
      <c r="I7" s="557"/>
      <c r="J7" s="557"/>
      <c r="K7" s="602"/>
    </row>
    <row r="8" spans="2:11" ht="15">
      <c r="B8" s="603" t="s">
        <v>212</v>
      </c>
      <c r="C8" s="604" t="s">
        <v>207</v>
      </c>
      <c r="D8" s="605" t="s">
        <v>217</v>
      </c>
      <c r="E8" s="557"/>
      <c r="F8" s="557"/>
      <c r="G8" s="557"/>
      <c r="H8" s="557"/>
      <c r="I8" s="557"/>
      <c r="J8" s="557"/>
      <c r="K8" s="602"/>
    </row>
    <row r="9" spans="2:11" ht="15">
      <c r="B9" s="603"/>
      <c r="C9" s="604"/>
      <c r="D9" s="557"/>
      <c r="E9" s="557"/>
      <c r="F9" s="557"/>
      <c r="G9" s="557"/>
      <c r="H9" s="557"/>
      <c r="I9" s="557"/>
      <c r="J9" s="557"/>
      <c r="K9" s="602"/>
    </row>
    <row r="10" spans="2:11" ht="15">
      <c r="B10" s="603" t="s">
        <v>213</v>
      </c>
      <c r="C10" s="606" t="s">
        <v>209</v>
      </c>
      <c r="D10" s="605" t="s">
        <v>218</v>
      </c>
      <c r="E10" s="557"/>
      <c r="F10" s="557"/>
      <c r="G10" s="557"/>
      <c r="H10" s="557"/>
      <c r="I10" s="557"/>
      <c r="J10" s="557"/>
      <c r="K10" s="602"/>
    </row>
    <row r="11" spans="2:11" ht="15">
      <c r="B11" s="603"/>
      <c r="C11" s="604"/>
      <c r="D11" s="557"/>
      <c r="E11" s="557"/>
      <c r="F11" s="557"/>
      <c r="G11" s="557"/>
      <c r="H11" s="557"/>
      <c r="I11" s="557"/>
      <c r="J11" s="557"/>
      <c r="K11" s="602"/>
    </row>
    <row r="12" spans="2:11" ht="15">
      <c r="B12" s="603" t="s">
        <v>214</v>
      </c>
      <c r="C12" s="606" t="s">
        <v>210</v>
      </c>
      <c r="D12" s="605" t="s">
        <v>219</v>
      </c>
      <c r="E12" s="557"/>
      <c r="F12" s="557"/>
      <c r="G12" s="557"/>
      <c r="H12" s="557"/>
      <c r="I12" s="557"/>
      <c r="J12" s="557"/>
      <c r="K12" s="602"/>
    </row>
    <row r="13" spans="2:11" ht="15">
      <c r="B13" s="607"/>
      <c r="C13" s="608"/>
      <c r="D13" s="609"/>
      <c r="E13" s="609"/>
      <c r="F13" s="609"/>
      <c r="G13" s="609"/>
      <c r="H13" s="609"/>
      <c r="I13" s="609"/>
      <c r="J13" s="609"/>
      <c r="K13" s="610"/>
    </row>
    <row r="14" spans="2:11" ht="15">
      <c r="C14" s="16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K130"/>
  <sheetViews>
    <sheetView topLeftCell="E1" workbookViewId="0">
      <selection activeCell="G11" sqref="G11"/>
    </sheetView>
  </sheetViews>
  <sheetFormatPr baseColWidth="10" defaultColWidth="11" defaultRowHeight="15"/>
  <cols>
    <col min="1" max="1" width="7.125" style="239" customWidth="1"/>
    <col min="2" max="2" width="58.875" style="239" customWidth="1"/>
    <col min="3" max="3" width="6.375" style="239" customWidth="1"/>
    <col min="4" max="4" width="13.625" style="239" customWidth="1"/>
    <col min="5" max="5" width="1.5" style="239" customWidth="1"/>
    <col min="6" max="6" width="13" style="239" hidden="1" customWidth="1"/>
    <col min="7" max="7" width="15.25" style="239" customWidth="1"/>
    <col min="8" max="9" width="13.75" style="239" customWidth="1"/>
    <col min="10" max="16384" width="11" style="239"/>
  </cols>
  <sheetData>
    <row r="1" spans="2:9" ht="15.75" thickBot="1">
      <c r="B1" s="237" t="s">
        <v>28</v>
      </c>
      <c r="C1" s="237"/>
      <c r="D1" s="237"/>
      <c r="E1" s="237"/>
      <c r="F1" s="238" t="s">
        <v>28</v>
      </c>
    </row>
    <row r="2" spans="2:9" ht="15.75" thickBot="1">
      <c r="B2" s="237"/>
      <c r="C2" s="237"/>
      <c r="D2" s="237"/>
      <c r="E2" s="237"/>
    </row>
    <row r="3" spans="2:9" ht="18.75">
      <c r="B3" s="564" t="s">
        <v>115</v>
      </c>
      <c r="C3" s="565"/>
      <c r="D3" s="565"/>
      <c r="E3" s="565"/>
      <c r="F3" s="566"/>
      <c r="G3" s="566"/>
      <c r="H3" s="566"/>
      <c r="I3" s="567"/>
    </row>
    <row r="4" spans="2:9" s="243" customFormat="1" ht="19.5" thickBot="1">
      <c r="B4" s="568" t="s">
        <v>116</v>
      </c>
      <c r="C4" s="569"/>
      <c r="D4" s="569"/>
      <c r="E4" s="569"/>
      <c r="F4" s="570"/>
      <c r="G4" s="570"/>
      <c r="H4" s="570"/>
      <c r="I4" s="571"/>
    </row>
    <row r="5" spans="2:9" s="243" customFormat="1" ht="16.5" thickBot="1">
      <c r="B5" s="169"/>
      <c r="C5" s="169"/>
      <c r="D5" s="169"/>
      <c r="E5" s="344"/>
      <c r="F5" s="242"/>
      <c r="G5" s="242"/>
      <c r="H5" s="242"/>
    </row>
    <row r="6" spans="2:9" s="243" customFormat="1" ht="18.75">
      <c r="B6" s="240"/>
      <c r="C6" s="244"/>
      <c r="D6" s="768" t="s">
        <v>167</v>
      </c>
      <c r="E6" s="359"/>
      <c r="F6" s="719">
        <f>2021</f>
        <v>2021</v>
      </c>
      <c r="G6" s="735">
        <f>2022</f>
        <v>2022</v>
      </c>
      <c r="H6" s="736">
        <f>2023</f>
        <v>2023</v>
      </c>
      <c r="I6" s="737">
        <f>2024</f>
        <v>2024</v>
      </c>
    </row>
    <row r="7" spans="2:9" s="243" customFormat="1">
      <c r="C7" s="246"/>
      <c r="D7" s="769" t="s">
        <v>168</v>
      </c>
      <c r="E7" s="360"/>
      <c r="F7" s="720">
        <v>44561</v>
      </c>
      <c r="G7" s="738">
        <v>44926</v>
      </c>
      <c r="H7" s="247">
        <v>45291</v>
      </c>
      <c r="I7" s="739">
        <v>45657</v>
      </c>
    </row>
    <row r="8" spans="2:9" s="243" customFormat="1" ht="15.75">
      <c r="B8" s="248" t="s">
        <v>117</v>
      </c>
      <c r="C8" s="246"/>
      <c r="D8" s="770" t="s">
        <v>220</v>
      </c>
      <c r="E8" s="361"/>
      <c r="F8" s="721" t="s">
        <v>118</v>
      </c>
      <c r="G8" s="740" t="s">
        <v>118</v>
      </c>
      <c r="H8" s="249" t="s">
        <v>118</v>
      </c>
      <c r="I8" s="741" t="s">
        <v>118</v>
      </c>
    </row>
    <row r="9" spans="2:9" s="243" customFormat="1" ht="16.5" thickBot="1">
      <c r="B9" s="240"/>
      <c r="C9" s="244"/>
      <c r="D9" s="771"/>
      <c r="E9" s="362"/>
      <c r="F9" s="722"/>
      <c r="G9" s="742"/>
      <c r="H9" s="250"/>
      <c r="I9" s="743"/>
    </row>
    <row r="10" spans="2:9" s="243" customFormat="1" ht="16.5" thickBot="1">
      <c r="B10" s="251" t="s">
        <v>119</v>
      </c>
      <c r="C10" s="252"/>
      <c r="D10" s="772"/>
      <c r="E10" s="363"/>
      <c r="F10" s="723">
        <v>13012</v>
      </c>
      <c r="G10" s="744">
        <f>+D62</f>
        <v>3421.31</v>
      </c>
      <c r="H10" s="253">
        <f>+G52</f>
        <v>-131600.66500000001</v>
      </c>
      <c r="I10" s="745">
        <f>+H52</f>
        <v>-130072.66500000001</v>
      </c>
    </row>
    <row r="11" spans="2:9" s="243" customFormat="1" ht="15.75">
      <c r="B11" s="240"/>
      <c r="C11" s="244"/>
      <c r="D11" s="773"/>
      <c r="E11" s="363"/>
      <c r="F11" s="724"/>
      <c r="G11" s="746"/>
      <c r="H11" s="254"/>
      <c r="I11" s="747"/>
    </row>
    <row r="12" spans="2:9" s="243" customFormat="1" ht="15.75">
      <c r="B12" s="267" t="s">
        <v>132</v>
      </c>
      <c r="C12" s="268"/>
      <c r="D12" s="774"/>
      <c r="E12" s="363"/>
      <c r="F12" s="725"/>
      <c r="G12" s="748"/>
      <c r="H12" s="269"/>
      <c r="I12" s="749"/>
    </row>
    <row r="13" spans="2:9" s="243" customFormat="1" ht="15.75">
      <c r="B13" s="241"/>
      <c r="C13" s="258"/>
      <c r="D13" s="775"/>
      <c r="E13" s="345"/>
      <c r="F13" s="726"/>
      <c r="G13" s="750"/>
      <c r="H13" s="259"/>
      <c r="I13" s="751"/>
    </row>
    <row r="14" spans="2:9" s="243" customFormat="1" ht="15.75">
      <c r="B14" s="169" t="s">
        <v>169</v>
      </c>
      <c r="C14" s="258"/>
      <c r="D14" s="775"/>
      <c r="E14" s="345"/>
      <c r="F14" s="726"/>
      <c r="G14" s="750"/>
      <c r="H14" s="259"/>
      <c r="I14" s="751"/>
    </row>
    <row r="15" spans="2:9" s="243" customFormat="1" ht="15.75">
      <c r="B15" s="263" t="s">
        <v>170</v>
      </c>
      <c r="C15" s="258"/>
      <c r="D15" s="775">
        <f>+G15</f>
        <v>51501</v>
      </c>
      <c r="E15" s="345"/>
      <c r="F15" s="726">
        <f>+'1 - Résultats Prévisionnels'!E50</f>
        <v>46445</v>
      </c>
      <c r="G15" s="750">
        <f>+'1 - Résultats Prévisionnels'!F50</f>
        <v>51501</v>
      </c>
      <c r="H15" s="259"/>
      <c r="I15" s="751"/>
    </row>
    <row r="16" spans="2:9" s="243" customFormat="1" ht="15.75">
      <c r="B16" s="263" t="s">
        <v>171</v>
      </c>
      <c r="C16" s="258"/>
      <c r="D16" s="775">
        <f>+G16</f>
        <v>45000</v>
      </c>
      <c r="E16" s="345"/>
      <c r="F16" s="726"/>
      <c r="G16" s="750">
        <f>+'1 - Résultats Prévisionnels'!F49</f>
        <v>45000</v>
      </c>
      <c r="H16" s="259"/>
      <c r="I16" s="751"/>
    </row>
    <row r="17" spans="2:9" s="243" customFormat="1" ht="15.75">
      <c r="B17" s="372" t="s">
        <v>182</v>
      </c>
      <c r="C17" s="258"/>
      <c r="D17" s="775">
        <f>+G17+H17</f>
        <v>30400</v>
      </c>
      <c r="E17" s="345"/>
      <c r="F17" s="726">
        <f>+'1 - Résultats Prévisionnels'!E48</f>
        <v>4000</v>
      </c>
      <c r="G17" s="750">
        <f>+'1 - Résultats Prévisionnels'!F48</f>
        <v>28000</v>
      </c>
      <c r="H17" s="259">
        <f>+'1 - Résultats Prévisionnels'!G48</f>
        <v>2400</v>
      </c>
      <c r="I17" s="751"/>
    </row>
    <row r="18" spans="2:9" s="243" customFormat="1" ht="15.75">
      <c r="B18" s="372" t="s">
        <v>181</v>
      </c>
      <c r="C18" s="258"/>
      <c r="D18" s="775">
        <f>+G18</f>
        <v>33000</v>
      </c>
      <c r="E18" s="345"/>
      <c r="F18" s="726"/>
      <c r="G18" s="750">
        <v>33000</v>
      </c>
      <c r="H18" s="259"/>
      <c r="I18" s="751"/>
    </row>
    <row r="19" spans="2:9" s="243" customFormat="1" ht="15.75">
      <c r="B19" s="241"/>
      <c r="C19" s="258"/>
      <c r="D19" s="775"/>
      <c r="E19" s="345"/>
      <c r="F19" s="726"/>
      <c r="G19" s="750"/>
      <c r="H19" s="259"/>
      <c r="I19" s="751"/>
    </row>
    <row r="20" spans="2:9" s="243" customFormat="1" ht="15.75">
      <c r="B20" s="169" t="s">
        <v>126</v>
      </c>
      <c r="C20" s="260"/>
      <c r="D20" s="775"/>
      <c r="E20" s="345"/>
      <c r="F20" s="727"/>
      <c r="G20" s="752"/>
      <c r="H20" s="261"/>
      <c r="I20" s="753"/>
    </row>
    <row r="21" spans="2:9" s="243" customFormat="1" ht="15.75">
      <c r="B21" s="270" t="s">
        <v>173</v>
      </c>
      <c r="C21" s="271"/>
      <c r="D21" s="776"/>
      <c r="E21" s="345"/>
      <c r="F21" s="728" t="s">
        <v>28</v>
      </c>
      <c r="G21" s="754"/>
      <c r="H21" s="262">
        <v>3000</v>
      </c>
      <c r="I21" s="755"/>
    </row>
    <row r="22" spans="2:9" s="243" customFormat="1" ht="15.75">
      <c r="B22" s="270" t="s">
        <v>172</v>
      </c>
      <c r="C22" s="271"/>
      <c r="D22" s="776"/>
      <c r="E22" s="345"/>
      <c r="F22" s="728" t="s">
        <v>28</v>
      </c>
      <c r="G22" s="754"/>
      <c r="H22" s="262">
        <v>3000</v>
      </c>
      <c r="I22" s="755"/>
    </row>
    <row r="23" spans="2:9" s="243" customFormat="1" ht="15.75">
      <c r="B23" s="241"/>
      <c r="C23" s="258"/>
      <c r="D23" s="775"/>
      <c r="E23" s="345"/>
      <c r="F23" s="726"/>
      <c r="G23" s="750"/>
      <c r="H23" s="259"/>
      <c r="I23" s="751"/>
    </row>
    <row r="24" spans="2:9" s="243" customFormat="1" ht="15.75">
      <c r="B24" s="169" t="s">
        <v>127</v>
      </c>
      <c r="C24" s="260"/>
      <c r="D24" s="775"/>
      <c r="E24" s="345"/>
      <c r="F24" s="727"/>
      <c r="G24" s="752"/>
      <c r="H24" s="261"/>
      <c r="I24" s="753"/>
    </row>
    <row r="25" spans="2:9" s="243" customFormat="1" ht="15.75">
      <c r="B25" s="241" t="s">
        <v>128</v>
      </c>
      <c r="C25" s="258"/>
      <c r="D25" s="775"/>
      <c r="E25" s="345"/>
      <c r="F25" s="727">
        <v>0</v>
      </c>
      <c r="G25" s="752">
        <v>0</v>
      </c>
      <c r="H25" s="261">
        <v>0</v>
      </c>
      <c r="I25" s="753"/>
    </row>
    <row r="26" spans="2:9" s="243" customFormat="1" ht="15.75">
      <c r="B26" s="241"/>
      <c r="C26" s="258"/>
      <c r="D26" s="775"/>
      <c r="E26" s="345"/>
      <c r="F26" s="727"/>
      <c r="G26" s="752"/>
      <c r="H26" s="261"/>
      <c r="I26" s="753"/>
    </row>
    <row r="27" spans="2:9" s="243" customFormat="1" ht="15.75">
      <c r="B27" s="272" t="s">
        <v>160</v>
      </c>
      <c r="C27" s="273" t="s">
        <v>125</v>
      </c>
      <c r="D27" s="777">
        <f>SUM(D13:D26)</f>
        <v>159901</v>
      </c>
      <c r="E27" s="368"/>
      <c r="F27" s="729">
        <f t="shared" ref="F27:H27" si="0">SUM(F13:F26)</f>
        <v>50445</v>
      </c>
      <c r="G27" s="756">
        <f t="shared" si="0"/>
        <v>157501</v>
      </c>
      <c r="H27" s="367">
        <f t="shared" si="0"/>
        <v>8400</v>
      </c>
      <c r="I27" s="757">
        <f t="shared" ref="I27" si="1">SUM(I13:I26)</f>
        <v>0</v>
      </c>
    </row>
    <row r="28" spans="2:9" s="243" customFormat="1" ht="15.75">
      <c r="B28" s="241"/>
      <c r="C28" s="258"/>
      <c r="D28" s="775"/>
      <c r="E28" s="345"/>
      <c r="F28" s="727"/>
      <c r="G28" s="752"/>
      <c r="H28" s="261"/>
      <c r="I28" s="753"/>
    </row>
    <row r="29" spans="2:9" s="243" customFormat="1" ht="15.75">
      <c r="B29" s="240"/>
      <c r="C29" s="244"/>
      <c r="D29" s="773"/>
      <c r="E29" s="363"/>
      <c r="F29" s="724"/>
      <c r="G29" s="746"/>
      <c r="H29" s="254"/>
      <c r="I29" s="747"/>
    </row>
    <row r="30" spans="2:9" s="243" customFormat="1" ht="15.75">
      <c r="B30" s="255" t="s">
        <v>120</v>
      </c>
      <c r="C30" s="256"/>
      <c r="D30" s="778"/>
      <c r="E30" s="363"/>
      <c r="F30" s="730"/>
      <c r="G30" s="758"/>
      <c r="H30" s="257"/>
      <c r="I30" s="759"/>
    </row>
    <row r="31" spans="2:9" s="243" customFormat="1" ht="15.75">
      <c r="B31" s="241"/>
      <c r="C31" s="258"/>
      <c r="D31" s="775"/>
      <c r="E31" s="345"/>
      <c r="F31" s="726"/>
      <c r="G31" s="750"/>
      <c r="H31" s="259"/>
      <c r="I31" s="751"/>
    </row>
    <row r="32" spans="2:9" s="243" customFormat="1" ht="15.75">
      <c r="B32" s="169" t="s">
        <v>174</v>
      </c>
      <c r="C32" s="258"/>
      <c r="D32" s="775"/>
      <c r="E32" s="345"/>
      <c r="F32" s="726"/>
      <c r="G32" s="750"/>
      <c r="H32" s="259"/>
      <c r="I32" s="751"/>
    </row>
    <row r="33" spans="2:11" s="243" customFormat="1" ht="15.75">
      <c r="B33" s="263" t="s">
        <v>28</v>
      </c>
      <c r="C33" s="258"/>
      <c r="D33" s="775" t="s">
        <v>28</v>
      </c>
      <c r="E33" s="345"/>
      <c r="F33" s="726">
        <f>+'1 - Résultats Prévisionnels'!E32</f>
        <v>5000</v>
      </c>
      <c r="G33" s="750" t="s">
        <v>28</v>
      </c>
      <c r="H33" s="259"/>
      <c r="I33" s="751"/>
    </row>
    <row r="34" spans="2:11" s="243" customFormat="1" ht="15.75">
      <c r="B34" s="263" t="s">
        <v>178</v>
      </c>
      <c r="C34" s="258"/>
      <c r="D34" s="775">
        <f>+G34</f>
        <v>0</v>
      </c>
      <c r="E34" s="345"/>
      <c r="F34" s="726">
        <f>+'1 - Résultats Prévisionnels'!E31</f>
        <v>10117</v>
      </c>
      <c r="G34" s="750">
        <f>+'1 - Résultats Prévisionnels'!K31</f>
        <v>0</v>
      </c>
      <c r="H34" s="259"/>
      <c r="I34" s="751"/>
    </row>
    <row r="35" spans="2:11" s="243" customFormat="1" ht="15.75">
      <c r="B35" s="241"/>
      <c r="C35" s="258"/>
      <c r="D35" s="775"/>
      <c r="E35" s="345"/>
      <c r="F35" s="726"/>
      <c r="G35" s="750"/>
      <c r="H35" s="259"/>
      <c r="I35" s="751"/>
    </row>
    <row r="36" spans="2:11" s="243" customFormat="1" ht="15.75">
      <c r="B36" s="169" t="s">
        <v>176</v>
      </c>
      <c r="C36" s="258"/>
      <c r="D36" s="775"/>
      <c r="E36" s="345"/>
      <c r="F36" s="726"/>
      <c r="G36" s="750"/>
      <c r="H36" s="259"/>
      <c r="I36" s="751"/>
    </row>
    <row r="37" spans="2:11" s="243" customFormat="1" ht="15.75">
      <c r="B37" s="263" t="s">
        <v>177</v>
      </c>
      <c r="C37" s="258"/>
      <c r="D37" s="775">
        <v>15000</v>
      </c>
      <c r="E37" s="345"/>
      <c r="F37" s="726"/>
      <c r="G37" s="750">
        <v>15000</v>
      </c>
      <c r="H37" s="259"/>
      <c r="I37" s="751"/>
      <c r="K37" s="388" t="s">
        <v>28</v>
      </c>
    </row>
    <row r="38" spans="2:11" s="243" customFormat="1" ht="15.75">
      <c r="B38" s="241"/>
      <c r="C38" s="258"/>
      <c r="D38" s="775"/>
      <c r="E38" s="345"/>
      <c r="F38" s="726"/>
      <c r="G38" s="750"/>
      <c r="H38" s="259"/>
      <c r="I38" s="751"/>
    </row>
    <row r="39" spans="2:11" s="243" customFormat="1" ht="15.75">
      <c r="B39" s="169" t="s">
        <v>175</v>
      </c>
      <c r="C39" s="258"/>
      <c r="D39" s="775"/>
      <c r="E39" s="345"/>
      <c r="F39" s="726"/>
      <c r="G39" s="750"/>
      <c r="H39" s="259"/>
      <c r="I39" s="751"/>
    </row>
    <row r="40" spans="2:11" s="243" customFormat="1" ht="15.75">
      <c r="B40" s="263" t="s">
        <v>179</v>
      </c>
      <c r="C40" s="258"/>
      <c r="D40" s="775">
        <v>15000</v>
      </c>
      <c r="E40" s="345"/>
      <c r="F40" s="726"/>
      <c r="G40" s="750">
        <v>15000</v>
      </c>
      <c r="H40" s="259"/>
      <c r="I40" s="751"/>
    </row>
    <row r="41" spans="2:11" s="243" customFormat="1" ht="15.75">
      <c r="B41" s="241"/>
      <c r="C41" s="258"/>
      <c r="D41" s="775"/>
      <c r="E41" s="345"/>
      <c r="F41" s="726"/>
      <c r="G41" s="750"/>
      <c r="H41" s="259"/>
      <c r="I41" s="751"/>
    </row>
    <row r="42" spans="2:11" s="243" customFormat="1" ht="15.75">
      <c r="B42" s="169" t="s">
        <v>121</v>
      </c>
      <c r="C42" s="260"/>
      <c r="D42" s="775"/>
      <c r="E42" s="345"/>
      <c r="F42" s="727"/>
      <c r="G42" s="754"/>
      <c r="H42" s="262"/>
      <c r="I42" s="755"/>
    </row>
    <row r="43" spans="2:11" s="243" customFormat="1" ht="15.75">
      <c r="B43" s="378" t="s">
        <v>122</v>
      </c>
      <c r="C43" s="379"/>
      <c r="D43" s="779"/>
      <c r="E43" s="381"/>
      <c r="F43" s="731">
        <f>+'1 - Résultats Prévisionnels'!J77</f>
        <v>-11804.269999999997</v>
      </c>
      <c r="G43" s="760">
        <f>+'1 - Résultats Prévisionnels'!K77</f>
        <v>-7520.9750000000058</v>
      </c>
      <c r="H43" s="382">
        <f>+'1 - Résultats Prévisionnels'!L77</f>
        <v>9928</v>
      </c>
      <c r="I43" s="761">
        <f>+'1 - Résultats Prévisionnels'!N77</f>
        <v>0</v>
      </c>
      <c r="K43" s="595" t="s">
        <v>200</v>
      </c>
    </row>
    <row r="44" spans="2:11" s="243" customFormat="1" ht="15.75">
      <c r="B44" s="263" t="s">
        <v>123</v>
      </c>
      <c r="C44" s="264"/>
      <c r="D44" s="780"/>
      <c r="E44" s="364"/>
      <c r="F44" s="727">
        <v>0</v>
      </c>
      <c r="G44" s="754">
        <v>0</v>
      </c>
      <c r="H44" s="262">
        <v>0</v>
      </c>
      <c r="I44" s="755">
        <v>0</v>
      </c>
    </row>
    <row r="45" spans="2:11" s="243" customFormat="1" ht="15.75">
      <c r="B45" s="241"/>
      <c r="C45" s="258"/>
      <c r="D45" s="775"/>
      <c r="E45" s="345"/>
      <c r="F45" s="727"/>
      <c r="G45" s="752"/>
      <c r="H45" s="261"/>
      <c r="I45" s="753"/>
    </row>
    <row r="46" spans="2:11" s="243" customFormat="1" ht="15.75">
      <c r="B46" s="591" t="s">
        <v>180</v>
      </c>
      <c r="C46" s="592"/>
      <c r="D46" s="781"/>
      <c r="E46" s="593"/>
      <c r="F46" s="732">
        <v>35000</v>
      </c>
      <c r="G46" s="762"/>
      <c r="H46" s="594"/>
      <c r="I46" s="763"/>
      <c r="K46" s="595" t="s">
        <v>201</v>
      </c>
    </row>
    <row r="47" spans="2:11" s="243" customFormat="1" ht="15.75">
      <c r="B47" s="241"/>
      <c r="C47" s="258"/>
      <c r="D47" s="775"/>
      <c r="E47" s="345"/>
      <c r="F47" s="727"/>
      <c r="G47" s="752"/>
      <c r="H47" s="261"/>
      <c r="I47" s="753"/>
    </row>
    <row r="48" spans="2:11" ht="15.75">
      <c r="B48" s="265" t="s">
        <v>124</v>
      </c>
      <c r="C48" s="266" t="s">
        <v>129</v>
      </c>
      <c r="D48" s="782">
        <f>SUM(D33:D47)</f>
        <v>30000</v>
      </c>
      <c r="E48" s="364"/>
      <c r="F48" s="733">
        <f t="shared" ref="F48:H48" si="2">SUM(F33:F47)</f>
        <v>38312.730000000003</v>
      </c>
      <c r="G48" s="764">
        <f t="shared" si="2"/>
        <v>22479.024999999994</v>
      </c>
      <c r="H48" s="370">
        <f t="shared" si="2"/>
        <v>9928</v>
      </c>
      <c r="I48" s="765">
        <f t="shared" ref="I48" si="3">SUM(I33:I47)</f>
        <v>0</v>
      </c>
    </row>
    <row r="49" spans="2:11" ht="15.75">
      <c r="B49" s="241"/>
      <c r="C49" s="258"/>
      <c r="D49" s="775"/>
      <c r="E49" s="345"/>
      <c r="F49" s="726"/>
      <c r="G49" s="750"/>
      <c r="H49" s="259"/>
      <c r="I49" s="751"/>
    </row>
    <row r="50" spans="2:11" ht="15.75">
      <c r="B50" s="274" t="s">
        <v>130</v>
      </c>
      <c r="C50" s="275" t="s">
        <v>161</v>
      </c>
      <c r="D50" s="783">
        <f>+D27-D48</f>
        <v>129901</v>
      </c>
      <c r="E50" s="364"/>
      <c r="F50" s="734">
        <f>+F48-F27</f>
        <v>-12132.269999999997</v>
      </c>
      <c r="G50" s="766">
        <f>+G48-G27</f>
        <v>-135021.97500000001</v>
      </c>
      <c r="H50" s="276">
        <f>+H48-H27</f>
        <v>1528</v>
      </c>
      <c r="I50" s="767">
        <f>+I48-I27</f>
        <v>0</v>
      </c>
    </row>
    <row r="51" spans="2:11" ht="16.5" thickBot="1">
      <c r="B51" s="241"/>
      <c r="C51" s="258"/>
      <c r="D51" s="775"/>
      <c r="E51" s="345"/>
      <c r="F51" s="726"/>
      <c r="G51" s="750"/>
      <c r="H51" s="259"/>
      <c r="I51" s="751"/>
    </row>
    <row r="52" spans="2:11" ht="16.5" thickBot="1">
      <c r="B52" s="251" t="s">
        <v>131</v>
      </c>
      <c r="C52" s="252"/>
      <c r="D52" s="772"/>
      <c r="E52" s="363"/>
      <c r="F52" s="723">
        <f>+F10+F50</f>
        <v>879.7300000000032</v>
      </c>
      <c r="G52" s="744">
        <f>+G10+G50</f>
        <v>-131600.66500000001</v>
      </c>
      <c r="H52" s="253">
        <f>+H10+H50</f>
        <v>-130072.66500000001</v>
      </c>
      <c r="I52" s="745">
        <f>+I10+I50</f>
        <v>-130072.66500000001</v>
      </c>
      <c r="K52" s="596" t="s">
        <v>202</v>
      </c>
    </row>
    <row r="53" spans="2:11" ht="6" customHeight="1" thickBot="1">
      <c r="B53" s="241"/>
      <c r="C53" s="258"/>
      <c r="D53" s="784"/>
      <c r="E53" s="345"/>
      <c r="F53" s="366"/>
      <c r="G53" s="277"/>
      <c r="H53" s="277"/>
    </row>
    <row r="54" spans="2:11" ht="15.75">
      <c r="C54" s="258"/>
      <c r="D54" s="343"/>
      <c r="E54" s="345"/>
    </row>
    <row r="55" spans="2:11" ht="15.75">
      <c r="C55" s="258"/>
      <c r="D55" s="343"/>
      <c r="E55" s="345"/>
    </row>
    <row r="56" spans="2:11" ht="15.75">
      <c r="B56" s="805" t="s">
        <v>228</v>
      </c>
      <c r="C56" s="258"/>
      <c r="D56" s="811"/>
      <c r="E56" s="345"/>
    </row>
    <row r="57" spans="2:11" ht="15.75">
      <c r="C57" s="258"/>
      <c r="D57" s="811"/>
      <c r="E57" s="346"/>
    </row>
    <row r="58" spans="2:11" ht="15.75">
      <c r="B58" s="809" t="s">
        <v>229</v>
      </c>
      <c r="C58" s="810"/>
      <c r="D58" s="812">
        <v>4054.95</v>
      </c>
      <c r="E58" s="807"/>
      <c r="F58" s="809"/>
      <c r="G58" s="809"/>
    </row>
    <row r="59" spans="2:11" ht="15.75">
      <c r="B59" s="809" t="s">
        <v>230</v>
      </c>
      <c r="C59" s="810"/>
      <c r="D59" s="812">
        <v>-666.66</v>
      </c>
      <c r="E59" s="808"/>
      <c r="F59" s="809"/>
      <c r="G59" s="809"/>
    </row>
    <row r="60" spans="2:11" ht="15.75">
      <c r="B60" s="809" t="s">
        <v>231</v>
      </c>
      <c r="C60" s="810"/>
      <c r="D60" s="812">
        <v>13.02</v>
      </c>
      <c r="E60" s="808"/>
      <c r="F60" s="809"/>
      <c r="G60" s="809"/>
    </row>
    <row r="61" spans="2:11" ht="15.75">
      <c r="B61" s="809" t="s">
        <v>232</v>
      </c>
      <c r="C61" s="810"/>
      <c r="D61" s="812">
        <v>20</v>
      </c>
      <c r="E61" s="808"/>
      <c r="F61" s="809"/>
      <c r="G61" s="809"/>
    </row>
    <row r="62" spans="2:11" ht="15.75">
      <c r="B62" s="814" t="s">
        <v>233</v>
      </c>
      <c r="C62" s="815"/>
      <c r="D62" s="816">
        <f>SUM(D58:D61)</f>
        <v>3421.31</v>
      </c>
      <c r="E62" s="808"/>
      <c r="F62" s="809"/>
      <c r="G62" s="809"/>
    </row>
    <row r="63" spans="2:11" ht="15.75">
      <c r="B63" s="809"/>
      <c r="C63" s="810"/>
      <c r="D63" s="812"/>
      <c r="E63" s="808"/>
      <c r="F63" s="809"/>
      <c r="G63" s="809"/>
    </row>
    <row r="64" spans="2:11">
      <c r="C64" s="258"/>
      <c r="D64" s="813"/>
      <c r="E64" s="334"/>
    </row>
    <row r="65" spans="3:5">
      <c r="C65" s="258"/>
      <c r="D65" s="813"/>
      <c r="E65" s="334"/>
    </row>
    <row r="66" spans="3:5">
      <c r="C66" s="258"/>
      <c r="D66" s="813"/>
      <c r="E66" s="334"/>
    </row>
    <row r="67" spans="3:5">
      <c r="C67" s="258"/>
      <c r="D67" s="813"/>
      <c r="E67" s="334"/>
    </row>
    <row r="68" spans="3:5">
      <c r="C68" s="258"/>
      <c r="D68" s="813"/>
      <c r="E68" s="258"/>
    </row>
    <row r="69" spans="3:5">
      <c r="C69" s="258"/>
      <c r="D69" s="806"/>
      <c r="E69" s="258"/>
    </row>
    <row r="70" spans="3:5">
      <c r="C70" s="258"/>
      <c r="D70" s="806"/>
      <c r="E70" s="258"/>
    </row>
    <row r="71" spans="3:5">
      <c r="C71" s="258"/>
      <c r="D71" s="806"/>
      <c r="E71" s="258"/>
    </row>
    <row r="72" spans="3:5">
      <c r="C72" s="258"/>
      <c r="D72" s="806"/>
      <c r="E72" s="258"/>
    </row>
    <row r="73" spans="3:5">
      <c r="C73" s="258"/>
      <c r="D73" s="806"/>
      <c r="E73" s="258"/>
    </row>
    <row r="74" spans="3:5">
      <c r="C74" s="258"/>
      <c r="D74" s="806"/>
      <c r="E74" s="258"/>
    </row>
    <row r="75" spans="3:5">
      <c r="C75" s="258"/>
      <c r="D75" s="806"/>
      <c r="E75" s="258"/>
    </row>
    <row r="76" spans="3:5">
      <c r="C76" s="258"/>
      <c r="D76" s="806"/>
      <c r="E76" s="258"/>
    </row>
    <row r="77" spans="3:5">
      <c r="C77" s="258"/>
      <c r="D77" s="806"/>
      <c r="E77" s="258"/>
    </row>
    <row r="78" spans="3:5">
      <c r="C78" s="258"/>
      <c r="D78" s="806"/>
      <c r="E78" s="258"/>
    </row>
    <row r="79" spans="3:5">
      <c r="C79" s="258"/>
      <c r="D79" s="806"/>
      <c r="E79" s="258"/>
    </row>
    <row r="80" spans="3:5">
      <c r="C80" s="258"/>
      <c r="D80" s="806"/>
      <c r="E80" s="258"/>
    </row>
    <row r="81" spans="3:5">
      <c r="C81" s="258"/>
      <c r="D81" s="258"/>
      <c r="E81" s="258"/>
    </row>
    <row r="82" spans="3:5">
      <c r="C82" s="258"/>
      <c r="D82" s="258"/>
      <c r="E82" s="258"/>
    </row>
    <row r="83" spans="3:5">
      <c r="C83" s="258"/>
      <c r="D83" s="258"/>
      <c r="E83" s="258"/>
    </row>
    <row r="84" spans="3:5">
      <c r="C84" s="258"/>
      <c r="D84" s="258"/>
      <c r="E84" s="258"/>
    </row>
    <row r="85" spans="3:5">
      <c r="C85" s="258"/>
      <c r="D85" s="258"/>
      <c r="E85" s="258"/>
    </row>
    <row r="86" spans="3:5">
      <c r="C86" s="258"/>
      <c r="D86" s="258"/>
      <c r="E86" s="258"/>
    </row>
    <row r="87" spans="3:5">
      <c r="C87" s="258"/>
      <c r="D87" s="258"/>
      <c r="E87" s="258"/>
    </row>
    <row r="88" spans="3:5">
      <c r="C88" s="258"/>
      <c r="D88" s="258"/>
      <c r="E88" s="258"/>
    </row>
    <row r="89" spans="3:5">
      <c r="C89" s="258"/>
      <c r="D89" s="258"/>
      <c r="E89" s="258"/>
    </row>
    <row r="90" spans="3:5">
      <c r="C90" s="258"/>
      <c r="D90" s="258"/>
      <c r="E90" s="258"/>
    </row>
    <row r="91" spans="3:5">
      <c r="C91" s="258"/>
      <c r="D91" s="258"/>
      <c r="E91" s="258"/>
    </row>
    <row r="92" spans="3:5">
      <c r="C92" s="258"/>
      <c r="D92" s="258"/>
      <c r="E92" s="258"/>
    </row>
    <row r="93" spans="3:5">
      <c r="C93" s="258"/>
      <c r="D93" s="258"/>
      <c r="E93" s="258"/>
    </row>
    <row r="94" spans="3:5">
      <c r="C94" s="258"/>
      <c r="D94" s="258"/>
      <c r="E94" s="258"/>
    </row>
    <row r="95" spans="3:5">
      <c r="C95" s="258"/>
      <c r="D95" s="258"/>
      <c r="E95" s="258"/>
    </row>
    <row r="96" spans="3:5">
      <c r="C96" s="258"/>
      <c r="D96" s="258"/>
      <c r="E96" s="258"/>
    </row>
    <row r="97" spans="3:5">
      <c r="C97" s="258"/>
      <c r="D97" s="258"/>
      <c r="E97" s="258"/>
    </row>
    <row r="98" spans="3:5">
      <c r="C98" s="258"/>
      <c r="D98" s="258"/>
      <c r="E98" s="258"/>
    </row>
    <row r="99" spans="3:5">
      <c r="C99" s="258"/>
      <c r="D99" s="258"/>
      <c r="E99" s="258"/>
    </row>
    <row r="100" spans="3:5">
      <c r="C100" s="258"/>
      <c r="D100" s="258"/>
      <c r="E100" s="258"/>
    </row>
    <row r="101" spans="3:5">
      <c r="C101" s="258"/>
      <c r="D101" s="258"/>
      <c r="E101" s="258"/>
    </row>
    <row r="102" spans="3:5">
      <c r="C102" s="258"/>
      <c r="D102" s="258"/>
      <c r="E102" s="258"/>
    </row>
    <row r="103" spans="3:5">
      <c r="C103" s="258"/>
      <c r="D103" s="258"/>
      <c r="E103" s="258"/>
    </row>
    <row r="104" spans="3:5">
      <c r="C104" s="258"/>
      <c r="D104" s="258"/>
      <c r="E104" s="258"/>
    </row>
    <row r="105" spans="3:5">
      <c r="C105" s="258"/>
      <c r="D105" s="258"/>
      <c r="E105" s="258"/>
    </row>
    <row r="106" spans="3:5">
      <c r="C106" s="258"/>
      <c r="D106" s="258"/>
      <c r="E106" s="258"/>
    </row>
    <row r="107" spans="3:5">
      <c r="C107" s="258"/>
      <c r="D107" s="258"/>
      <c r="E107" s="258"/>
    </row>
    <row r="108" spans="3:5">
      <c r="C108" s="258"/>
      <c r="D108" s="258"/>
      <c r="E108" s="258"/>
    </row>
    <row r="109" spans="3:5">
      <c r="C109" s="258"/>
      <c r="D109" s="258"/>
      <c r="E109" s="258"/>
    </row>
    <row r="110" spans="3:5">
      <c r="C110" s="258"/>
      <c r="D110" s="258"/>
      <c r="E110" s="258"/>
    </row>
    <row r="111" spans="3:5">
      <c r="C111" s="258"/>
      <c r="D111" s="258"/>
      <c r="E111" s="258"/>
    </row>
    <row r="112" spans="3:5">
      <c r="C112" s="258"/>
      <c r="D112" s="258"/>
      <c r="E112" s="258"/>
    </row>
    <row r="113" spans="3:5">
      <c r="C113" s="258"/>
      <c r="D113" s="258"/>
      <c r="E113" s="258"/>
    </row>
    <row r="114" spans="3:5">
      <c r="C114" s="258"/>
      <c r="D114" s="258"/>
      <c r="E114" s="258"/>
    </row>
    <row r="115" spans="3:5">
      <c r="C115" s="258"/>
      <c r="D115" s="258"/>
      <c r="E115" s="258"/>
    </row>
    <row r="116" spans="3:5">
      <c r="C116" s="258"/>
      <c r="D116" s="258"/>
      <c r="E116" s="258"/>
    </row>
    <row r="117" spans="3:5">
      <c r="C117" s="258"/>
      <c r="D117" s="258"/>
      <c r="E117" s="258"/>
    </row>
    <row r="118" spans="3:5">
      <c r="C118" s="258"/>
      <c r="D118" s="258"/>
      <c r="E118" s="258"/>
    </row>
    <row r="119" spans="3:5">
      <c r="C119" s="258"/>
      <c r="D119" s="258"/>
      <c r="E119" s="258"/>
    </row>
    <row r="120" spans="3:5">
      <c r="C120" s="258"/>
      <c r="D120" s="258"/>
      <c r="E120" s="258"/>
    </row>
    <row r="121" spans="3:5">
      <c r="C121" s="258"/>
      <c r="D121" s="258"/>
      <c r="E121" s="258"/>
    </row>
    <row r="122" spans="3:5">
      <c r="C122" s="258"/>
      <c r="D122" s="258"/>
      <c r="E122" s="258"/>
    </row>
    <row r="123" spans="3:5">
      <c r="C123" s="258"/>
      <c r="D123" s="258"/>
      <c r="E123" s="258"/>
    </row>
    <row r="124" spans="3:5">
      <c r="C124" s="258"/>
      <c r="D124" s="258"/>
      <c r="E124" s="258"/>
    </row>
    <row r="125" spans="3:5">
      <c r="C125" s="258"/>
      <c r="D125" s="258"/>
      <c r="E125" s="258"/>
    </row>
    <row r="126" spans="3:5">
      <c r="C126" s="258"/>
      <c r="D126" s="258"/>
      <c r="E126" s="258"/>
    </row>
    <row r="127" spans="3:5">
      <c r="C127" s="258"/>
      <c r="D127" s="258"/>
      <c r="E127" s="258"/>
    </row>
    <row r="128" spans="3:5">
      <c r="C128" s="258"/>
      <c r="D128" s="258"/>
      <c r="E128" s="258"/>
    </row>
    <row r="129" spans="3:5">
      <c r="C129" s="258"/>
      <c r="D129" s="258"/>
      <c r="E129" s="258"/>
    </row>
    <row r="130" spans="3:5">
      <c r="C130" s="258"/>
      <c r="D130" s="258"/>
      <c r="E130" s="258"/>
    </row>
  </sheetData>
  <pageMargins left="0.7" right="0.7" top="0.75" bottom="0.75" header="0.3" footer="0.3"/>
  <pageSetup paperSize="9" scale="65" fitToHeight="0" orientation="portrait" r:id="rId1"/>
  <ignoredErrors>
    <ignoredError sqref="D1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K130"/>
  <sheetViews>
    <sheetView workbookViewId="0">
      <selection activeCell="G11" sqref="G11"/>
    </sheetView>
  </sheetViews>
  <sheetFormatPr baseColWidth="10" defaultColWidth="11" defaultRowHeight="15"/>
  <cols>
    <col min="1" max="1" width="7.125" style="239" customWidth="1"/>
    <col min="2" max="2" width="58.875" style="239" customWidth="1"/>
    <col min="3" max="3" width="6.375" style="239" customWidth="1"/>
    <col min="4" max="4" width="13.625" style="239" customWidth="1"/>
    <col min="5" max="5" width="1.5" style="239" customWidth="1"/>
    <col min="6" max="6" width="13" style="239" hidden="1" customWidth="1"/>
    <col min="7" max="7" width="15.25" style="239" customWidth="1"/>
    <col min="8" max="9" width="13.75" style="239" customWidth="1"/>
    <col min="10" max="16384" width="11" style="239"/>
  </cols>
  <sheetData>
    <row r="1" spans="2:9" ht="15.75" thickBot="1">
      <c r="B1" s="237" t="s">
        <v>28</v>
      </c>
      <c r="C1" s="237"/>
      <c r="D1" s="237"/>
      <c r="E1" s="237"/>
      <c r="F1" s="238" t="s">
        <v>28</v>
      </c>
    </row>
    <row r="2" spans="2:9" ht="15.75" thickBot="1">
      <c r="B2" s="237"/>
      <c r="C2" s="237"/>
      <c r="D2" s="237"/>
      <c r="E2" s="237"/>
    </row>
    <row r="3" spans="2:9" ht="18.75">
      <c r="B3" s="564" t="s">
        <v>115</v>
      </c>
      <c r="C3" s="565"/>
      <c r="D3" s="565"/>
      <c r="E3" s="565"/>
      <c r="F3" s="566"/>
      <c r="G3" s="566"/>
      <c r="H3" s="566"/>
      <c r="I3" s="567"/>
    </row>
    <row r="4" spans="2:9" s="243" customFormat="1" ht="19.5" thickBot="1">
      <c r="B4" s="568" t="s">
        <v>215</v>
      </c>
      <c r="C4" s="569"/>
      <c r="D4" s="569"/>
      <c r="E4" s="569"/>
      <c r="F4" s="570"/>
      <c r="G4" s="570"/>
      <c r="H4" s="570"/>
      <c r="I4" s="571"/>
    </row>
    <row r="5" spans="2:9" s="243" customFormat="1" ht="15.75">
      <c r="B5" s="169"/>
      <c r="C5" s="169"/>
      <c r="D5" s="169"/>
      <c r="E5" s="344"/>
      <c r="F5" s="242"/>
      <c r="G5" s="242"/>
      <c r="H5" s="242"/>
    </row>
    <row r="6" spans="2:9" s="243" customFormat="1" ht="18.75">
      <c r="B6" s="240"/>
      <c r="C6" s="244"/>
      <c r="D6" s="330" t="s">
        <v>167</v>
      </c>
      <c r="E6" s="359"/>
      <c r="F6" s="245">
        <v>2021</v>
      </c>
      <c r="G6" s="245">
        <v>2022</v>
      </c>
      <c r="H6" s="347">
        <v>2023</v>
      </c>
      <c r="I6" s="245">
        <f>2024</f>
        <v>2024</v>
      </c>
    </row>
    <row r="7" spans="2:9" s="243" customFormat="1">
      <c r="C7" s="246"/>
      <c r="D7" s="331" t="s">
        <v>168</v>
      </c>
      <c r="E7" s="360"/>
      <c r="F7" s="247">
        <v>44561</v>
      </c>
      <c r="G7" s="247">
        <v>44926</v>
      </c>
      <c r="H7" s="348">
        <v>45291</v>
      </c>
      <c r="I7" s="247">
        <v>45657</v>
      </c>
    </row>
    <row r="8" spans="2:9" s="243" customFormat="1" ht="15.75">
      <c r="B8" s="248" t="s">
        <v>117</v>
      </c>
      <c r="C8" s="246"/>
      <c r="D8" s="332" t="s">
        <v>220</v>
      </c>
      <c r="E8" s="361"/>
      <c r="F8" s="249" t="s">
        <v>118</v>
      </c>
      <c r="G8" s="249" t="s">
        <v>118</v>
      </c>
      <c r="H8" s="349" t="s">
        <v>118</v>
      </c>
      <c r="I8" s="249" t="s">
        <v>118</v>
      </c>
    </row>
    <row r="9" spans="2:9" s="243" customFormat="1" ht="16.5" thickBot="1">
      <c r="B9" s="240"/>
      <c r="C9" s="244"/>
      <c r="D9" s="336"/>
      <c r="E9" s="362"/>
      <c r="F9" s="250"/>
      <c r="G9" s="250"/>
      <c r="H9" s="350"/>
      <c r="I9" s="250"/>
    </row>
    <row r="10" spans="2:9" s="243" customFormat="1" ht="16.5" thickBot="1">
      <c r="B10" s="251" t="s">
        <v>119</v>
      </c>
      <c r="C10" s="252"/>
      <c r="D10" s="718"/>
      <c r="E10" s="363"/>
      <c r="F10" s="253">
        <v>13012</v>
      </c>
      <c r="G10" s="253">
        <f>+'TdF Equilibré'!D62</f>
        <v>3421.31</v>
      </c>
      <c r="H10" s="351">
        <f>+G52</f>
        <v>-131600.66500000001</v>
      </c>
      <c r="I10" s="253">
        <f>+H52</f>
        <v>-130072.66500000001</v>
      </c>
    </row>
    <row r="11" spans="2:9" s="243" customFormat="1" ht="15.75">
      <c r="B11" s="240"/>
      <c r="C11" s="244"/>
      <c r="D11" s="337"/>
      <c r="E11" s="363"/>
      <c r="F11" s="254"/>
      <c r="G11" s="254"/>
      <c r="H11" s="352"/>
      <c r="I11" s="254"/>
    </row>
    <row r="12" spans="2:9" s="243" customFormat="1" ht="15.75">
      <c r="B12" s="267" t="s">
        <v>132</v>
      </c>
      <c r="C12" s="268"/>
      <c r="D12" s="338"/>
      <c r="E12" s="363"/>
      <c r="F12" s="269"/>
      <c r="G12" s="269"/>
      <c r="H12" s="353"/>
      <c r="I12" s="269"/>
    </row>
    <row r="13" spans="2:9" s="243" customFormat="1" ht="15.75">
      <c r="B13" s="241"/>
      <c r="C13" s="258"/>
      <c r="D13" s="339"/>
      <c r="E13" s="345"/>
      <c r="F13" s="259"/>
      <c r="G13" s="259"/>
      <c r="H13" s="354"/>
      <c r="I13" s="259"/>
    </row>
    <row r="14" spans="2:9" s="243" customFormat="1" ht="15.75">
      <c r="B14" s="169" t="s">
        <v>169</v>
      </c>
      <c r="C14" s="258"/>
      <c r="D14" s="339"/>
      <c r="E14" s="345"/>
      <c r="F14" s="259"/>
      <c r="G14" s="259"/>
      <c r="H14" s="354"/>
      <c r="I14" s="259"/>
    </row>
    <row r="15" spans="2:9" s="243" customFormat="1" ht="15.75">
      <c r="B15" s="263" t="s">
        <v>170</v>
      </c>
      <c r="C15" s="258"/>
      <c r="D15" s="339">
        <f>+G15</f>
        <v>51501</v>
      </c>
      <c r="E15" s="345"/>
      <c r="F15" s="259">
        <f>+'1 - Résultats Prévisionnels'!E50</f>
        <v>46445</v>
      </c>
      <c r="G15" s="259">
        <f>+'1 - Résultats Prévisionnels'!F50</f>
        <v>51501</v>
      </c>
      <c r="H15" s="354"/>
      <c r="I15" s="259"/>
    </row>
    <row r="16" spans="2:9" s="243" customFormat="1" ht="15.75">
      <c r="B16" s="263" t="s">
        <v>171</v>
      </c>
      <c r="C16" s="258"/>
      <c r="D16" s="339">
        <f>+G16</f>
        <v>45000</v>
      </c>
      <c r="E16" s="345"/>
      <c r="F16" s="259"/>
      <c r="G16" s="259">
        <f>+'1 - Résultats Prévisionnels'!F49</f>
        <v>45000</v>
      </c>
      <c r="H16" s="354"/>
      <c r="I16" s="259"/>
    </row>
    <row r="17" spans="2:9" s="243" customFormat="1" ht="15.75">
      <c r="B17" s="372" t="s">
        <v>198</v>
      </c>
      <c r="C17" s="258"/>
      <c r="D17" s="339">
        <f>+G17+H17</f>
        <v>30400</v>
      </c>
      <c r="E17" s="345"/>
      <c r="F17" s="259">
        <f>+'1 - Résultats Prévisionnels'!E48</f>
        <v>4000</v>
      </c>
      <c r="G17" s="259">
        <f>+'1 - Résultats Prévisionnels'!F48</f>
        <v>28000</v>
      </c>
      <c r="H17" s="354">
        <f>+'1 - Résultats Prévisionnels'!G48</f>
        <v>2400</v>
      </c>
      <c r="I17" s="259"/>
    </row>
    <row r="18" spans="2:9" s="243" customFormat="1" ht="15.75">
      <c r="B18" s="372" t="s">
        <v>181</v>
      </c>
      <c r="C18" s="258"/>
      <c r="D18" s="339">
        <f>+G18</f>
        <v>33000</v>
      </c>
      <c r="E18" s="345"/>
      <c r="F18" s="259"/>
      <c r="G18" s="259">
        <v>33000</v>
      </c>
      <c r="H18" s="354"/>
      <c r="I18" s="259"/>
    </row>
    <row r="19" spans="2:9" s="243" customFormat="1" ht="15.75">
      <c r="B19" s="241"/>
      <c r="C19" s="258"/>
      <c r="D19" s="339"/>
      <c r="E19" s="345"/>
      <c r="F19" s="259"/>
      <c r="G19" s="259"/>
      <c r="H19" s="354"/>
      <c r="I19" s="259"/>
    </row>
    <row r="20" spans="2:9" s="243" customFormat="1" ht="15.75">
      <c r="B20" s="169" t="s">
        <v>126</v>
      </c>
      <c r="C20" s="260"/>
      <c r="D20" s="339"/>
      <c r="E20" s="345"/>
      <c r="F20" s="261"/>
      <c r="G20" s="261"/>
      <c r="H20" s="355"/>
      <c r="I20" s="261"/>
    </row>
    <row r="21" spans="2:9" s="243" customFormat="1" ht="15.75">
      <c r="B21" s="270" t="s">
        <v>173</v>
      </c>
      <c r="C21" s="271"/>
      <c r="D21" s="340"/>
      <c r="E21" s="345"/>
      <c r="F21" s="262" t="s">
        <v>28</v>
      </c>
      <c r="G21" s="262"/>
      <c r="H21" s="356">
        <v>3000</v>
      </c>
      <c r="I21" s="262"/>
    </row>
    <row r="22" spans="2:9" s="243" customFormat="1" ht="15.75">
      <c r="B22" s="270" t="s">
        <v>172</v>
      </c>
      <c r="C22" s="271"/>
      <c r="D22" s="340"/>
      <c r="E22" s="345"/>
      <c r="F22" s="262" t="s">
        <v>28</v>
      </c>
      <c r="G22" s="262"/>
      <c r="H22" s="356">
        <v>3000</v>
      </c>
      <c r="I22" s="262"/>
    </row>
    <row r="23" spans="2:9" s="243" customFormat="1" ht="15.75">
      <c r="B23" s="241"/>
      <c r="C23" s="258"/>
      <c r="D23" s="339"/>
      <c r="E23" s="345"/>
      <c r="F23" s="259"/>
      <c r="G23" s="259"/>
      <c r="H23" s="354"/>
      <c r="I23" s="259"/>
    </row>
    <row r="24" spans="2:9" s="243" customFormat="1" ht="15.75">
      <c r="B24" s="169" t="s">
        <v>127</v>
      </c>
      <c r="C24" s="260"/>
      <c r="D24" s="339"/>
      <c r="E24" s="345"/>
      <c r="F24" s="261"/>
      <c r="G24" s="261"/>
      <c r="H24" s="355"/>
      <c r="I24" s="261"/>
    </row>
    <row r="25" spans="2:9" s="243" customFormat="1" ht="15.75">
      <c r="B25" s="241" t="s">
        <v>128</v>
      </c>
      <c r="C25" s="258"/>
      <c r="D25" s="339"/>
      <c r="E25" s="345"/>
      <c r="F25" s="261">
        <v>0</v>
      </c>
      <c r="G25" s="261">
        <v>0</v>
      </c>
      <c r="H25" s="355">
        <v>0</v>
      </c>
      <c r="I25" s="261"/>
    </row>
    <row r="26" spans="2:9" s="243" customFormat="1" ht="15.75">
      <c r="B26" s="241"/>
      <c r="C26" s="258"/>
      <c r="D26" s="339"/>
      <c r="E26" s="345"/>
      <c r="F26" s="261"/>
      <c r="G26" s="261"/>
      <c r="H26" s="355"/>
      <c r="I26" s="261"/>
    </row>
    <row r="27" spans="2:9" s="243" customFormat="1" ht="15.75">
      <c r="B27" s="272" t="s">
        <v>160</v>
      </c>
      <c r="C27" s="273" t="s">
        <v>125</v>
      </c>
      <c r="D27" s="367">
        <f>SUM(D13:D26)</f>
        <v>159901</v>
      </c>
      <c r="E27" s="368"/>
      <c r="F27" s="367">
        <f t="shared" ref="F27:I27" si="0">SUM(F13:F26)</f>
        <v>50445</v>
      </c>
      <c r="G27" s="367">
        <f t="shared" si="0"/>
        <v>157501</v>
      </c>
      <c r="H27" s="369">
        <f t="shared" si="0"/>
        <v>8400</v>
      </c>
      <c r="I27" s="367">
        <f t="shared" si="0"/>
        <v>0</v>
      </c>
    </row>
    <row r="28" spans="2:9" s="243" customFormat="1" ht="15.75">
      <c r="B28" s="241"/>
      <c r="C28" s="258"/>
      <c r="D28" s="339"/>
      <c r="E28" s="345"/>
      <c r="F28" s="261"/>
      <c r="G28" s="261"/>
      <c r="H28" s="355"/>
      <c r="I28" s="261"/>
    </row>
    <row r="29" spans="2:9" s="243" customFormat="1" ht="15.75">
      <c r="B29" s="240"/>
      <c r="C29" s="244"/>
      <c r="D29" s="337"/>
      <c r="E29" s="363"/>
      <c r="F29" s="254"/>
      <c r="G29" s="254"/>
      <c r="H29" s="352"/>
      <c r="I29" s="254"/>
    </row>
    <row r="30" spans="2:9" s="243" customFormat="1" ht="15.75">
      <c r="B30" s="255" t="s">
        <v>120</v>
      </c>
      <c r="C30" s="256"/>
      <c r="D30" s="341"/>
      <c r="E30" s="363"/>
      <c r="F30" s="257"/>
      <c r="G30" s="257"/>
      <c r="H30" s="357"/>
      <c r="I30" s="257"/>
    </row>
    <row r="31" spans="2:9" s="243" customFormat="1" ht="15.75">
      <c r="B31" s="241"/>
      <c r="C31" s="258"/>
      <c r="D31" s="339"/>
      <c r="E31" s="345"/>
      <c r="F31" s="259"/>
      <c r="G31" s="259"/>
      <c r="H31" s="354"/>
      <c r="I31" s="259"/>
    </row>
    <row r="32" spans="2:9" s="243" customFormat="1" ht="15.75">
      <c r="B32" s="169" t="s">
        <v>174</v>
      </c>
      <c r="C32" s="258"/>
      <c r="D32" s="339"/>
      <c r="E32" s="345"/>
      <c r="F32" s="259"/>
      <c r="G32" s="259"/>
      <c r="H32" s="354"/>
      <c r="I32" s="259"/>
    </row>
    <row r="33" spans="2:11" s="243" customFormat="1" ht="15.75">
      <c r="B33" s="263" t="s">
        <v>28</v>
      </c>
      <c r="C33" s="258"/>
      <c r="D33" s="339" t="s">
        <v>28</v>
      </c>
      <c r="E33" s="345"/>
      <c r="F33" s="259">
        <f>+'1 - Résultats Prévisionnels'!E32</f>
        <v>5000</v>
      </c>
      <c r="G33" s="259"/>
      <c r="H33" s="354"/>
      <c r="I33" s="259"/>
    </row>
    <row r="34" spans="2:11" s="243" customFormat="1" ht="15.75">
      <c r="B34" s="263" t="s">
        <v>178</v>
      </c>
      <c r="C34" s="258"/>
      <c r="D34" s="339">
        <f>+G34</f>
        <v>0</v>
      </c>
      <c r="E34" s="345"/>
      <c r="F34" s="259">
        <f>+'1 - Résultats Prévisionnels'!E31</f>
        <v>10117</v>
      </c>
      <c r="G34" s="259">
        <f>+'1 - Résultats Prévisionnels'!K31</f>
        <v>0</v>
      </c>
      <c r="H34" s="354"/>
      <c r="I34" s="259"/>
    </row>
    <row r="35" spans="2:11" s="243" customFormat="1" ht="15.75">
      <c r="B35" s="241"/>
      <c r="C35" s="258"/>
      <c r="D35" s="339"/>
      <c r="E35" s="345"/>
      <c r="F35" s="259"/>
      <c r="G35" s="259"/>
      <c r="H35" s="354"/>
      <c r="I35" s="259"/>
    </row>
    <row r="36" spans="2:11" s="243" customFormat="1" ht="15.75">
      <c r="B36" s="169" t="s">
        <v>176</v>
      </c>
      <c r="C36" s="258"/>
      <c r="D36" s="339"/>
      <c r="E36" s="345"/>
      <c r="F36" s="259"/>
      <c r="G36" s="259"/>
      <c r="H36" s="354"/>
      <c r="I36" s="259"/>
    </row>
    <row r="37" spans="2:11" s="243" customFormat="1" ht="15.75">
      <c r="B37" s="263" t="s">
        <v>177</v>
      </c>
      <c r="C37" s="258"/>
      <c r="D37" s="339">
        <v>15000</v>
      </c>
      <c r="E37" s="345"/>
      <c r="F37" s="259"/>
      <c r="G37" s="259">
        <v>15000</v>
      </c>
      <c r="H37" s="354"/>
      <c r="I37" s="259"/>
      <c r="K37" s="388" t="s">
        <v>191</v>
      </c>
    </row>
    <row r="38" spans="2:11" s="243" customFormat="1" ht="15.75">
      <c r="B38" s="241"/>
      <c r="C38" s="258"/>
      <c r="D38" s="339"/>
      <c r="E38" s="345"/>
      <c r="F38" s="259"/>
      <c r="G38" s="259"/>
      <c r="H38" s="354"/>
      <c r="I38" s="259"/>
    </row>
    <row r="39" spans="2:11" s="243" customFormat="1" ht="15.75">
      <c r="B39" s="169" t="s">
        <v>175</v>
      </c>
      <c r="C39" s="258"/>
      <c r="D39" s="339"/>
      <c r="E39" s="345"/>
      <c r="F39" s="259"/>
      <c r="G39" s="259"/>
      <c r="H39" s="354"/>
      <c r="I39" s="259"/>
    </row>
    <row r="40" spans="2:11" s="243" customFormat="1" ht="15.75">
      <c r="B40" s="263" t="s">
        <v>179</v>
      </c>
      <c r="C40" s="258"/>
      <c r="D40" s="339">
        <v>15000</v>
      </c>
      <c r="E40" s="345"/>
      <c r="F40" s="259"/>
      <c r="G40" s="259">
        <v>15000</v>
      </c>
      <c r="H40" s="354"/>
      <c r="I40" s="259"/>
    </row>
    <row r="41" spans="2:11" s="243" customFormat="1" ht="15.75">
      <c r="B41" s="241"/>
      <c r="C41" s="258"/>
      <c r="D41" s="339"/>
      <c r="E41" s="345"/>
      <c r="F41" s="259"/>
      <c r="G41" s="259"/>
      <c r="H41" s="354"/>
      <c r="I41" s="259"/>
    </row>
    <row r="42" spans="2:11" s="243" customFormat="1" ht="15.75">
      <c r="B42" s="169" t="s">
        <v>121</v>
      </c>
      <c r="C42" s="260"/>
      <c r="D42" s="339"/>
      <c r="E42" s="345"/>
      <c r="F42" s="261"/>
      <c r="G42" s="262"/>
      <c r="H42" s="356"/>
      <c r="I42" s="262"/>
    </row>
    <row r="43" spans="2:11" s="243" customFormat="1" ht="15.75">
      <c r="B43" s="378" t="s">
        <v>122</v>
      </c>
      <c r="C43" s="379"/>
      <c r="D43" s="380"/>
      <c r="E43" s="381"/>
      <c r="F43" s="382">
        <f>+'1 - Résultats Prévisionnels'!J77</f>
        <v>-11804.269999999997</v>
      </c>
      <c r="G43" s="382">
        <f>+'1 - Résultats Prévisionnels'!K77</f>
        <v>-7520.9750000000058</v>
      </c>
      <c r="H43" s="383">
        <f>+'1 - Résultats Prévisionnels'!L77</f>
        <v>9928</v>
      </c>
      <c r="I43" s="382">
        <f>+'1 - Résultats Prévisionnels'!N77</f>
        <v>0</v>
      </c>
    </row>
    <row r="44" spans="2:11" s="243" customFormat="1" ht="15.75">
      <c r="B44" s="263" t="s">
        <v>123</v>
      </c>
      <c r="C44" s="264"/>
      <c r="D44" s="342"/>
      <c r="E44" s="364"/>
      <c r="F44" s="261">
        <v>0</v>
      </c>
      <c r="G44" s="262">
        <v>0</v>
      </c>
      <c r="H44" s="356">
        <v>0</v>
      </c>
      <c r="I44" s="262">
        <v>0</v>
      </c>
    </row>
    <row r="45" spans="2:11" s="243" customFormat="1" ht="15.75">
      <c r="B45" s="241"/>
      <c r="C45" s="258"/>
      <c r="D45" s="339"/>
      <c r="E45" s="345"/>
      <c r="F45" s="261"/>
      <c r="G45" s="261"/>
      <c r="H45" s="355"/>
      <c r="I45" s="261"/>
    </row>
    <row r="46" spans="2:11" s="243" customFormat="1" ht="15.75">
      <c r="B46" s="585" t="s">
        <v>180</v>
      </c>
      <c r="C46" s="586"/>
      <c r="D46" s="597" t="s">
        <v>28</v>
      </c>
      <c r="E46" s="587"/>
      <c r="F46" s="588">
        <v>0</v>
      </c>
      <c r="G46" s="588">
        <v>0</v>
      </c>
      <c r="H46" s="589">
        <v>0</v>
      </c>
      <c r="I46" s="594"/>
    </row>
    <row r="47" spans="2:11" s="243" customFormat="1" ht="15.75">
      <c r="B47" s="241"/>
      <c r="C47" s="258"/>
      <c r="D47" s="339"/>
      <c r="E47" s="345"/>
      <c r="F47" s="261"/>
      <c r="G47" s="261"/>
      <c r="H47" s="355"/>
      <c r="I47" s="261"/>
    </row>
    <row r="48" spans="2:11" ht="15.75">
      <c r="B48" s="265" t="s">
        <v>124</v>
      </c>
      <c r="C48" s="266" t="s">
        <v>129</v>
      </c>
      <c r="D48" s="370">
        <f>SUM(D33:D46)</f>
        <v>30000</v>
      </c>
      <c r="E48" s="364"/>
      <c r="F48" s="370">
        <f t="shared" ref="F48:I48" si="1">SUM(F33:F47)</f>
        <v>3312.7300000000032</v>
      </c>
      <c r="G48" s="370">
        <f t="shared" si="1"/>
        <v>22479.024999999994</v>
      </c>
      <c r="H48" s="785">
        <f t="shared" si="1"/>
        <v>9928</v>
      </c>
      <c r="I48" s="370">
        <f t="shared" si="1"/>
        <v>0</v>
      </c>
    </row>
    <row r="49" spans="2:11" ht="15.75">
      <c r="B49" s="241"/>
      <c r="C49" s="258"/>
      <c r="D49" s="339"/>
      <c r="E49" s="345"/>
      <c r="F49" s="259"/>
      <c r="G49" s="259"/>
      <c r="H49" s="354"/>
      <c r="I49" s="259"/>
    </row>
    <row r="50" spans="2:11" ht="15.75">
      <c r="B50" s="274" t="s">
        <v>130</v>
      </c>
      <c r="C50" s="275" t="s">
        <v>161</v>
      </c>
      <c r="D50" s="371">
        <f>+D48-D27</f>
        <v>-129901</v>
      </c>
      <c r="E50" s="364"/>
      <c r="F50" s="276">
        <f>+F48-F27</f>
        <v>-47132.27</v>
      </c>
      <c r="G50" s="276">
        <f>+G48-G27</f>
        <v>-135021.97500000001</v>
      </c>
      <c r="H50" s="358">
        <f>+H48-H27</f>
        <v>1528</v>
      </c>
      <c r="I50" s="276">
        <f>+I48-I27</f>
        <v>0</v>
      </c>
    </row>
    <row r="51" spans="2:11" ht="16.5" thickBot="1">
      <c r="B51" s="241"/>
      <c r="C51" s="258"/>
      <c r="D51" s="339"/>
      <c r="E51" s="345"/>
      <c r="F51" s="259"/>
      <c r="G51" s="259"/>
      <c r="H51" s="354"/>
      <c r="I51" s="259"/>
    </row>
    <row r="52" spans="2:11" ht="16.5" thickBot="1">
      <c r="B52" s="251" t="s">
        <v>131</v>
      </c>
      <c r="C52" s="252"/>
      <c r="D52" s="718"/>
      <c r="E52" s="363"/>
      <c r="F52" s="253">
        <f>+F10+F50</f>
        <v>-34120.269999999997</v>
      </c>
      <c r="G52" s="253">
        <f>+G10+G50</f>
        <v>-131600.66500000001</v>
      </c>
      <c r="H52" s="351">
        <f>+H10+H50</f>
        <v>-130072.66500000001</v>
      </c>
      <c r="I52" s="253">
        <f>+I10+I50</f>
        <v>-130072.66500000001</v>
      </c>
      <c r="K52" s="596" t="s">
        <v>203</v>
      </c>
    </row>
    <row r="53" spans="2:11" ht="6" customHeight="1">
      <c r="B53" s="241"/>
      <c r="C53" s="258"/>
      <c r="D53" s="365"/>
      <c r="E53" s="345"/>
      <c r="F53" s="366"/>
      <c r="G53" s="366"/>
      <c r="H53" s="277"/>
    </row>
    <row r="54" spans="2:11" ht="15.75">
      <c r="C54" s="258"/>
      <c r="D54" s="343"/>
      <c r="E54" s="345"/>
    </row>
    <row r="55" spans="2:11" ht="15.75">
      <c r="C55" s="258"/>
      <c r="D55" s="343"/>
      <c r="E55" s="345"/>
    </row>
    <row r="56" spans="2:11" ht="15.75">
      <c r="C56" s="258"/>
      <c r="D56" s="343"/>
      <c r="E56" s="345"/>
    </row>
    <row r="57" spans="2:11" ht="15.75">
      <c r="C57" s="258"/>
      <c r="D57" s="335"/>
      <c r="E57" s="346"/>
    </row>
    <row r="58" spans="2:11" ht="15.75">
      <c r="C58" s="258"/>
      <c r="D58" s="335"/>
      <c r="E58" s="346"/>
    </row>
    <row r="59" spans="2:11" ht="15.75">
      <c r="C59" s="258"/>
      <c r="D59" s="335"/>
      <c r="E59" s="335"/>
    </row>
    <row r="60" spans="2:11">
      <c r="C60" s="258"/>
      <c r="D60" s="334"/>
      <c r="E60" s="334"/>
    </row>
    <row r="61" spans="2:11">
      <c r="C61" s="258"/>
      <c r="D61" s="334"/>
      <c r="E61" s="334"/>
    </row>
    <row r="62" spans="2:11">
      <c r="C62" s="258"/>
      <c r="D62" s="334"/>
      <c r="E62" s="334"/>
    </row>
    <row r="63" spans="2:11">
      <c r="C63" s="258"/>
      <c r="D63" s="334"/>
      <c r="E63" s="334"/>
    </row>
    <row r="64" spans="2:11">
      <c r="C64" s="258"/>
      <c r="D64" s="334"/>
      <c r="E64" s="334"/>
    </row>
    <row r="65" spans="3:5">
      <c r="C65" s="258"/>
      <c r="D65" s="334"/>
      <c r="E65" s="334"/>
    </row>
    <row r="66" spans="3:5">
      <c r="C66" s="258"/>
      <c r="D66" s="334"/>
      <c r="E66" s="334"/>
    </row>
    <row r="67" spans="3:5">
      <c r="C67" s="258"/>
      <c r="D67" s="334"/>
      <c r="E67" s="334"/>
    </row>
    <row r="68" spans="3:5">
      <c r="C68" s="258"/>
      <c r="D68" s="258"/>
      <c r="E68" s="258"/>
    </row>
    <row r="69" spans="3:5">
      <c r="C69" s="258"/>
      <c r="D69" s="258"/>
      <c r="E69" s="258"/>
    </row>
    <row r="70" spans="3:5">
      <c r="C70" s="258"/>
      <c r="D70" s="258"/>
      <c r="E70" s="258"/>
    </row>
    <row r="71" spans="3:5">
      <c r="C71" s="258"/>
      <c r="D71" s="258"/>
      <c r="E71" s="258"/>
    </row>
    <row r="72" spans="3:5">
      <c r="C72" s="258"/>
      <c r="D72" s="258"/>
      <c r="E72" s="258"/>
    </row>
    <row r="73" spans="3:5">
      <c r="C73" s="258"/>
      <c r="D73" s="258"/>
      <c r="E73" s="258"/>
    </row>
    <row r="74" spans="3:5">
      <c r="C74" s="258"/>
      <c r="D74" s="258"/>
      <c r="E74" s="258"/>
    </row>
    <row r="75" spans="3:5">
      <c r="C75" s="258"/>
      <c r="D75" s="258"/>
      <c r="E75" s="258"/>
    </row>
    <row r="76" spans="3:5">
      <c r="C76" s="258"/>
      <c r="D76" s="258"/>
      <c r="E76" s="258"/>
    </row>
    <row r="77" spans="3:5">
      <c r="C77" s="258"/>
      <c r="D77" s="258"/>
      <c r="E77" s="258"/>
    </row>
    <row r="78" spans="3:5">
      <c r="C78" s="258"/>
      <c r="D78" s="258"/>
      <c r="E78" s="258"/>
    </row>
    <row r="79" spans="3:5">
      <c r="C79" s="258"/>
      <c r="D79" s="258"/>
      <c r="E79" s="258"/>
    </row>
    <row r="80" spans="3:5">
      <c r="C80" s="258"/>
      <c r="D80" s="258"/>
      <c r="E80" s="258"/>
    </row>
    <row r="81" spans="3:5">
      <c r="C81" s="258"/>
      <c r="D81" s="258"/>
      <c r="E81" s="258"/>
    </row>
    <row r="82" spans="3:5">
      <c r="C82" s="258"/>
      <c r="D82" s="258"/>
      <c r="E82" s="258"/>
    </row>
    <row r="83" spans="3:5">
      <c r="C83" s="258"/>
      <c r="D83" s="258"/>
      <c r="E83" s="258"/>
    </row>
    <row r="84" spans="3:5">
      <c r="C84" s="258"/>
      <c r="D84" s="258"/>
      <c r="E84" s="258"/>
    </row>
    <row r="85" spans="3:5">
      <c r="C85" s="258"/>
      <c r="D85" s="258"/>
      <c r="E85" s="258"/>
    </row>
    <row r="86" spans="3:5">
      <c r="C86" s="258"/>
      <c r="D86" s="258"/>
      <c r="E86" s="258"/>
    </row>
    <row r="87" spans="3:5">
      <c r="C87" s="258"/>
      <c r="D87" s="258"/>
      <c r="E87" s="258"/>
    </row>
    <row r="88" spans="3:5">
      <c r="C88" s="258"/>
      <c r="D88" s="258"/>
      <c r="E88" s="258"/>
    </row>
    <row r="89" spans="3:5">
      <c r="C89" s="258"/>
      <c r="D89" s="258"/>
      <c r="E89" s="258"/>
    </row>
    <row r="90" spans="3:5">
      <c r="C90" s="258"/>
      <c r="D90" s="258"/>
      <c r="E90" s="258"/>
    </row>
    <row r="91" spans="3:5">
      <c r="C91" s="258"/>
      <c r="D91" s="258"/>
      <c r="E91" s="258"/>
    </row>
    <row r="92" spans="3:5">
      <c r="C92" s="258"/>
      <c r="D92" s="258"/>
      <c r="E92" s="258"/>
    </row>
    <row r="93" spans="3:5">
      <c r="C93" s="258"/>
      <c r="D93" s="258"/>
      <c r="E93" s="258"/>
    </row>
    <row r="94" spans="3:5">
      <c r="C94" s="258"/>
      <c r="D94" s="258"/>
      <c r="E94" s="258"/>
    </row>
    <row r="95" spans="3:5">
      <c r="C95" s="258"/>
      <c r="D95" s="258"/>
      <c r="E95" s="258"/>
    </row>
    <row r="96" spans="3:5">
      <c r="C96" s="258"/>
      <c r="D96" s="258"/>
      <c r="E96" s="258"/>
    </row>
    <row r="97" spans="3:5">
      <c r="C97" s="258"/>
      <c r="D97" s="258"/>
      <c r="E97" s="258"/>
    </row>
    <row r="98" spans="3:5">
      <c r="C98" s="258"/>
      <c r="D98" s="258"/>
      <c r="E98" s="258"/>
    </row>
    <row r="99" spans="3:5">
      <c r="C99" s="258"/>
      <c r="D99" s="258"/>
      <c r="E99" s="258"/>
    </row>
    <row r="100" spans="3:5">
      <c r="C100" s="258"/>
      <c r="D100" s="258"/>
      <c r="E100" s="258"/>
    </row>
    <row r="101" spans="3:5">
      <c r="C101" s="258"/>
      <c r="D101" s="258"/>
      <c r="E101" s="258"/>
    </row>
    <row r="102" spans="3:5">
      <c r="C102" s="258"/>
      <c r="D102" s="258"/>
      <c r="E102" s="258"/>
    </row>
    <row r="103" spans="3:5">
      <c r="C103" s="258"/>
      <c r="D103" s="258"/>
      <c r="E103" s="258"/>
    </row>
    <row r="104" spans="3:5">
      <c r="C104" s="258"/>
      <c r="D104" s="258"/>
      <c r="E104" s="258"/>
    </row>
    <row r="105" spans="3:5">
      <c r="C105" s="258"/>
      <c r="D105" s="258"/>
      <c r="E105" s="258"/>
    </row>
    <row r="106" spans="3:5">
      <c r="C106" s="258"/>
      <c r="D106" s="258"/>
      <c r="E106" s="258"/>
    </row>
    <row r="107" spans="3:5">
      <c r="C107" s="258"/>
      <c r="D107" s="258"/>
      <c r="E107" s="258"/>
    </row>
    <row r="108" spans="3:5">
      <c r="C108" s="258"/>
      <c r="D108" s="258"/>
      <c r="E108" s="258"/>
    </row>
    <row r="109" spans="3:5">
      <c r="C109" s="258"/>
      <c r="D109" s="258"/>
      <c r="E109" s="258"/>
    </row>
    <row r="110" spans="3:5">
      <c r="C110" s="258"/>
      <c r="D110" s="258"/>
      <c r="E110" s="258"/>
    </row>
    <row r="111" spans="3:5">
      <c r="C111" s="258"/>
      <c r="D111" s="258"/>
      <c r="E111" s="258"/>
    </row>
    <row r="112" spans="3:5">
      <c r="C112" s="258"/>
      <c r="D112" s="258"/>
      <c r="E112" s="258"/>
    </row>
    <row r="113" spans="3:5">
      <c r="C113" s="258"/>
      <c r="D113" s="258"/>
      <c r="E113" s="258"/>
    </row>
    <row r="114" spans="3:5">
      <c r="C114" s="258"/>
      <c r="D114" s="258"/>
      <c r="E114" s="258"/>
    </row>
    <row r="115" spans="3:5">
      <c r="C115" s="258"/>
      <c r="D115" s="258"/>
      <c r="E115" s="258"/>
    </row>
    <row r="116" spans="3:5">
      <c r="C116" s="258"/>
      <c r="D116" s="258"/>
      <c r="E116" s="258"/>
    </row>
    <row r="117" spans="3:5">
      <c r="C117" s="258"/>
      <c r="D117" s="258"/>
      <c r="E117" s="258"/>
    </row>
    <row r="118" spans="3:5">
      <c r="C118" s="258"/>
      <c r="D118" s="258"/>
      <c r="E118" s="258"/>
    </row>
    <row r="119" spans="3:5">
      <c r="C119" s="258"/>
      <c r="D119" s="258"/>
      <c r="E119" s="258"/>
    </row>
    <row r="120" spans="3:5">
      <c r="C120" s="258"/>
      <c r="D120" s="258"/>
      <c r="E120" s="258"/>
    </row>
    <row r="121" spans="3:5">
      <c r="C121" s="258"/>
      <c r="D121" s="258"/>
      <c r="E121" s="258"/>
    </row>
    <row r="122" spans="3:5">
      <c r="C122" s="258"/>
      <c r="D122" s="258"/>
      <c r="E122" s="258"/>
    </row>
    <row r="123" spans="3:5">
      <c r="C123" s="258"/>
      <c r="D123" s="258"/>
      <c r="E123" s="258"/>
    </row>
    <row r="124" spans="3:5">
      <c r="C124" s="258"/>
      <c r="D124" s="258"/>
      <c r="E124" s="258"/>
    </row>
    <row r="125" spans="3:5">
      <c r="C125" s="258"/>
      <c r="D125" s="258"/>
      <c r="E125" s="258"/>
    </row>
    <row r="126" spans="3:5">
      <c r="C126" s="258"/>
      <c r="D126" s="258"/>
      <c r="E126" s="258"/>
    </row>
    <row r="127" spans="3:5">
      <c r="C127" s="258"/>
      <c r="D127" s="258"/>
      <c r="E127" s="258"/>
    </row>
    <row r="128" spans="3:5">
      <c r="C128" s="258"/>
      <c r="D128" s="258"/>
      <c r="E128" s="258"/>
    </row>
    <row r="129" spans="3:5">
      <c r="C129" s="258"/>
      <c r="D129" s="258"/>
      <c r="E129" s="258"/>
    </row>
    <row r="130" spans="3:5">
      <c r="C130" s="258"/>
      <c r="D130" s="258"/>
      <c r="E130" s="258"/>
    </row>
  </sheetData>
  <pageMargins left="0.7" right="0.7" top="0.75" bottom="0.75" header="0.3" footer="0.3"/>
  <ignoredErrors>
    <ignoredError sqref="D17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BH995"/>
  <sheetViews>
    <sheetView showGridLines="0" topLeftCell="A7" workbookViewId="0">
      <pane xSplit="12" ySplit="3" topLeftCell="M40" activePane="bottomRight" state="frozen"/>
      <selection activeCell="A7" sqref="A7"/>
      <selection pane="topRight" activeCell="I7" sqref="I7"/>
      <selection pane="bottomLeft" activeCell="A10" sqref="A10"/>
      <selection pane="bottomRight" activeCell="BI73" sqref="BI73"/>
    </sheetView>
  </sheetViews>
  <sheetFormatPr baseColWidth="10" defaultColWidth="12.625" defaultRowHeight="15" customHeight="1"/>
  <cols>
    <col min="1" max="1" width="21.375" customWidth="1"/>
    <col min="2" max="2" width="14.125" customWidth="1"/>
    <col min="3" max="3" width="12" customWidth="1"/>
    <col min="4" max="4" width="14" customWidth="1"/>
    <col min="5" max="5" width="11.125" style="127" hidden="1" customWidth="1"/>
    <col min="6" max="6" width="11.125" style="170" customWidth="1"/>
    <col min="7" max="8" width="11" style="170" customWidth="1"/>
    <col min="9" max="9" width="1" style="170" customWidth="1"/>
    <col min="10" max="10" width="11.125" hidden="1" customWidth="1"/>
    <col min="11" max="11" width="11.125" customWidth="1"/>
    <col min="12" max="13" width="11.125" style="170" customWidth="1"/>
    <col min="14" max="14" width="1.375" style="170" customWidth="1"/>
    <col min="15" max="26" width="11.125" hidden="1" customWidth="1"/>
    <col min="27" max="27" width="8.375" hidden="1" customWidth="1"/>
    <col min="28" max="50" width="10" hidden="1" customWidth="1"/>
    <col min="51" max="58" width="0" hidden="1" customWidth="1"/>
    <col min="59" max="59" width="9.5" customWidth="1"/>
  </cols>
  <sheetData>
    <row r="1" spans="1:50" ht="19.5" customHeight="1">
      <c r="A1" s="137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9.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9.5" customHeight="1">
      <c r="A3" s="138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9.5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9.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"/>
      <c r="AB5" s="1"/>
      <c r="AC5" s="1"/>
      <c r="AD5" s="1"/>
      <c r="AE5" s="1"/>
      <c r="AF5" s="1"/>
      <c r="AG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9.5" customHeight="1">
      <c r="A6" s="223" t="s">
        <v>99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42" customHeight="1" thickBot="1">
      <c r="A7" s="226" t="s">
        <v>99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9.5" customHeight="1" thickBot="1">
      <c r="A8" s="227" t="s">
        <v>103</v>
      </c>
      <c r="C8" s="1"/>
      <c r="D8" s="1"/>
      <c r="E8" s="612" t="s">
        <v>28</v>
      </c>
      <c r="F8" s="852" t="s">
        <v>189</v>
      </c>
      <c r="G8" s="853"/>
      <c r="H8" s="854"/>
      <c r="I8" s="388"/>
      <c r="J8" s="697" t="s">
        <v>28</v>
      </c>
      <c r="K8" s="855" t="s">
        <v>190</v>
      </c>
      <c r="L8" s="856"/>
      <c r="M8" s="857"/>
      <c r="N8" s="440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25.15" customHeight="1" thickBot="1">
      <c r="A9" s="5" t="s">
        <v>100</v>
      </c>
      <c r="B9" s="6"/>
      <c r="C9" s="6"/>
      <c r="D9" s="140"/>
      <c r="E9" s="436" t="s">
        <v>184</v>
      </c>
      <c r="F9" s="703" t="s">
        <v>185</v>
      </c>
      <c r="G9" s="464" t="s">
        <v>186</v>
      </c>
      <c r="H9" s="459" t="s">
        <v>221</v>
      </c>
      <c r="I9" s="450"/>
      <c r="J9" s="437">
        <v>2021</v>
      </c>
      <c r="K9" s="713">
        <v>2022</v>
      </c>
      <c r="L9" s="460">
        <v>2023</v>
      </c>
      <c r="M9" s="461">
        <v>2024</v>
      </c>
      <c r="N9" s="441"/>
      <c r="O9" s="420">
        <v>44227</v>
      </c>
      <c r="P9" s="7">
        <v>44248</v>
      </c>
      <c r="Q9" s="8">
        <v>44276</v>
      </c>
      <c r="R9" s="8">
        <v>44307</v>
      </c>
      <c r="S9" s="8">
        <v>44337</v>
      </c>
      <c r="T9" s="8">
        <v>44368</v>
      </c>
      <c r="U9" s="8">
        <v>44398</v>
      </c>
      <c r="V9" s="8">
        <v>44429</v>
      </c>
      <c r="W9" s="8">
        <v>44460</v>
      </c>
      <c r="X9" s="8">
        <v>44490</v>
      </c>
      <c r="Y9" s="7">
        <v>44530</v>
      </c>
      <c r="Z9" s="9" t="s">
        <v>0</v>
      </c>
      <c r="AA9" s="10">
        <v>44218</v>
      </c>
      <c r="AB9" s="10">
        <v>44249</v>
      </c>
      <c r="AC9" s="11">
        <v>44277</v>
      </c>
      <c r="AD9" s="11">
        <v>44308</v>
      </c>
      <c r="AE9" s="11">
        <v>44338</v>
      </c>
      <c r="AF9" s="11">
        <v>44369</v>
      </c>
      <c r="AG9" s="10">
        <v>44399</v>
      </c>
      <c r="AH9" s="9" t="s">
        <v>1</v>
      </c>
      <c r="AI9" s="10">
        <v>44461</v>
      </c>
      <c r="AJ9" s="10">
        <v>44491</v>
      </c>
      <c r="AK9" s="10">
        <v>44522</v>
      </c>
      <c r="AL9" s="9" t="s">
        <v>2</v>
      </c>
      <c r="AM9" s="12">
        <v>44219</v>
      </c>
      <c r="AN9" s="9" t="s">
        <v>3</v>
      </c>
      <c r="AO9" s="11">
        <v>44278</v>
      </c>
      <c r="AP9" s="11">
        <v>44309</v>
      </c>
      <c r="AQ9" s="11">
        <v>44339</v>
      </c>
      <c r="AR9" s="11">
        <v>44370</v>
      </c>
      <c r="AS9" s="10">
        <v>44400</v>
      </c>
      <c r="AT9" s="9" t="s">
        <v>4</v>
      </c>
      <c r="AU9" s="10">
        <v>44462</v>
      </c>
      <c r="AV9" s="10">
        <v>44492</v>
      </c>
      <c r="AW9" s="10">
        <v>44523</v>
      </c>
      <c r="AX9" s="9" t="s">
        <v>5</v>
      </c>
    </row>
    <row r="10" spans="1:50" ht="19.5" customHeight="1">
      <c r="A10" s="173" t="s">
        <v>6</v>
      </c>
      <c r="B10" s="174"/>
      <c r="C10" s="14"/>
      <c r="D10" s="129"/>
      <c r="E10" s="389"/>
      <c r="F10" s="704"/>
      <c r="G10" s="620"/>
      <c r="H10" s="435"/>
      <c r="I10" s="438"/>
      <c r="J10" s="425"/>
      <c r="K10" s="714"/>
      <c r="L10" s="698"/>
      <c r="M10" s="458"/>
      <c r="N10" s="442"/>
      <c r="O10" s="130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  <c r="AA10" s="18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</row>
    <row r="11" spans="1:50" ht="19.5" customHeight="1">
      <c r="A11" s="20" t="s">
        <v>7</v>
      </c>
      <c r="B11" s="21"/>
      <c r="C11" s="21"/>
      <c r="D11" s="149"/>
      <c r="E11" s="390"/>
      <c r="F11" s="390"/>
      <c r="G11" s="374"/>
      <c r="H11" s="391"/>
      <c r="I11" s="438"/>
      <c r="J11" s="669">
        <f t="shared" ref="J11:J38" si="0">SUM(O11:Z11)</f>
        <v>0</v>
      </c>
      <c r="K11" s="428">
        <f>SUM(AA11:AL11)</f>
        <v>0</v>
      </c>
      <c r="L11" s="229">
        <f t="shared" ref="L11:L35" si="1">SUM(AM11:AX11)</f>
        <v>0</v>
      </c>
      <c r="M11" s="458"/>
      <c r="N11" s="442"/>
      <c r="O11" s="130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ht="19.5" customHeight="1">
      <c r="A12" s="13" t="s">
        <v>8</v>
      </c>
      <c r="B12" s="24" t="s">
        <v>9</v>
      </c>
      <c r="C12" s="21"/>
      <c r="D12" s="149"/>
      <c r="E12" s="390"/>
      <c r="F12" s="390"/>
      <c r="G12" s="374"/>
      <c r="H12" s="391"/>
      <c r="I12" s="438"/>
      <c r="J12" s="669">
        <f t="shared" si="0"/>
        <v>0</v>
      </c>
      <c r="K12" s="426">
        <f>SUM(AA12:AL12)</f>
        <v>0</v>
      </c>
      <c r="L12" s="660">
        <f t="shared" si="1"/>
        <v>0</v>
      </c>
      <c r="M12" s="458"/>
      <c r="N12" s="442"/>
      <c r="O12" s="130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ht="19.5" customHeight="1">
      <c r="A13" s="13" t="s">
        <v>195</v>
      </c>
      <c r="B13" s="24" t="s">
        <v>196</v>
      </c>
      <c r="C13" s="149"/>
      <c r="D13" s="149"/>
      <c r="E13" s="390"/>
      <c r="F13" s="705">
        <f>+'2 - Plan de Trésorerie'!F13</f>
        <v>15000</v>
      </c>
      <c r="G13" s="384">
        <f>+'2 - Plan de Trésorerie'!G13</f>
        <v>0</v>
      </c>
      <c r="H13" s="393"/>
      <c r="I13" s="438"/>
      <c r="J13" s="669">
        <f t="shared" si="0"/>
        <v>0</v>
      </c>
      <c r="K13" s="427">
        <f>SUM(AA13:AL13)</f>
        <v>0</v>
      </c>
      <c r="L13" s="658">
        <f t="shared" si="1"/>
        <v>0</v>
      </c>
      <c r="M13" s="678"/>
      <c r="N13" s="442"/>
      <c r="O13" s="130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ht="19.5" customHeight="1" thickBot="1">
      <c r="A14" s="20" t="s">
        <v>10</v>
      </c>
      <c r="B14" s="24" t="s">
        <v>194</v>
      </c>
      <c r="C14" s="21"/>
      <c r="D14" s="142"/>
      <c r="E14" s="392">
        <v>0</v>
      </c>
      <c r="F14" s="705">
        <f>+'2 - Plan de Trésorerie'!F14</f>
        <v>15000</v>
      </c>
      <c r="G14" s="384">
        <f>+'2 - Plan de Trésorerie'!G14</f>
        <v>0</v>
      </c>
      <c r="H14" s="393"/>
      <c r="I14" s="438"/>
      <c r="J14" s="574">
        <f t="shared" si="0"/>
        <v>0</v>
      </c>
      <c r="K14" s="427">
        <v>0</v>
      </c>
      <c r="L14" s="658">
        <f t="shared" si="1"/>
        <v>0</v>
      </c>
      <c r="M14" s="678"/>
      <c r="N14" s="442"/>
      <c r="O14" s="229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8"/>
      <c r="AA14" s="28"/>
      <c r="AB14" s="28">
        <v>15000</v>
      </c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</row>
    <row r="15" spans="1:50" ht="19.5" hidden="1" customHeight="1">
      <c r="A15" s="29" t="s">
        <v>13</v>
      </c>
      <c r="B15" s="26"/>
      <c r="C15" s="26"/>
      <c r="D15" s="142"/>
      <c r="E15" s="392"/>
      <c r="F15" s="392"/>
      <c r="G15" s="384"/>
      <c r="H15" s="393"/>
      <c r="I15" s="438"/>
      <c r="J15" s="575">
        <f t="shared" si="0"/>
        <v>0</v>
      </c>
      <c r="K15" s="427">
        <f>SUM(AA15:AL15)</f>
        <v>0</v>
      </c>
      <c r="L15" s="658">
        <f t="shared" si="1"/>
        <v>0</v>
      </c>
      <c r="M15" s="678"/>
      <c r="N15" s="442"/>
      <c r="O15" s="229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8"/>
      <c r="AA15" s="18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50" ht="19.5" customHeight="1" thickBot="1">
      <c r="A16" s="30" t="s">
        <v>14</v>
      </c>
      <c r="B16" s="135" t="s">
        <v>28</v>
      </c>
      <c r="C16" s="31"/>
      <c r="D16" s="295"/>
      <c r="E16" s="394">
        <f>SUM(E11:E14)</f>
        <v>0</v>
      </c>
      <c r="F16" s="394">
        <f t="shared" ref="F16:G16" si="2">SUM(F11:F14)</f>
        <v>30000</v>
      </c>
      <c r="G16" s="385">
        <f t="shared" si="2"/>
        <v>0</v>
      </c>
      <c r="H16" s="395"/>
      <c r="I16" s="451"/>
      <c r="J16" s="709">
        <f>SUM(J11:J14)</f>
        <v>0</v>
      </c>
      <c r="K16" s="715">
        <f t="shared" ref="K16:L16" si="3">SUM(K11:K14)</f>
        <v>0</v>
      </c>
      <c r="L16" s="699">
        <f t="shared" si="3"/>
        <v>0</v>
      </c>
      <c r="M16" s="716"/>
      <c r="N16" s="443"/>
      <c r="O16" s="421">
        <f t="shared" ref="O16:AX16" si="4">SUM(O10:O15)</f>
        <v>0</v>
      </c>
      <c r="P16" s="33">
        <f t="shared" si="4"/>
        <v>0</v>
      </c>
      <c r="Q16" s="33">
        <f t="shared" si="4"/>
        <v>0</v>
      </c>
      <c r="R16" s="33">
        <f t="shared" si="4"/>
        <v>0</v>
      </c>
      <c r="S16" s="33">
        <f t="shared" si="4"/>
        <v>0</v>
      </c>
      <c r="T16" s="33">
        <f t="shared" si="4"/>
        <v>0</v>
      </c>
      <c r="U16" s="33">
        <f t="shared" si="4"/>
        <v>0</v>
      </c>
      <c r="V16" s="33">
        <f t="shared" si="4"/>
        <v>0</v>
      </c>
      <c r="W16" s="33">
        <f t="shared" si="4"/>
        <v>0</v>
      </c>
      <c r="X16" s="33">
        <f t="shared" si="4"/>
        <v>0</v>
      </c>
      <c r="Y16" s="33">
        <f t="shared" si="4"/>
        <v>0</v>
      </c>
      <c r="Z16" s="34">
        <f t="shared" si="4"/>
        <v>0</v>
      </c>
      <c r="AA16" s="34">
        <f t="shared" si="4"/>
        <v>0</v>
      </c>
      <c r="AB16" s="34">
        <f t="shared" si="4"/>
        <v>15000</v>
      </c>
      <c r="AC16" s="34">
        <f t="shared" si="4"/>
        <v>0</v>
      </c>
      <c r="AD16" s="34">
        <f t="shared" si="4"/>
        <v>0</v>
      </c>
      <c r="AE16" s="34">
        <f t="shared" si="4"/>
        <v>0</v>
      </c>
      <c r="AF16" s="34">
        <f t="shared" si="4"/>
        <v>0</v>
      </c>
      <c r="AG16" s="34">
        <f t="shared" si="4"/>
        <v>0</v>
      </c>
      <c r="AH16" s="34">
        <f t="shared" si="4"/>
        <v>0</v>
      </c>
      <c r="AI16" s="34">
        <f t="shared" si="4"/>
        <v>0</v>
      </c>
      <c r="AJ16" s="34">
        <f t="shared" si="4"/>
        <v>0</v>
      </c>
      <c r="AK16" s="34">
        <f t="shared" si="4"/>
        <v>0</v>
      </c>
      <c r="AL16" s="34">
        <f t="shared" si="4"/>
        <v>0</v>
      </c>
      <c r="AM16" s="34">
        <f t="shared" si="4"/>
        <v>0</v>
      </c>
      <c r="AN16" s="34">
        <f t="shared" si="4"/>
        <v>0</v>
      </c>
      <c r="AO16" s="34">
        <f t="shared" si="4"/>
        <v>0</v>
      </c>
      <c r="AP16" s="34">
        <f t="shared" si="4"/>
        <v>0</v>
      </c>
      <c r="AQ16" s="34">
        <f t="shared" si="4"/>
        <v>0</v>
      </c>
      <c r="AR16" s="34">
        <f t="shared" si="4"/>
        <v>0</v>
      </c>
      <c r="AS16" s="34">
        <f t="shared" si="4"/>
        <v>0</v>
      </c>
      <c r="AT16" s="34">
        <f t="shared" si="4"/>
        <v>0</v>
      </c>
      <c r="AU16" s="34">
        <f t="shared" si="4"/>
        <v>0</v>
      </c>
      <c r="AV16" s="34">
        <f t="shared" si="4"/>
        <v>0</v>
      </c>
      <c r="AW16" s="34">
        <f t="shared" si="4"/>
        <v>0</v>
      </c>
      <c r="AX16" s="34">
        <f t="shared" si="4"/>
        <v>0</v>
      </c>
    </row>
    <row r="17" spans="1:50" ht="19.5" customHeight="1">
      <c r="A17" s="35" t="s">
        <v>15</v>
      </c>
      <c r="B17" s="36" t="s">
        <v>16</v>
      </c>
      <c r="C17" s="14"/>
      <c r="D17" s="129"/>
      <c r="E17" s="390"/>
      <c r="F17" s="390"/>
      <c r="G17" s="374"/>
      <c r="H17" s="391"/>
      <c r="I17" s="438"/>
      <c r="J17" s="491">
        <f t="shared" si="0"/>
        <v>0</v>
      </c>
      <c r="K17" s="426">
        <f t="shared" ref="K17:L38" si="5">SUM(AA17:AL17)</f>
        <v>0</v>
      </c>
      <c r="L17" s="660">
        <f t="shared" si="1"/>
        <v>0</v>
      </c>
      <c r="M17" s="458"/>
      <c r="N17" s="442"/>
      <c r="O17" s="37"/>
      <c r="P17" s="38"/>
      <c r="Q17" s="39"/>
      <c r="R17" s="39"/>
      <c r="S17" s="39"/>
      <c r="T17" s="39"/>
      <c r="U17" s="39"/>
      <c r="V17" s="39"/>
      <c r="W17" s="39"/>
      <c r="X17" s="39"/>
      <c r="Y17" s="39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</row>
    <row r="18" spans="1:50" ht="19.5" customHeight="1">
      <c r="A18" s="175" t="s">
        <v>94</v>
      </c>
      <c r="B18" s="176" t="s">
        <v>107</v>
      </c>
      <c r="C18" s="177"/>
      <c r="D18" s="142"/>
      <c r="E18" s="390"/>
      <c r="F18" s="390"/>
      <c r="G18" s="374"/>
      <c r="H18" s="391"/>
      <c r="I18" s="438"/>
      <c r="J18" s="669">
        <f t="shared" si="0"/>
        <v>0</v>
      </c>
      <c r="K18" s="426">
        <f t="shared" si="5"/>
        <v>5000</v>
      </c>
      <c r="L18" s="660">
        <v>5000</v>
      </c>
      <c r="M18" s="458"/>
      <c r="N18" s="442"/>
      <c r="O18" s="229"/>
      <c r="P18" s="27"/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42">
        <v>0</v>
      </c>
      <c r="X18" s="42">
        <v>0</v>
      </c>
      <c r="Y18" s="42">
        <v>0</v>
      </c>
      <c r="Z18" s="42">
        <v>0</v>
      </c>
      <c r="AA18" s="41">
        <v>200</v>
      </c>
      <c r="AB18" s="41">
        <v>200</v>
      </c>
      <c r="AC18" s="41">
        <v>200</v>
      </c>
      <c r="AD18" s="41">
        <v>200</v>
      </c>
      <c r="AE18" s="41">
        <v>200</v>
      </c>
      <c r="AF18" s="41">
        <v>200</v>
      </c>
      <c r="AG18" s="41">
        <v>0</v>
      </c>
      <c r="AH18" s="41">
        <v>0</v>
      </c>
      <c r="AI18" s="41">
        <v>600</v>
      </c>
      <c r="AJ18" s="41">
        <v>1000</v>
      </c>
      <c r="AK18" s="41">
        <v>1000</v>
      </c>
      <c r="AL18" s="28">
        <v>1200</v>
      </c>
      <c r="AM18" s="41">
        <v>300</v>
      </c>
      <c r="AN18" s="41">
        <v>300</v>
      </c>
      <c r="AO18" s="41">
        <v>300</v>
      </c>
      <c r="AP18" s="41">
        <v>300</v>
      </c>
      <c r="AQ18" s="41">
        <v>300</v>
      </c>
      <c r="AR18" s="41">
        <v>300</v>
      </c>
      <c r="AS18" s="41">
        <v>0</v>
      </c>
      <c r="AT18" s="41">
        <v>0</v>
      </c>
      <c r="AU18" s="41">
        <v>800</v>
      </c>
      <c r="AV18" s="41">
        <v>1100</v>
      </c>
      <c r="AW18" s="41">
        <v>1100</v>
      </c>
      <c r="AX18" s="28">
        <v>1200</v>
      </c>
    </row>
    <row r="19" spans="1:50" s="170" customFormat="1" ht="19.5" customHeight="1">
      <c r="A19" s="175" t="s">
        <v>109</v>
      </c>
      <c r="B19" s="176" t="s">
        <v>108</v>
      </c>
      <c r="C19" s="228"/>
      <c r="D19" s="142"/>
      <c r="E19" s="390"/>
      <c r="F19" s="390"/>
      <c r="G19" s="374"/>
      <c r="H19" s="391"/>
      <c r="I19" s="438"/>
      <c r="J19" s="669"/>
      <c r="K19" s="426">
        <f t="shared" si="5"/>
        <v>50000</v>
      </c>
      <c r="L19" s="660">
        <v>50000</v>
      </c>
      <c r="M19" s="458"/>
      <c r="N19" s="442"/>
      <c r="O19" s="229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41"/>
      <c r="AB19" s="41">
        <v>10000</v>
      </c>
      <c r="AC19" s="41"/>
      <c r="AD19" s="41">
        <v>10000</v>
      </c>
      <c r="AE19" s="41"/>
      <c r="AF19" s="41">
        <v>10000</v>
      </c>
      <c r="AG19" s="41"/>
      <c r="AH19" s="41"/>
      <c r="AI19" s="41">
        <v>10000</v>
      </c>
      <c r="AJ19" s="41">
        <v>10000</v>
      </c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1:50" ht="19.5" customHeight="1">
      <c r="A20" s="175" t="s">
        <v>91</v>
      </c>
      <c r="B20" s="178" t="s">
        <v>77</v>
      </c>
      <c r="C20" s="177"/>
      <c r="D20" s="142"/>
      <c r="E20" s="390"/>
      <c r="F20" s="390"/>
      <c r="G20" s="374"/>
      <c r="H20" s="391"/>
      <c r="I20" s="438"/>
      <c r="J20" s="669">
        <f t="shared" si="0"/>
        <v>0</v>
      </c>
      <c r="K20" s="426">
        <f t="shared" si="5"/>
        <v>5760</v>
      </c>
      <c r="L20" s="660">
        <f t="shared" si="1"/>
        <v>5760</v>
      </c>
      <c r="M20" s="458"/>
      <c r="N20" s="442"/>
      <c r="O20" s="229"/>
      <c r="P20" s="27"/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42">
        <v>0</v>
      </c>
      <c r="X20" s="42">
        <v>0</v>
      </c>
      <c r="Y20" s="42">
        <v>0</v>
      </c>
      <c r="Z20" s="42">
        <v>0</v>
      </c>
      <c r="AA20" s="28">
        <v>480</v>
      </c>
      <c r="AB20" s="28">
        <v>480</v>
      </c>
      <c r="AC20" s="28">
        <v>480</v>
      </c>
      <c r="AD20" s="28">
        <v>480</v>
      </c>
      <c r="AE20" s="28">
        <v>480</v>
      </c>
      <c r="AF20" s="28">
        <v>480</v>
      </c>
      <c r="AG20" s="28">
        <v>480</v>
      </c>
      <c r="AH20" s="28">
        <v>480</v>
      </c>
      <c r="AI20" s="28">
        <v>480</v>
      </c>
      <c r="AJ20" s="28">
        <v>480</v>
      </c>
      <c r="AK20" s="28">
        <v>480</v>
      </c>
      <c r="AL20" s="28">
        <v>480</v>
      </c>
      <c r="AM20" s="28">
        <v>480</v>
      </c>
      <c r="AN20" s="28">
        <v>480</v>
      </c>
      <c r="AO20" s="28">
        <v>480</v>
      </c>
      <c r="AP20" s="28">
        <v>480</v>
      </c>
      <c r="AQ20" s="28">
        <v>480</v>
      </c>
      <c r="AR20" s="28">
        <v>480</v>
      </c>
      <c r="AS20" s="28">
        <v>480</v>
      </c>
      <c r="AT20" s="28">
        <v>480</v>
      </c>
      <c r="AU20" s="28">
        <v>480</v>
      </c>
      <c r="AV20" s="28">
        <v>480</v>
      </c>
      <c r="AW20" s="28">
        <v>480</v>
      </c>
      <c r="AX20" s="28">
        <v>480</v>
      </c>
    </row>
    <row r="21" spans="1:50" ht="19.5" customHeight="1">
      <c r="A21" s="175" t="s">
        <v>95</v>
      </c>
      <c r="B21" s="176" t="s">
        <v>18</v>
      </c>
      <c r="C21" s="177"/>
      <c r="D21" s="142"/>
      <c r="E21" s="390"/>
      <c r="F21" s="390"/>
      <c r="G21" s="374"/>
      <c r="H21" s="391"/>
      <c r="I21" s="438"/>
      <c r="J21" s="669">
        <f t="shared" si="0"/>
        <v>720</v>
      </c>
      <c r="K21" s="426">
        <f t="shared" si="5"/>
        <v>0</v>
      </c>
      <c r="L21" s="660">
        <f t="shared" si="1"/>
        <v>0</v>
      </c>
      <c r="M21" s="458"/>
      <c r="N21" s="442"/>
      <c r="O21" s="229"/>
      <c r="P21" s="27"/>
      <c r="Q21" s="27">
        <v>450</v>
      </c>
      <c r="R21" s="27">
        <v>270</v>
      </c>
      <c r="S21" s="27"/>
      <c r="T21" s="27"/>
      <c r="U21" s="27"/>
      <c r="V21" s="27"/>
      <c r="W21" s="27"/>
      <c r="X21" s="27"/>
      <c r="Y21" s="27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</row>
    <row r="22" spans="1:50" ht="19.5" customHeight="1">
      <c r="A22" s="175" t="s">
        <v>92</v>
      </c>
      <c r="B22" s="178" t="s">
        <v>78</v>
      </c>
      <c r="C22" s="177"/>
      <c r="D22" s="373"/>
      <c r="E22" s="396" t="s">
        <v>28</v>
      </c>
      <c r="F22" s="645"/>
      <c r="G22" s="622"/>
      <c r="H22" s="397"/>
      <c r="I22" s="376"/>
      <c r="J22" s="669">
        <v>0</v>
      </c>
      <c r="K22" s="426">
        <v>12000</v>
      </c>
      <c r="L22" s="229">
        <v>15000</v>
      </c>
      <c r="M22" s="458"/>
      <c r="N22" s="442"/>
      <c r="O22" s="422"/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42">
        <v>0</v>
      </c>
      <c r="W22" s="42">
        <v>0</v>
      </c>
      <c r="X22" s="42">
        <v>0</v>
      </c>
      <c r="Y22" s="42">
        <v>0</v>
      </c>
      <c r="Z22" s="42">
        <v>2000</v>
      </c>
      <c r="AA22" s="42"/>
      <c r="AB22" s="42">
        <v>2000</v>
      </c>
      <c r="AC22" s="42"/>
      <c r="AD22" s="42">
        <v>2000</v>
      </c>
      <c r="AE22" s="42">
        <v>2000</v>
      </c>
      <c r="AF22" s="42">
        <v>0</v>
      </c>
      <c r="AG22" s="42">
        <v>0</v>
      </c>
      <c r="AH22" s="42">
        <v>2000</v>
      </c>
      <c r="AI22" s="42"/>
      <c r="AJ22" s="42">
        <v>2000</v>
      </c>
      <c r="AK22" s="42"/>
      <c r="AL22" s="42">
        <v>7500</v>
      </c>
      <c r="AM22" s="42">
        <v>7500</v>
      </c>
      <c r="AN22" s="42">
        <v>7500</v>
      </c>
      <c r="AO22" s="42">
        <v>7500</v>
      </c>
      <c r="AP22" s="42">
        <v>7500</v>
      </c>
      <c r="AQ22" s="42">
        <v>7500</v>
      </c>
      <c r="AR22" s="42">
        <v>7500</v>
      </c>
      <c r="AS22" s="42">
        <v>7500</v>
      </c>
      <c r="AT22" s="42">
        <v>7500</v>
      </c>
      <c r="AU22" s="42">
        <v>7500</v>
      </c>
      <c r="AV22" s="42">
        <v>7500</v>
      </c>
      <c r="AW22" s="42">
        <v>7500</v>
      </c>
    </row>
    <row r="23" spans="1:50" ht="19.5" customHeight="1">
      <c r="A23" s="175" t="s">
        <v>96</v>
      </c>
      <c r="B23" s="178" t="s">
        <v>80</v>
      </c>
      <c r="C23" s="177"/>
      <c r="D23" s="142"/>
      <c r="E23" s="390"/>
      <c r="F23" s="390"/>
      <c r="G23" s="374"/>
      <c r="H23" s="391"/>
      <c r="I23" s="438"/>
      <c r="J23" s="669">
        <f t="shared" si="0"/>
        <v>0</v>
      </c>
      <c r="K23" s="717">
        <v>60000</v>
      </c>
      <c r="L23" s="661">
        <v>135000</v>
      </c>
      <c r="M23" s="682"/>
      <c r="N23" s="442"/>
      <c r="O23" s="229"/>
      <c r="P23" s="27"/>
      <c r="Q23" s="27"/>
      <c r="R23" s="27"/>
      <c r="S23" s="27"/>
      <c r="T23" s="27"/>
      <c r="U23" s="27"/>
      <c r="V23" s="27"/>
      <c r="W23" s="27">
        <v>0</v>
      </c>
      <c r="X23" s="27">
        <v>0</v>
      </c>
      <c r="Y23" s="27">
        <v>0</v>
      </c>
      <c r="Z23" s="42">
        <v>0</v>
      </c>
      <c r="AA23" s="28">
        <v>2000</v>
      </c>
      <c r="AB23" s="41">
        <v>2000</v>
      </c>
      <c r="AC23" s="41">
        <v>2000</v>
      </c>
      <c r="AD23" s="41">
        <v>2000</v>
      </c>
      <c r="AE23" s="41">
        <v>2000</v>
      </c>
      <c r="AF23" s="41">
        <v>2000</v>
      </c>
      <c r="AG23" s="41"/>
      <c r="AH23" s="41"/>
      <c r="AI23" s="41">
        <v>2000</v>
      </c>
      <c r="AJ23" s="41">
        <v>2000</v>
      </c>
      <c r="AK23" s="41">
        <v>2000</v>
      </c>
      <c r="AL23" s="41">
        <v>2000</v>
      </c>
      <c r="AM23" s="28">
        <v>2500</v>
      </c>
      <c r="AN23" s="28">
        <v>2500</v>
      </c>
      <c r="AO23" s="28">
        <v>2500</v>
      </c>
      <c r="AP23" s="28">
        <v>2500</v>
      </c>
      <c r="AQ23" s="28">
        <v>2500</v>
      </c>
      <c r="AR23" s="28">
        <v>2500</v>
      </c>
      <c r="AS23" s="28">
        <v>2500</v>
      </c>
      <c r="AT23" s="28">
        <v>2500</v>
      </c>
      <c r="AU23" s="28">
        <v>2500</v>
      </c>
      <c r="AV23" s="28">
        <v>2500</v>
      </c>
      <c r="AW23" s="28">
        <v>2500</v>
      </c>
      <c r="AX23" s="28">
        <v>2500</v>
      </c>
    </row>
    <row r="24" spans="1:50" ht="19.5" customHeight="1">
      <c r="A24" s="175" t="s">
        <v>97</v>
      </c>
      <c r="B24" s="178" t="s">
        <v>79</v>
      </c>
      <c r="C24" s="177"/>
      <c r="D24" s="142"/>
      <c r="E24" s="390"/>
      <c r="F24" s="390"/>
      <c r="G24" s="374"/>
      <c r="H24" s="391"/>
      <c r="I24" s="438"/>
      <c r="J24" s="669">
        <f t="shared" si="0"/>
        <v>0</v>
      </c>
      <c r="K24" s="426">
        <f t="shared" si="5"/>
        <v>5000</v>
      </c>
      <c r="L24" s="660">
        <f t="shared" si="1"/>
        <v>27000</v>
      </c>
      <c r="M24" s="458"/>
      <c r="N24" s="442"/>
      <c r="O24" s="229"/>
      <c r="P24" s="27"/>
      <c r="Q24" s="27"/>
      <c r="R24" s="27"/>
      <c r="S24" s="27"/>
      <c r="T24" s="27"/>
      <c r="U24" s="27"/>
      <c r="V24" s="27"/>
      <c r="W24" s="27"/>
      <c r="X24" s="27">
        <v>0</v>
      </c>
      <c r="Y24" s="42">
        <v>0</v>
      </c>
      <c r="Z24" s="42">
        <v>0</v>
      </c>
      <c r="AA24" s="28"/>
      <c r="AB24" s="28"/>
      <c r="AC24" s="28"/>
      <c r="AD24" s="28"/>
      <c r="AE24" s="28"/>
      <c r="AF24" s="28">
        <v>2500</v>
      </c>
      <c r="AG24" s="28"/>
      <c r="AH24" s="28"/>
      <c r="AI24" s="28">
        <v>2500</v>
      </c>
      <c r="AJ24" s="28"/>
      <c r="AK24" s="28"/>
      <c r="AL24" s="28"/>
      <c r="AM24" s="28">
        <v>2250</v>
      </c>
      <c r="AN24" s="28">
        <v>2250</v>
      </c>
      <c r="AO24" s="28">
        <v>2250</v>
      </c>
      <c r="AP24" s="28">
        <v>2250</v>
      </c>
      <c r="AQ24" s="28">
        <v>2250</v>
      </c>
      <c r="AR24" s="28">
        <v>2250</v>
      </c>
      <c r="AS24" s="28">
        <v>2250</v>
      </c>
      <c r="AT24" s="28">
        <v>2250</v>
      </c>
      <c r="AU24" s="28">
        <v>2250</v>
      </c>
      <c r="AV24" s="28">
        <v>2250</v>
      </c>
      <c r="AW24" s="28">
        <v>2250</v>
      </c>
      <c r="AX24" s="28">
        <v>2250</v>
      </c>
    </row>
    <row r="25" spans="1:50" ht="19.5" customHeight="1">
      <c r="A25" s="187" t="s">
        <v>98</v>
      </c>
      <c r="B25" s="178" t="s">
        <v>81</v>
      </c>
      <c r="C25" s="177"/>
      <c r="D25" s="387"/>
      <c r="E25" s="390"/>
      <c r="F25" s="390"/>
      <c r="G25" s="374"/>
      <c r="H25" s="391"/>
      <c r="I25" s="438"/>
      <c r="J25" s="669">
        <f t="shared" si="0"/>
        <v>5000</v>
      </c>
      <c r="K25" s="426">
        <f t="shared" si="5"/>
        <v>35000</v>
      </c>
      <c r="L25" s="660">
        <v>40000</v>
      </c>
      <c r="M25" s="458"/>
      <c r="N25" s="442"/>
      <c r="O25" s="229"/>
      <c r="P25" s="27"/>
      <c r="Q25" s="27"/>
      <c r="R25" s="27"/>
      <c r="S25" s="27"/>
      <c r="T25" s="27"/>
      <c r="U25" s="27"/>
      <c r="V25" s="27"/>
      <c r="W25" s="27"/>
      <c r="X25" s="42">
        <v>3000</v>
      </c>
      <c r="Y25" s="42">
        <v>1000</v>
      </c>
      <c r="Z25" s="42">
        <v>1000</v>
      </c>
      <c r="AA25" s="42">
        <v>2500</v>
      </c>
      <c r="AB25" s="42">
        <v>2500</v>
      </c>
      <c r="AC25" s="42">
        <v>3750</v>
      </c>
      <c r="AD25" s="42">
        <v>3750</v>
      </c>
      <c r="AE25" s="42">
        <v>3750</v>
      </c>
      <c r="AF25" s="42">
        <v>3750</v>
      </c>
      <c r="AG25" s="42"/>
      <c r="AH25" s="42"/>
      <c r="AI25" s="42">
        <v>3750</v>
      </c>
      <c r="AJ25" s="42">
        <v>3750</v>
      </c>
      <c r="AK25" s="42">
        <v>3750</v>
      </c>
      <c r="AL25" s="42">
        <v>3750</v>
      </c>
      <c r="AM25" s="42"/>
      <c r="AN25" s="41">
        <v>10000</v>
      </c>
      <c r="AO25" s="41">
        <v>10000</v>
      </c>
      <c r="AP25" s="41">
        <v>10000</v>
      </c>
      <c r="AQ25" s="41">
        <v>10000</v>
      </c>
      <c r="AR25" s="41">
        <v>10000</v>
      </c>
      <c r="AS25" s="41">
        <v>10000</v>
      </c>
      <c r="AT25" s="41">
        <v>10000</v>
      </c>
      <c r="AU25" s="41">
        <v>10000</v>
      </c>
      <c r="AV25" s="41">
        <v>10000</v>
      </c>
      <c r="AW25" s="41">
        <v>10000</v>
      </c>
      <c r="AX25" s="41">
        <v>10000</v>
      </c>
    </row>
    <row r="26" spans="1:50" ht="19.5" hidden="1" customHeight="1">
      <c r="A26" s="13" t="s">
        <v>17</v>
      </c>
      <c r="B26" s="26"/>
      <c r="C26" s="26"/>
      <c r="D26" s="387"/>
      <c r="E26" s="390"/>
      <c r="F26" s="390"/>
      <c r="G26" s="374"/>
      <c r="H26" s="391"/>
      <c r="I26" s="438"/>
      <c r="J26" s="669">
        <f t="shared" si="0"/>
        <v>0</v>
      </c>
      <c r="K26" s="426">
        <f t="shared" si="5"/>
        <v>0</v>
      </c>
      <c r="L26" s="660">
        <f t="shared" si="1"/>
        <v>0</v>
      </c>
      <c r="M26" s="458"/>
      <c r="N26" s="442"/>
      <c r="O26" s="229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</row>
    <row r="27" spans="1:50" ht="19.5" hidden="1" customHeight="1">
      <c r="A27" s="13" t="s">
        <v>19</v>
      </c>
      <c r="B27" s="26"/>
      <c r="C27" s="26"/>
      <c r="D27" s="387"/>
      <c r="E27" s="390"/>
      <c r="F27" s="390"/>
      <c r="G27" s="374"/>
      <c r="H27" s="391"/>
      <c r="I27" s="438"/>
      <c r="J27" s="669">
        <f t="shared" si="0"/>
        <v>0</v>
      </c>
      <c r="K27" s="426">
        <f t="shared" si="5"/>
        <v>0</v>
      </c>
      <c r="L27" s="660">
        <f t="shared" si="1"/>
        <v>0</v>
      </c>
      <c r="M27" s="458"/>
      <c r="N27" s="442"/>
      <c r="O27" s="229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</row>
    <row r="28" spans="1:50" ht="19.5" hidden="1" customHeight="1">
      <c r="A28" s="13" t="s">
        <v>20</v>
      </c>
      <c r="B28" s="26"/>
      <c r="C28" s="26"/>
      <c r="D28" s="387"/>
      <c r="E28" s="390"/>
      <c r="F28" s="390"/>
      <c r="G28" s="374"/>
      <c r="H28" s="391"/>
      <c r="I28" s="438"/>
      <c r="J28" s="669">
        <f t="shared" si="0"/>
        <v>0</v>
      </c>
      <c r="K28" s="426">
        <f t="shared" si="5"/>
        <v>0</v>
      </c>
      <c r="L28" s="660">
        <f t="shared" si="1"/>
        <v>0</v>
      </c>
      <c r="M28" s="458"/>
      <c r="N28" s="442"/>
      <c r="O28" s="229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</row>
    <row r="29" spans="1:50" ht="19.5" hidden="1" customHeight="1">
      <c r="A29" s="13" t="s">
        <v>21</v>
      </c>
      <c r="B29" s="26"/>
      <c r="C29" s="26"/>
      <c r="D29" s="387"/>
      <c r="E29" s="390"/>
      <c r="F29" s="390"/>
      <c r="G29" s="374"/>
      <c r="H29" s="391"/>
      <c r="I29" s="438"/>
      <c r="J29" s="669">
        <f t="shared" si="0"/>
        <v>0</v>
      </c>
      <c r="K29" s="426">
        <f t="shared" si="5"/>
        <v>0</v>
      </c>
      <c r="L29" s="660">
        <f t="shared" si="1"/>
        <v>0</v>
      </c>
      <c r="M29" s="458"/>
      <c r="N29" s="442"/>
      <c r="O29" s="229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</row>
    <row r="30" spans="1:50" ht="19.5" hidden="1" customHeight="1">
      <c r="A30" s="13" t="s">
        <v>22</v>
      </c>
      <c r="B30" s="26"/>
      <c r="C30" s="26"/>
      <c r="D30" s="387"/>
      <c r="E30" s="390"/>
      <c r="F30" s="390"/>
      <c r="G30" s="374"/>
      <c r="H30" s="391"/>
      <c r="I30" s="438"/>
      <c r="J30" s="669">
        <f t="shared" si="0"/>
        <v>0</v>
      </c>
      <c r="K30" s="426">
        <f t="shared" si="5"/>
        <v>0</v>
      </c>
      <c r="L30" s="660">
        <f t="shared" si="1"/>
        <v>0</v>
      </c>
      <c r="M30" s="458"/>
      <c r="N30" s="442"/>
      <c r="O30" s="229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</row>
    <row r="31" spans="1:50" ht="19.5" customHeight="1">
      <c r="A31" s="188" t="s">
        <v>23</v>
      </c>
      <c r="B31" s="189" t="s">
        <v>82</v>
      </c>
      <c r="C31" s="190"/>
      <c r="D31" s="387"/>
      <c r="E31" s="392">
        <v>10117</v>
      </c>
      <c r="F31" s="392">
        <f>+'2 - Plan de Trésorerie'!F31</f>
        <v>7883</v>
      </c>
      <c r="G31" s="384">
        <v>0</v>
      </c>
      <c r="H31" s="393"/>
      <c r="I31" s="438"/>
      <c r="J31" s="574">
        <v>0</v>
      </c>
      <c r="K31" s="427"/>
      <c r="L31" s="658">
        <f t="shared" si="1"/>
        <v>0</v>
      </c>
      <c r="M31" s="678"/>
      <c r="N31" s="442"/>
      <c r="O31" s="43"/>
      <c r="P31" s="44"/>
      <c r="Q31" s="44"/>
      <c r="R31" s="44"/>
      <c r="S31" s="44"/>
      <c r="T31" s="44">
        <v>10116</v>
      </c>
      <c r="U31" s="167" t="s">
        <v>28</v>
      </c>
      <c r="V31" s="44"/>
      <c r="W31" s="44"/>
      <c r="X31" s="44"/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</row>
    <row r="32" spans="1:50" ht="19.5" customHeight="1">
      <c r="A32" s="183" t="s">
        <v>23</v>
      </c>
      <c r="B32" s="186" t="s">
        <v>83</v>
      </c>
      <c r="C32" s="185"/>
      <c r="D32" s="387"/>
      <c r="E32" s="392">
        <v>5000</v>
      </c>
      <c r="F32" s="392">
        <v>0</v>
      </c>
      <c r="G32" s="384">
        <v>0</v>
      </c>
      <c r="H32" s="393"/>
      <c r="I32" s="438"/>
      <c r="J32" s="574">
        <v>0</v>
      </c>
      <c r="K32" s="427">
        <f t="shared" si="5"/>
        <v>0</v>
      </c>
      <c r="L32" s="658">
        <f t="shared" si="1"/>
        <v>0</v>
      </c>
      <c r="M32" s="678"/>
      <c r="N32" s="442"/>
      <c r="O32" s="46"/>
      <c r="P32" s="47"/>
      <c r="Q32" s="47"/>
      <c r="R32" s="47">
        <v>0</v>
      </c>
      <c r="S32" s="47">
        <v>0</v>
      </c>
      <c r="T32" s="47">
        <v>0</v>
      </c>
      <c r="U32" s="47">
        <v>5000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7">
        <v>0</v>
      </c>
      <c r="AX32" s="47">
        <v>0</v>
      </c>
    </row>
    <row r="33" spans="1:50" ht="19.5" customHeight="1">
      <c r="A33" s="191" t="s">
        <v>25</v>
      </c>
      <c r="B33" s="192" t="s">
        <v>26</v>
      </c>
      <c r="C33" s="193"/>
      <c r="D33" s="387"/>
      <c r="E33" s="390"/>
      <c r="F33" s="390"/>
      <c r="G33" s="374"/>
      <c r="H33" s="391"/>
      <c r="I33" s="438"/>
      <c r="J33" s="669">
        <f t="shared" si="0"/>
        <v>8279.3250000000007</v>
      </c>
      <c r="K33" s="426">
        <f t="shared" si="5"/>
        <v>0</v>
      </c>
      <c r="L33" s="660">
        <f t="shared" si="1"/>
        <v>0</v>
      </c>
      <c r="M33" s="458"/>
      <c r="N33" s="442"/>
      <c r="O33" s="49"/>
      <c r="P33" s="50"/>
      <c r="Q33" s="50"/>
      <c r="R33" s="51">
        <f t="shared" ref="R33:Z33" si="6">+(R72+R73)*0.5935</f>
        <v>919.92500000000007</v>
      </c>
      <c r="S33" s="51">
        <f t="shared" si="6"/>
        <v>919.92500000000007</v>
      </c>
      <c r="T33" s="51">
        <f t="shared" si="6"/>
        <v>919.92500000000007</v>
      </c>
      <c r="U33" s="51">
        <f t="shared" si="6"/>
        <v>919.92500000000007</v>
      </c>
      <c r="V33" s="51">
        <f t="shared" si="6"/>
        <v>919.92500000000007</v>
      </c>
      <c r="W33" s="51">
        <f t="shared" si="6"/>
        <v>919.92500000000007</v>
      </c>
      <c r="X33" s="51">
        <f t="shared" si="6"/>
        <v>919.92500000000007</v>
      </c>
      <c r="Y33" s="51">
        <f t="shared" si="6"/>
        <v>919.92500000000007</v>
      </c>
      <c r="Z33" s="51">
        <f t="shared" si="6"/>
        <v>919.92500000000007</v>
      </c>
      <c r="AA33" s="51">
        <v>0</v>
      </c>
      <c r="AB33" s="52">
        <v>0</v>
      </c>
      <c r="AC33" s="52">
        <v>0</v>
      </c>
      <c r="AD33" s="52">
        <v>0</v>
      </c>
      <c r="AE33" s="52">
        <v>0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52">
        <v>0</v>
      </c>
      <c r="AO33" s="52">
        <v>0</v>
      </c>
      <c r="AP33" s="52"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0</v>
      </c>
    </row>
    <row r="34" spans="1:50" ht="19.5" customHeight="1">
      <c r="A34" s="191" t="s">
        <v>25</v>
      </c>
      <c r="B34" s="192" t="s">
        <v>27</v>
      </c>
      <c r="C34" s="193"/>
      <c r="D34" s="387"/>
      <c r="E34" s="390"/>
      <c r="F34" s="390"/>
      <c r="G34" s="374"/>
      <c r="H34" s="391"/>
      <c r="I34" s="438"/>
      <c r="J34" s="669">
        <f t="shared" si="0"/>
        <v>9276.4050000000007</v>
      </c>
      <c r="K34" s="426">
        <f t="shared" si="5"/>
        <v>1762.9250000000002</v>
      </c>
      <c r="L34" s="660">
        <f t="shared" si="1"/>
        <v>0</v>
      </c>
      <c r="M34" s="458"/>
      <c r="N34" s="442"/>
      <c r="O34" s="49"/>
      <c r="P34" s="51">
        <f t="shared" ref="P34:AA34" si="7">+(P70+P71)*0.5935</f>
        <v>77.155000000000001</v>
      </c>
      <c r="Q34" s="51">
        <f t="shared" si="7"/>
        <v>919.92500000000007</v>
      </c>
      <c r="R34" s="51">
        <f t="shared" si="7"/>
        <v>919.92500000000007</v>
      </c>
      <c r="S34" s="51">
        <f t="shared" si="7"/>
        <v>919.92500000000007</v>
      </c>
      <c r="T34" s="51">
        <f t="shared" si="7"/>
        <v>919.92500000000007</v>
      </c>
      <c r="U34" s="51">
        <f t="shared" si="7"/>
        <v>919.92500000000007</v>
      </c>
      <c r="V34" s="51">
        <f t="shared" si="7"/>
        <v>919.92500000000007</v>
      </c>
      <c r="W34" s="51">
        <f t="shared" si="7"/>
        <v>919.92500000000007</v>
      </c>
      <c r="X34" s="51">
        <f t="shared" si="7"/>
        <v>919.92500000000007</v>
      </c>
      <c r="Y34" s="51">
        <f t="shared" si="7"/>
        <v>919.92500000000007</v>
      </c>
      <c r="Z34" s="51">
        <f t="shared" si="7"/>
        <v>919.92500000000007</v>
      </c>
      <c r="AA34" s="51">
        <f t="shared" si="7"/>
        <v>919.92500000000007</v>
      </c>
      <c r="AB34" s="52">
        <v>843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0</v>
      </c>
      <c r="AI34" s="52">
        <v>0</v>
      </c>
      <c r="AJ34" s="52">
        <v>0</v>
      </c>
      <c r="AK34" s="52">
        <v>0</v>
      </c>
      <c r="AL34" s="52">
        <v>0</v>
      </c>
      <c r="AM34" s="5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 s="52">
        <v>0</v>
      </c>
      <c r="AX34" s="52">
        <v>0</v>
      </c>
    </row>
    <row r="35" spans="1:50" s="170" customFormat="1" ht="19.5" customHeight="1" thickBot="1">
      <c r="A35" s="199" t="s">
        <v>84</v>
      </c>
      <c r="B35" s="200" t="s">
        <v>104</v>
      </c>
      <c r="C35" s="194"/>
      <c r="D35" s="333"/>
      <c r="E35" s="390"/>
      <c r="F35" s="390"/>
      <c r="G35" s="374"/>
      <c r="H35" s="391"/>
      <c r="I35" s="438"/>
      <c r="J35" s="710">
        <f t="shared" si="0"/>
        <v>4700</v>
      </c>
      <c r="K35" s="426">
        <f t="shared" si="5"/>
        <v>11407</v>
      </c>
      <c r="L35" s="660">
        <f t="shared" si="1"/>
        <v>0</v>
      </c>
      <c r="M35" s="458"/>
      <c r="N35" s="442"/>
      <c r="O35" s="196"/>
      <c r="P35" s="197"/>
      <c r="Q35" s="197"/>
      <c r="R35" s="197"/>
      <c r="S35" s="197"/>
      <c r="T35" s="197"/>
      <c r="U35" s="197"/>
      <c r="V35" s="197"/>
      <c r="W35" s="197">
        <v>671</v>
      </c>
      <c r="X35" s="197">
        <v>1343</v>
      </c>
      <c r="Y35" s="197">
        <v>1343</v>
      </c>
      <c r="Z35" s="197">
        <v>1343</v>
      </c>
      <c r="AA35" s="197">
        <v>1343</v>
      </c>
      <c r="AB35" s="197">
        <v>1343</v>
      </c>
      <c r="AC35" s="197">
        <v>1343</v>
      </c>
      <c r="AD35" s="197">
        <v>1343</v>
      </c>
      <c r="AE35" s="197">
        <v>1343</v>
      </c>
      <c r="AF35" s="197">
        <v>1343</v>
      </c>
      <c r="AG35" s="197">
        <v>1343</v>
      </c>
      <c r="AH35" s="197">
        <v>1343</v>
      </c>
      <c r="AI35" s="198">
        <v>663</v>
      </c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</row>
    <row r="36" spans="1:50" ht="19.5" customHeight="1" thickBot="1">
      <c r="A36" s="30" t="s">
        <v>29</v>
      </c>
      <c r="B36" s="135" t="s">
        <v>28</v>
      </c>
      <c r="C36" s="31"/>
      <c r="D36" s="150"/>
      <c r="E36" s="398">
        <f>SUM(E17:E35)</f>
        <v>15117</v>
      </c>
      <c r="F36" s="398">
        <f t="shared" ref="F36:G36" si="8">SUM(F17:F35)</f>
        <v>7883</v>
      </c>
      <c r="G36" s="377">
        <f t="shared" si="8"/>
        <v>0</v>
      </c>
      <c r="H36" s="399">
        <f t="shared" ref="H36" si="9">SUM(H17:H35)</f>
        <v>0</v>
      </c>
      <c r="I36" s="444"/>
      <c r="J36" s="670">
        <f t="shared" ref="J36:AX36" si="10">SUM(J17:J35)</f>
        <v>27975.730000000003</v>
      </c>
      <c r="K36" s="405">
        <f t="shared" si="10"/>
        <v>185929.92499999999</v>
      </c>
      <c r="L36" s="624">
        <f t="shared" si="10"/>
        <v>277760</v>
      </c>
      <c r="M36" s="648"/>
      <c r="N36" s="443"/>
      <c r="O36" s="421">
        <f t="shared" si="10"/>
        <v>0</v>
      </c>
      <c r="P36" s="32">
        <f t="shared" si="10"/>
        <v>77.155000000000001</v>
      </c>
      <c r="Q36" s="32">
        <f t="shared" si="10"/>
        <v>1369.9250000000002</v>
      </c>
      <c r="R36" s="32">
        <f t="shared" si="10"/>
        <v>2109.8500000000004</v>
      </c>
      <c r="S36" s="32">
        <f t="shared" si="10"/>
        <v>1839.8500000000001</v>
      </c>
      <c r="T36" s="32">
        <f t="shared" si="10"/>
        <v>11955.849999999999</v>
      </c>
      <c r="U36" s="32">
        <f t="shared" si="10"/>
        <v>6839.85</v>
      </c>
      <c r="V36" s="32">
        <f t="shared" si="10"/>
        <v>1839.8500000000001</v>
      </c>
      <c r="W36" s="32">
        <f t="shared" si="10"/>
        <v>2510.8500000000004</v>
      </c>
      <c r="X36" s="32">
        <f t="shared" si="10"/>
        <v>6182.85</v>
      </c>
      <c r="Y36" s="32">
        <f t="shared" si="10"/>
        <v>4182.8500000000004</v>
      </c>
      <c r="Z36" s="32">
        <f t="shared" si="10"/>
        <v>6182.85</v>
      </c>
      <c r="AA36" s="32">
        <f t="shared" si="10"/>
        <v>7442.9250000000002</v>
      </c>
      <c r="AB36" s="32">
        <f t="shared" si="10"/>
        <v>19366</v>
      </c>
      <c r="AC36" s="32">
        <f t="shared" si="10"/>
        <v>7773</v>
      </c>
      <c r="AD36" s="32">
        <f t="shared" si="10"/>
        <v>19773</v>
      </c>
      <c r="AE36" s="32">
        <f t="shared" si="10"/>
        <v>9773</v>
      </c>
      <c r="AF36" s="32">
        <f t="shared" si="10"/>
        <v>20273</v>
      </c>
      <c r="AG36" s="32">
        <f t="shared" si="10"/>
        <v>1823</v>
      </c>
      <c r="AH36" s="32">
        <f t="shared" si="10"/>
        <v>3823</v>
      </c>
      <c r="AI36" s="32">
        <f t="shared" si="10"/>
        <v>19993</v>
      </c>
      <c r="AJ36" s="32">
        <f t="shared" si="10"/>
        <v>19230</v>
      </c>
      <c r="AK36" s="32">
        <f t="shared" si="10"/>
        <v>7230</v>
      </c>
      <c r="AL36" s="32">
        <f t="shared" si="10"/>
        <v>14930</v>
      </c>
      <c r="AM36" s="32">
        <f t="shared" si="10"/>
        <v>13030</v>
      </c>
      <c r="AN36" s="32">
        <f t="shared" si="10"/>
        <v>23030</v>
      </c>
      <c r="AO36" s="32">
        <f t="shared" si="10"/>
        <v>23030</v>
      </c>
      <c r="AP36" s="32">
        <f t="shared" si="10"/>
        <v>23030</v>
      </c>
      <c r="AQ36" s="32">
        <f t="shared" si="10"/>
        <v>23030</v>
      </c>
      <c r="AR36" s="32">
        <f t="shared" si="10"/>
        <v>23030</v>
      </c>
      <c r="AS36" s="32">
        <f t="shared" si="10"/>
        <v>22730</v>
      </c>
      <c r="AT36" s="32">
        <f t="shared" si="10"/>
        <v>22730</v>
      </c>
      <c r="AU36" s="32">
        <f t="shared" si="10"/>
        <v>23530</v>
      </c>
      <c r="AV36" s="32">
        <f t="shared" si="10"/>
        <v>23830</v>
      </c>
      <c r="AW36" s="32">
        <f t="shared" si="10"/>
        <v>23830</v>
      </c>
      <c r="AX36" s="32">
        <f t="shared" si="10"/>
        <v>16430</v>
      </c>
    </row>
    <row r="37" spans="1:50" ht="19.5" customHeight="1" thickBot="1">
      <c r="A37" s="53" t="s">
        <v>110</v>
      </c>
      <c r="B37" s="136" t="s">
        <v>28</v>
      </c>
      <c r="C37" s="54"/>
      <c r="D37" s="148"/>
      <c r="E37" s="634">
        <f>+E16+E36</f>
        <v>15117</v>
      </c>
      <c r="F37" s="400">
        <f t="shared" ref="F37:G37" si="11">+F16+F36</f>
        <v>37883</v>
      </c>
      <c r="G37" s="623">
        <f t="shared" si="11"/>
        <v>0</v>
      </c>
      <c r="H37" s="401">
        <f t="shared" ref="H37" si="12">+H16+H36</f>
        <v>0</v>
      </c>
      <c r="I37" s="444"/>
      <c r="J37" s="634">
        <f t="shared" ref="J37" si="13">+J16+J36</f>
        <v>27975.730000000003</v>
      </c>
      <c r="K37" s="400">
        <f t="shared" ref="K37" si="14">+K16+K36</f>
        <v>185929.92499999999</v>
      </c>
      <c r="L37" s="623">
        <f t="shared" ref="L37" si="15">+L16+L36</f>
        <v>277760</v>
      </c>
      <c r="M37" s="401"/>
      <c r="N37" s="444"/>
      <c r="O37" s="125">
        <f t="shared" ref="O37:AX37" si="16">O16+O36</f>
        <v>0</v>
      </c>
      <c r="P37" s="56">
        <f t="shared" si="16"/>
        <v>77.155000000000001</v>
      </c>
      <c r="Q37" s="56">
        <f t="shared" si="16"/>
        <v>1369.9250000000002</v>
      </c>
      <c r="R37" s="56">
        <f t="shared" si="16"/>
        <v>2109.8500000000004</v>
      </c>
      <c r="S37" s="56">
        <f t="shared" si="16"/>
        <v>1839.8500000000001</v>
      </c>
      <c r="T37" s="56">
        <f t="shared" si="16"/>
        <v>11955.849999999999</v>
      </c>
      <c r="U37" s="56">
        <f t="shared" si="16"/>
        <v>6839.85</v>
      </c>
      <c r="V37" s="56">
        <f t="shared" si="16"/>
        <v>1839.8500000000001</v>
      </c>
      <c r="W37" s="56">
        <f t="shared" si="16"/>
        <v>2510.8500000000004</v>
      </c>
      <c r="X37" s="56">
        <f t="shared" si="16"/>
        <v>6182.85</v>
      </c>
      <c r="Y37" s="56">
        <f t="shared" si="16"/>
        <v>4182.8500000000004</v>
      </c>
      <c r="Z37" s="57">
        <f t="shared" si="16"/>
        <v>6182.85</v>
      </c>
      <c r="AA37" s="57">
        <f t="shared" si="16"/>
        <v>7442.9250000000002</v>
      </c>
      <c r="AB37" s="57">
        <f t="shared" si="16"/>
        <v>34366</v>
      </c>
      <c r="AC37" s="57">
        <f t="shared" si="16"/>
        <v>7773</v>
      </c>
      <c r="AD37" s="57">
        <f t="shared" si="16"/>
        <v>19773</v>
      </c>
      <c r="AE37" s="57">
        <f t="shared" si="16"/>
        <v>9773</v>
      </c>
      <c r="AF37" s="57">
        <f t="shared" si="16"/>
        <v>20273</v>
      </c>
      <c r="AG37" s="57">
        <f t="shared" si="16"/>
        <v>1823</v>
      </c>
      <c r="AH37" s="57">
        <f t="shared" si="16"/>
        <v>3823</v>
      </c>
      <c r="AI37" s="57">
        <f t="shared" si="16"/>
        <v>19993</v>
      </c>
      <c r="AJ37" s="57">
        <f t="shared" si="16"/>
        <v>19230</v>
      </c>
      <c r="AK37" s="57">
        <f t="shared" si="16"/>
        <v>7230</v>
      </c>
      <c r="AL37" s="57">
        <f t="shared" si="16"/>
        <v>14930</v>
      </c>
      <c r="AM37" s="57">
        <f t="shared" si="16"/>
        <v>13030</v>
      </c>
      <c r="AN37" s="57">
        <f t="shared" si="16"/>
        <v>23030</v>
      </c>
      <c r="AO37" s="57">
        <f t="shared" si="16"/>
        <v>23030</v>
      </c>
      <c r="AP37" s="57">
        <f t="shared" si="16"/>
        <v>23030</v>
      </c>
      <c r="AQ37" s="57">
        <f t="shared" si="16"/>
        <v>23030</v>
      </c>
      <c r="AR37" s="57">
        <f t="shared" si="16"/>
        <v>23030</v>
      </c>
      <c r="AS37" s="57">
        <f t="shared" si="16"/>
        <v>22730</v>
      </c>
      <c r="AT37" s="57">
        <f t="shared" si="16"/>
        <v>22730</v>
      </c>
      <c r="AU37" s="57">
        <f t="shared" si="16"/>
        <v>23530</v>
      </c>
      <c r="AV37" s="57">
        <f t="shared" si="16"/>
        <v>23830</v>
      </c>
      <c r="AW37" s="57">
        <f t="shared" si="16"/>
        <v>23830</v>
      </c>
      <c r="AX37" s="57">
        <f t="shared" si="16"/>
        <v>16430</v>
      </c>
    </row>
    <row r="38" spans="1:50" ht="12" customHeight="1" thickBot="1">
      <c r="A38" s="3"/>
      <c r="B38" s="1"/>
      <c r="C38" s="1"/>
      <c r="D38" s="388"/>
      <c r="E38" s="402"/>
      <c r="F38" s="402"/>
      <c r="G38" s="386"/>
      <c r="H38" s="706"/>
      <c r="I38" s="452"/>
      <c r="J38" s="669">
        <f t="shared" si="0"/>
        <v>0</v>
      </c>
      <c r="K38" s="426">
        <f t="shared" si="5"/>
        <v>0</v>
      </c>
      <c r="L38" s="660">
        <f t="shared" si="5"/>
        <v>0</v>
      </c>
      <c r="M38" s="458"/>
      <c r="N38" s="442"/>
      <c r="O38" s="423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2"/>
      <c r="AB38" s="58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9.5" customHeight="1" thickBot="1">
      <c r="A39" s="5" t="s">
        <v>101</v>
      </c>
      <c r="B39" s="6"/>
      <c r="C39" s="6"/>
      <c r="D39" s="140"/>
      <c r="E39" s="403" t="s">
        <v>28</v>
      </c>
      <c r="F39" s="429"/>
      <c r="G39" s="375"/>
      <c r="H39" s="707"/>
      <c r="I39" s="445"/>
      <c r="J39" s="429"/>
      <c r="K39" s="429"/>
      <c r="L39" s="375"/>
      <c r="M39" s="647"/>
      <c r="N39" s="445"/>
      <c r="O39" s="235">
        <f>O9</f>
        <v>44227</v>
      </c>
      <c r="P39" s="60">
        <f t="shared" ref="P39:AX39" si="17">IF(O39="","",EOMONTH(O39,1))</f>
        <v>44255</v>
      </c>
      <c r="Q39" s="60">
        <f t="shared" si="17"/>
        <v>44286</v>
      </c>
      <c r="R39" s="60">
        <f t="shared" si="17"/>
        <v>44316</v>
      </c>
      <c r="S39" s="60">
        <f t="shared" si="17"/>
        <v>44347</v>
      </c>
      <c r="T39" s="60">
        <f t="shared" si="17"/>
        <v>44377</v>
      </c>
      <c r="U39" s="60">
        <f t="shared" si="17"/>
        <v>44408</v>
      </c>
      <c r="V39" s="60">
        <f t="shared" si="17"/>
        <v>44439</v>
      </c>
      <c r="W39" s="60">
        <f t="shared" si="17"/>
        <v>44469</v>
      </c>
      <c r="X39" s="60">
        <f t="shared" si="17"/>
        <v>44500</v>
      </c>
      <c r="Y39" s="60">
        <f t="shared" si="17"/>
        <v>44530</v>
      </c>
      <c r="Z39" s="61">
        <f t="shared" si="17"/>
        <v>44561</v>
      </c>
      <c r="AA39" s="61">
        <f t="shared" si="17"/>
        <v>44592</v>
      </c>
      <c r="AB39" s="61">
        <f t="shared" si="17"/>
        <v>44620</v>
      </c>
      <c r="AC39" s="61">
        <f t="shared" si="17"/>
        <v>44651</v>
      </c>
      <c r="AD39" s="61">
        <f t="shared" si="17"/>
        <v>44681</v>
      </c>
      <c r="AE39" s="61">
        <f t="shared" si="17"/>
        <v>44712</v>
      </c>
      <c r="AF39" s="61">
        <f t="shared" si="17"/>
        <v>44742</v>
      </c>
      <c r="AG39" s="61">
        <f t="shared" si="17"/>
        <v>44773</v>
      </c>
      <c r="AH39" s="61">
        <f t="shared" si="17"/>
        <v>44804</v>
      </c>
      <c r="AI39" s="61">
        <f t="shared" si="17"/>
        <v>44834</v>
      </c>
      <c r="AJ39" s="61">
        <f t="shared" si="17"/>
        <v>44865</v>
      </c>
      <c r="AK39" s="61">
        <f t="shared" si="17"/>
        <v>44895</v>
      </c>
      <c r="AL39" s="61">
        <f t="shared" si="17"/>
        <v>44926</v>
      </c>
      <c r="AM39" s="61">
        <f t="shared" si="17"/>
        <v>44957</v>
      </c>
      <c r="AN39" s="61">
        <f t="shared" si="17"/>
        <v>44985</v>
      </c>
      <c r="AO39" s="61">
        <f t="shared" si="17"/>
        <v>45016</v>
      </c>
      <c r="AP39" s="61">
        <f t="shared" si="17"/>
        <v>45046</v>
      </c>
      <c r="AQ39" s="61">
        <f t="shared" si="17"/>
        <v>45077</v>
      </c>
      <c r="AR39" s="61">
        <f t="shared" si="17"/>
        <v>45107</v>
      </c>
      <c r="AS39" s="61">
        <f t="shared" si="17"/>
        <v>45138</v>
      </c>
      <c r="AT39" s="61">
        <f t="shared" si="17"/>
        <v>45169</v>
      </c>
      <c r="AU39" s="61">
        <f t="shared" si="17"/>
        <v>45199</v>
      </c>
      <c r="AV39" s="61">
        <f t="shared" si="17"/>
        <v>45230</v>
      </c>
      <c r="AW39" s="61">
        <f t="shared" si="17"/>
        <v>45260</v>
      </c>
      <c r="AX39" s="61">
        <f t="shared" si="17"/>
        <v>45291</v>
      </c>
    </row>
    <row r="40" spans="1:50" ht="19.5" customHeight="1">
      <c r="A40" s="13" t="s">
        <v>30</v>
      </c>
      <c r="B40" s="36"/>
      <c r="C40" s="14"/>
      <c r="D40" s="142"/>
      <c r="E40" s="390"/>
      <c r="F40" s="404"/>
      <c r="G40" s="374"/>
      <c r="H40" s="391"/>
      <c r="I40" s="438"/>
      <c r="J40" s="669">
        <f t="shared" ref="J40:J74" si="18">SUM(O40:Z40)</f>
        <v>0</v>
      </c>
      <c r="K40" s="426">
        <f t="shared" ref="K40:K74" si="19">SUM(AA40:AL40)</f>
        <v>0</v>
      </c>
      <c r="L40" s="660">
        <f>SUM(AM40:AX40)</f>
        <v>0</v>
      </c>
      <c r="M40" s="458"/>
      <c r="N40" s="442"/>
      <c r="O40" s="229"/>
      <c r="P40" s="27" t="s">
        <v>28</v>
      </c>
      <c r="Q40" s="62"/>
      <c r="R40" s="62"/>
      <c r="S40" s="62"/>
      <c r="T40" s="62"/>
      <c r="U40" s="62"/>
      <c r="V40" s="62"/>
      <c r="W40" s="62"/>
      <c r="X40" s="62"/>
      <c r="Y40" s="62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1:50" ht="19.5" customHeight="1" thickBot="1">
      <c r="A41" s="29" t="s">
        <v>31</v>
      </c>
      <c r="B41" s="63"/>
      <c r="C41" s="63"/>
      <c r="D41" s="149"/>
      <c r="E41" s="390"/>
      <c r="F41" s="404"/>
      <c r="G41" s="374"/>
      <c r="H41" s="391"/>
      <c r="I41" s="438"/>
      <c r="J41" s="669">
        <f t="shared" si="18"/>
        <v>0</v>
      </c>
      <c r="K41" s="426">
        <v>0</v>
      </c>
      <c r="L41" s="660">
        <f t="shared" ref="L41:L74" si="20">SUM(AM41:AX41)</f>
        <v>0</v>
      </c>
      <c r="M41" s="458"/>
      <c r="N41" s="442"/>
      <c r="O41" s="130"/>
      <c r="P41" s="16"/>
      <c r="Q41" s="64"/>
      <c r="R41" s="64"/>
      <c r="S41" s="64"/>
      <c r="T41" s="64"/>
      <c r="U41" s="64"/>
      <c r="V41" s="64"/>
      <c r="W41" s="64"/>
      <c r="X41" s="64"/>
      <c r="Y41" s="64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>
        <v>3000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</row>
    <row r="42" spans="1:50" ht="19.5" hidden="1" customHeight="1">
      <c r="A42" s="29" t="s">
        <v>32</v>
      </c>
      <c r="B42" s="63"/>
      <c r="C42" s="63"/>
      <c r="D42" s="151"/>
      <c r="E42" s="390"/>
      <c r="F42" s="404"/>
      <c r="G42" s="374"/>
      <c r="H42" s="391"/>
      <c r="I42" s="438"/>
      <c r="J42" s="669">
        <f t="shared" si="18"/>
        <v>0</v>
      </c>
      <c r="K42" s="426">
        <f t="shared" si="19"/>
        <v>0</v>
      </c>
      <c r="L42" s="802">
        <f t="shared" si="20"/>
        <v>0</v>
      </c>
      <c r="M42" s="803"/>
      <c r="N42" s="442"/>
      <c r="O42" s="130"/>
      <c r="P42" s="16"/>
      <c r="Q42" s="64"/>
      <c r="R42" s="64"/>
      <c r="S42" s="64"/>
      <c r="T42" s="64"/>
      <c r="U42" s="64"/>
      <c r="V42" s="64"/>
      <c r="W42" s="64"/>
      <c r="X42" s="64"/>
      <c r="Y42" s="64"/>
      <c r="Z42" s="17"/>
      <c r="AA42" s="2"/>
      <c r="AB42" s="58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9.5" customHeight="1" thickBot="1">
      <c r="A43" s="30" t="s">
        <v>14</v>
      </c>
      <c r="B43" s="135" t="s">
        <v>28</v>
      </c>
      <c r="C43" s="31"/>
      <c r="D43" s="150"/>
      <c r="E43" s="576">
        <f t="shared" ref="E43:G43" si="21">+E40+E41</f>
        <v>0</v>
      </c>
      <c r="F43" s="405">
        <f t="shared" si="21"/>
        <v>0</v>
      </c>
      <c r="G43" s="624">
        <f t="shared" si="21"/>
        <v>0</v>
      </c>
      <c r="H43" s="708">
        <f t="shared" ref="H43" si="22">+H40+H41</f>
        <v>0</v>
      </c>
      <c r="I43" s="443"/>
      <c r="J43" s="576">
        <f t="shared" si="18"/>
        <v>0</v>
      </c>
      <c r="K43" s="576">
        <f>+K40+K41</f>
        <v>0</v>
      </c>
      <c r="L43" s="700">
        <f t="shared" ref="L43:M43" si="23">+L40+L41</f>
        <v>0</v>
      </c>
      <c r="M43" s="804">
        <f t="shared" si="23"/>
        <v>0</v>
      </c>
      <c r="N43" s="443"/>
      <c r="O43" s="421">
        <f t="shared" ref="O43:AX43" si="24">SUM(O40:O42)</f>
        <v>0</v>
      </c>
      <c r="P43" s="33">
        <f t="shared" si="24"/>
        <v>0</v>
      </c>
      <c r="Q43" s="33">
        <f t="shared" si="24"/>
        <v>0</v>
      </c>
      <c r="R43" s="33">
        <f t="shared" si="24"/>
        <v>0</v>
      </c>
      <c r="S43" s="33">
        <f t="shared" si="24"/>
        <v>0</v>
      </c>
      <c r="T43" s="33">
        <f t="shared" si="24"/>
        <v>0</v>
      </c>
      <c r="U43" s="33">
        <f t="shared" si="24"/>
        <v>0</v>
      </c>
      <c r="V43" s="33">
        <f t="shared" si="24"/>
        <v>0</v>
      </c>
      <c r="W43" s="33">
        <f t="shared" si="24"/>
        <v>0</v>
      </c>
      <c r="X43" s="33">
        <f t="shared" si="24"/>
        <v>0</v>
      </c>
      <c r="Y43" s="33">
        <f t="shared" si="24"/>
        <v>0</v>
      </c>
      <c r="Z43" s="34">
        <f t="shared" si="24"/>
        <v>0</v>
      </c>
      <c r="AA43" s="34">
        <f t="shared" si="24"/>
        <v>0</v>
      </c>
      <c r="AB43" s="34">
        <f t="shared" si="24"/>
        <v>0</v>
      </c>
      <c r="AC43" s="34">
        <f t="shared" si="24"/>
        <v>0</v>
      </c>
      <c r="AD43" s="34">
        <f t="shared" si="24"/>
        <v>0</v>
      </c>
      <c r="AE43" s="34">
        <f t="shared" si="24"/>
        <v>0</v>
      </c>
      <c r="AF43" s="34">
        <f t="shared" si="24"/>
        <v>0</v>
      </c>
      <c r="AG43" s="34">
        <f t="shared" si="24"/>
        <v>0</v>
      </c>
      <c r="AH43" s="34">
        <f t="shared" si="24"/>
        <v>0</v>
      </c>
      <c r="AI43" s="34">
        <f t="shared" si="24"/>
        <v>0</v>
      </c>
      <c r="AJ43" s="34">
        <f t="shared" si="24"/>
        <v>0</v>
      </c>
      <c r="AK43" s="34">
        <f t="shared" si="24"/>
        <v>0</v>
      </c>
      <c r="AL43" s="34">
        <f t="shared" si="24"/>
        <v>3000</v>
      </c>
      <c r="AM43" s="34">
        <f t="shared" si="24"/>
        <v>0</v>
      </c>
      <c r="AN43" s="34">
        <f t="shared" si="24"/>
        <v>0</v>
      </c>
      <c r="AO43" s="34">
        <f t="shared" si="24"/>
        <v>0</v>
      </c>
      <c r="AP43" s="34">
        <f t="shared" si="24"/>
        <v>0</v>
      </c>
      <c r="AQ43" s="34">
        <f t="shared" si="24"/>
        <v>0</v>
      </c>
      <c r="AR43" s="34">
        <f t="shared" si="24"/>
        <v>0</v>
      </c>
      <c r="AS43" s="34">
        <f t="shared" si="24"/>
        <v>0</v>
      </c>
      <c r="AT43" s="34">
        <f t="shared" si="24"/>
        <v>0</v>
      </c>
      <c r="AU43" s="34">
        <f t="shared" si="24"/>
        <v>0</v>
      </c>
      <c r="AV43" s="34">
        <f t="shared" si="24"/>
        <v>0</v>
      </c>
      <c r="AW43" s="34">
        <f t="shared" si="24"/>
        <v>0</v>
      </c>
      <c r="AX43" s="34">
        <f t="shared" si="24"/>
        <v>0</v>
      </c>
    </row>
    <row r="44" spans="1:50" ht="19.5" customHeight="1">
      <c r="A44" s="29" t="s">
        <v>33</v>
      </c>
      <c r="B44" s="128" t="s">
        <v>28</v>
      </c>
      <c r="C44" s="14"/>
      <c r="D44" s="129"/>
      <c r="E44" s="390"/>
      <c r="F44" s="404"/>
      <c r="G44" s="374"/>
      <c r="H44" s="391"/>
      <c r="I44" s="438"/>
      <c r="J44" s="669">
        <f t="shared" si="18"/>
        <v>0</v>
      </c>
      <c r="K44" s="426">
        <f t="shared" si="19"/>
        <v>0</v>
      </c>
      <c r="L44" s="229">
        <f t="shared" si="20"/>
        <v>0</v>
      </c>
      <c r="M44" s="462"/>
      <c r="N44" s="442"/>
      <c r="O44" s="130"/>
      <c r="P44" s="16"/>
      <c r="Q44" s="64"/>
      <c r="R44" s="64"/>
      <c r="S44" s="64"/>
      <c r="T44" s="64"/>
      <c r="U44" s="64"/>
      <c r="V44" s="64"/>
      <c r="W44" s="64"/>
      <c r="X44" s="64"/>
      <c r="Y44" s="64"/>
      <c r="Z44" s="65"/>
      <c r="AA44" s="18"/>
      <c r="AB44" s="58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30" customHeight="1">
      <c r="A45" s="66" t="s">
        <v>34</v>
      </c>
      <c r="B45" s="67" t="str">
        <f>B22</f>
        <v xml:space="preserve"> Ateliers collectifs bénéficiaires </v>
      </c>
      <c r="C45" s="68"/>
      <c r="D45" s="153"/>
      <c r="E45" s="390"/>
      <c r="F45" s="404"/>
      <c r="G45" s="374"/>
      <c r="H45" s="391"/>
      <c r="I45" s="438"/>
      <c r="J45" s="669">
        <f t="shared" si="18"/>
        <v>0</v>
      </c>
      <c r="K45" s="426">
        <f>+K22*0.5667</f>
        <v>6800.4</v>
      </c>
      <c r="L45" s="660">
        <v>8500</v>
      </c>
      <c r="M45" s="458"/>
      <c r="N45" s="442"/>
      <c r="O45" s="69"/>
      <c r="P45" s="70"/>
      <c r="Q45" s="70">
        <f t="shared" ref="Q45:Z45" si="25">+P$22*0.8</f>
        <v>0</v>
      </c>
      <c r="R45" s="70">
        <f t="shared" si="25"/>
        <v>0</v>
      </c>
      <c r="S45" s="70">
        <f t="shared" si="25"/>
        <v>0</v>
      </c>
      <c r="T45" s="70">
        <f t="shared" si="25"/>
        <v>0</v>
      </c>
      <c r="U45" s="70">
        <f t="shared" si="25"/>
        <v>0</v>
      </c>
      <c r="V45" s="70">
        <f t="shared" si="25"/>
        <v>0</v>
      </c>
      <c r="W45" s="70">
        <f t="shared" si="25"/>
        <v>0</v>
      </c>
      <c r="X45" s="70">
        <f t="shared" si="25"/>
        <v>0</v>
      </c>
      <c r="Y45" s="70">
        <f t="shared" si="25"/>
        <v>0</v>
      </c>
      <c r="Z45" s="70">
        <f t="shared" si="25"/>
        <v>0</v>
      </c>
      <c r="AA45" s="70">
        <f>Z22*0.56666</f>
        <v>1133.3200000000002</v>
      </c>
      <c r="AB45" s="70">
        <f>AA22*0.56</f>
        <v>0</v>
      </c>
      <c r="AC45" s="70">
        <f t="shared" ref="AC45:AL45" si="26">AB22*0.56666</f>
        <v>1133.3200000000002</v>
      </c>
      <c r="AD45" s="70">
        <f t="shared" si="26"/>
        <v>0</v>
      </c>
      <c r="AE45" s="70">
        <f t="shared" si="26"/>
        <v>1133.3200000000002</v>
      </c>
      <c r="AF45" s="70">
        <f t="shared" si="26"/>
        <v>1133.3200000000002</v>
      </c>
      <c r="AG45" s="70">
        <f t="shared" si="26"/>
        <v>0</v>
      </c>
      <c r="AH45" s="70">
        <f t="shared" si="26"/>
        <v>0</v>
      </c>
      <c r="AI45" s="70">
        <f t="shared" si="26"/>
        <v>1133.3200000000002</v>
      </c>
      <c r="AJ45" s="70">
        <f t="shared" si="26"/>
        <v>0</v>
      </c>
      <c r="AK45" s="70">
        <f t="shared" si="26"/>
        <v>1133.3200000000002</v>
      </c>
      <c r="AL45" s="70">
        <f t="shared" si="26"/>
        <v>0</v>
      </c>
      <c r="AM45" s="70">
        <f t="shared" ref="AM45:AX45" si="27">AL22*0.2382</f>
        <v>1786.5</v>
      </c>
      <c r="AN45" s="70">
        <f t="shared" si="27"/>
        <v>1786.5</v>
      </c>
      <c r="AO45" s="70">
        <f t="shared" si="27"/>
        <v>1786.5</v>
      </c>
      <c r="AP45" s="70">
        <f t="shared" si="27"/>
        <v>1786.5</v>
      </c>
      <c r="AQ45" s="70">
        <f t="shared" si="27"/>
        <v>1786.5</v>
      </c>
      <c r="AR45" s="70">
        <f t="shared" si="27"/>
        <v>1786.5</v>
      </c>
      <c r="AS45" s="70">
        <f t="shared" si="27"/>
        <v>1786.5</v>
      </c>
      <c r="AT45" s="70">
        <f t="shared" si="27"/>
        <v>1786.5</v>
      </c>
      <c r="AU45" s="70">
        <f t="shared" si="27"/>
        <v>1786.5</v>
      </c>
      <c r="AV45" s="70">
        <f t="shared" si="27"/>
        <v>1786.5</v>
      </c>
      <c r="AW45" s="70">
        <f t="shared" si="27"/>
        <v>1786.5</v>
      </c>
      <c r="AX45" s="70">
        <f t="shared" si="27"/>
        <v>1786.5</v>
      </c>
    </row>
    <row r="46" spans="1:50" ht="39" customHeight="1">
      <c r="A46" s="202" t="s">
        <v>35</v>
      </c>
      <c r="B46" s="848" t="s">
        <v>85</v>
      </c>
      <c r="C46" s="849"/>
      <c r="D46" s="850"/>
      <c r="E46" s="635"/>
      <c r="F46" s="649"/>
      <c r="G46" s="625"/>
      <c r="H46" s="406"/>
      <c r="I46" s="439"/>
      <c r="J46" s="669">
        <f t="shared" si="18"/>
        <v>0</v>
      </c>
      <c r="K46" s="426">
        <v>7000</v>
      </c>
      <c r="L46" s="660">
        <v>14000</v>
      </c>
      <c r="M46" s="458"/>
      <c r="N46" s="442"/>
      <c r="O46" s="130">
        <v>0</v>
      </c>
      <c r="P46" s="71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71">
        <v>0</v>
      </c>
      <c r="X46" s="71">
        <v>0</v>
      </c>
      <c r="Y46" s="71">
        <v>0</v>
      </c>
      <c r="Z46" s="71">
        <v>0</v>
      </c>
      <c r="AA46" s="16">
        <f t="shared" ref="AA46:AL46" si="28">(AA23+AA24)*0.28</f>
        <v>560</v>
      </c>
      <c r="AB46" s="71">
        <f t="shared" si="28"/>
        <v>560</v>
      </c>
      <c r="AC46" s="71">
        <f t="shared" si="28"/>
        <v>560</v>
      </c>
      <c r="AD46" s="71">
        <f t="shared" si="28"/>
        <v>560</v>
      </c>
      <c r="AE46" s="71">
        <f t="shared" si="28"/>
        <v>560</v>
      </c>
      <c r="AF46" s="71">
        <f t="shared" si="28"/>
        <v>1260.0000000000002</v>
      </c>
      <c r="AG46" s="71">
        <f t="shared" si="28"/>
        <v>0</v>
      </c>
      <c r="AH46" s="71">
        <f t="shared" si="28"/>
        <v>0</v>
      </c>
      <c r="AI46" s="71">
        <f t="shared" si="28"/>
        <v>1260.0000000000002</v>
      </c>
      <c r="AJ46" s="71">
        <f t="shared" si="28"/>
        <v>560</v>
      </c>
      <c r="AK46" s="71">
        <f t="shared" si="28"/>
        <v>560</v>
      </c>
      <c r="AL46" s="71">
        <f t="shared" si="28"/>
        <v>560</v>
      </c>
      <c r="AM46" s="16">
        <v>700</v>
      </c>
      <c r="AN46" s="16">
        <v>700</v>
      </c>
      <c r="AO46" s="16">
        <v>700</v>
      </c>
      <c r="AP46" s="16">
        <v>700</v>
      </c>
      <c r="AQ46" s="16">
        <v>700</v>
      </c>
      <c r="AR46" s="16">
        <v>700</v>
      </c>
      <c r="AS46" s="16">
        <v>700</v>
      </c>
      <c r="AT46" s="16">
        <v>700</v>
      </c>
      <c r="AU46" s="16">
        <v>700</v>
      </c>
      <c r="AV46" s="16">
        <v>700</v>
      </c>
      <c r="AW46" s="16">
        <v>700</v>
      </c>
      <c r="AX46" s="16">
        <v>700</v>
      </c>
    </row>
    <row r="47" spans="1:50" ht="39" customHeight="1">
      <c r="A47" s="202" t="s">
        <v>36</v>
      </c>
      <c r="B47" s="851" t="str">
        <f>B25</f>
        <v xml:space="preserve">Cures Remise en Santé </v>
      </c>
      <c r="C47" s="849"/>
      <c r="D47" s="850"/>
      <c r="E47" s="635"/>
      <c r="F47" s="649"/>
      <c r="G47" s="625"/>
      <c r="H47" s="406"/>
      <c r="I47" s="439"/>
      <c r="J47" s="669">
        <f t="shared" si="18"/>
        <v>4000</v>
      </c>
      <c r="K47" s="426">
        <f>SUM(AA47:AL47)</f>
        <v>29165.5</v>
      </c>
      <c r="L47" s="662">
        <f>+L25*0.8333</f>
        <v>33332</v>
      </c>
      <c r="M47" s="685"/>
      <c r="N47" s="446"/>
      <c r="O47" s="130"/>
      <c r="P47" s="16"/>
      <c r="Q47" s="64"/>
      <c r="R47" s="64"/>
      <c r="S47" s="64"/>
      <c r="T47" s="64"/>
      <c r="U47" s="64"/>
      <c r="V47" s="64"/>
      <c r="W47" s="64">
        <f>W25*83.33/100</f>
        <v>0</v>
      </c>
      <c r="X47" s="64">
        <f>X25*80/100</f>
        <v>2400</v>
      </c>
      <c r="Y47" s="126">
        <f>Y25*80/100</f>
        <v>800</v>
      </c>
      <c r="Z47" s="126">
        <f>Z25*80/100</f>
        <v>800</v>
      </c>
      <c r="AA47" s="64">
        <f t="shared" ref="AA47:AX47" si="29">AA25*83.33/100</f>
        <v>2083.25</v>
      </c>
      <c r="AB47" s="64">
        <f t="shared" si="29"/>
        <v>2083.25</v>
      </c>
      <c r="AC47" s="64">
        <f t="shared" si="29"/>
        <v>3124.875</v>
      </c>
      <c r="AD47" s="64">
        <f t="shared" si="29"/>
        <v>3124.875</v>
      </c>
      <c r="AE47" s="64">
        <f t="shared" si="29"/>
        <v>3124.875</v>
      </c>
      <c r="AF47" s="64">
        <f t="shared" si="29"/>
        <v>3124.875</v>
      </c>
      <c r="AG47" s="64">
        <f t="shared" si="29"/>
        <v>0</v>
      </c>
      <c r="AH47" s="64">
        <f t="shared" si="29"/>
        <v>0</v>
      </c>
      <c r="AI47" s="64">
        <f t="shared" si="29"/>
        <v>3124.875</v>
      </c>
      <c r="AJ47" s="64">
        <f t="shared" si="29"/>
        <v>3124.875</v>
      </c>
      <c r="AK47" s="64">
        <f t="shared" si="29"/>
        <v>3124.875</v>
      </c>
      <c r="AL47" s="64">
        <f t="shared" si="29"/>
        <v>3124.875</v>
      </c>
      <c r="AM47" s="64">
        <f t="shared" si="29"/>
        <v>0</v>
      </c>
      <c r="AN47" s="64">
        <f t="shared" si="29"/>
        <v>8333</v>
      </c>
      <c r="AO47" s="64">
        <f t="shared" si="29"/>
        <v>8333</v>
      </c>
      <c r="AP47" s="64">
        <f t="shared" si="29"/>
        <v>8333</v>
      </c>
      <c r="AQ47" s="64">
        <f t="shared" si="29"/>
        <v>8333</v>
      </c>
      <c r="AR47" s="64">
        <f t="shared" si="29"/>
        <v>8333</v>
      </c>
      <c r="AS47" s="64">
        <f t="shared" si="29"/>
        <v>8333</v>
      </c>
      <c r="AT47" s="64">
        <f t="shared" si="29"/>
        <v>8333</v>
      </c>
      <c r="AU47" s="64">
        <f t="shared" si="29"/>
        <v>8333</v>
      </c>
      <c r="AV47" s="64">
        <f t="shared" si="29"/>
        <v>8333</v>
      </c>
      <c r="AW47" s="64">
        <f t="shared" si="29"/>
        <v>8333</v>
      </c>
      <c r="AX47" s="64">
        <f t="shared" si="29"/>
        <v>8333</v>
      </c>
    </row>
    <row r="48" spans="1:50" ht="46.9" customHeight="1">
      <c r="A48" s="203" t="s">
        <v>37</v>
      </c>
      <c r="B48" s="848" t="s">
        <v>86</v>
      </c>
      <c r="C48" s="849"/>
      <c r="D48" s="850"/>
      <c r="E48" s="636">
        <v>4000</v>
      </c>
      <c r="F48" s="407">
        <f>+'2 - Plan de Trésorerie'!F49</f>
        <v>28000</v>
      </c>
      <c r="G48" s="626">
        <f>+'2 - Plan de Trésorerie'!G49</f>
        <v>2400</v>
      </c>
      <c r="H48" s="408"/>
      <c r="I48" s="453"/>
      <c r="J48" s="574">
        <v>0</v>
      </c>
      <c r="K48" s="427"/>
      <c r="L48" s="658"/>
      <c r="M48" s="678"/>
      <c r="N48" s="442"/>
      <c r="O48" s="130"/>
      <c r="P48" s="16"/>
      <c r="Q48" s="64"/>
      <c r="R48" s="64"/>
      <c r="S48" s="64"/>
      <c r="T48" s="64"/>
      <c r="U48" s="64"/>
      <c r="V48" s="64"/>
      <c r="W48" s="64"/>
      <c r="X48" s="64"/>
      <c r="Y48" s="126"/>
      <c r="Z48" s="126">
        <v>4000</v>
      </c>
      <c r="AA48" s="126">
        <v>2000</v>
      </c>
      <c r="AB48" s="126">
        <v>2000</v>
      </c>
      <c r="AC48" s="126">
        <v>2000</v>
      </c>
      <c r="AD48" s="126">
        <v>2000</v>
      </c>
      <c r="AE48" s="126">
        <v>2000</v>
      </c>
      <c r="AF48" s="126">
        <v>2000</v>
      </c>
      <c r="AG48" s="126">
        <v>2000</v>
      </c>
      <c r="AH48" s="126">
        <v>2000</v>
      </c>
      <c r="AI48" s="126">
        <v>2000</v>
      </c>
      <c r="AJ48" s="126">
        <v>2000</v>
      </c>
      <c r="AK48" s="126">
        <v>2000</v>
      </c>
      <c r="AL48" s="126">
        <v>2000</v>
      </c>
      <c r="AM48" s="126">
        <v>2000</v>
      </c>
      <c r="AN48" s="126">
        <v>2000</v>
      </c>
      <c r="AO48" s="126">
        <v>2000</v>
      </c>
      <c r="AP48" s="126">
        <v>2000</v>
      </c>
      <c r="AQ48" s="126">
        <v>2000</v>
      </c>
      <c r="AR48" s="126">
        <v>2000</v>
      </c>
      <c r="AS48" s="126">
        <v>2000</v>
      </c>
      <c r="AT48" s="126">
        <v>2000</v>
      </c>
      <c r="AU48" s="126">
        <v>2000</v>
      </c>
      <c r="AV48" s="126">
        <v>2000</v>
      </c>
      <c r="AW48" s="126">
        <v>2000</v>
      </c>
      <c r="AX48" s="126">
        <v>2000</v>
      </c>
    </row>
    <row r="49" spans="1:50" s="133" customFormat="1" ht="28.5" customHeight="1">
      <c r="A49" s="204" t="s">
        <v>73</v>
      </c>
      <c r="B49" s="842" t="s">
        <v>112</v>
      </c>
      <c r="C49" s="842"/>
      <c r="D49" s="842"/>
      <c r="E49" s="637">
        <v>0</v>
      </c>
      <c r="F49" s="407">
        <f>+'2 - Plan de Trésorerie'!F50</f>
        <v>45000</v>
      </c>
      <c r="G49" s="626">
        <f>+'2 - Plan de Trésorerie'!G50</f>
        <v>0</v>
      </c>
      <c r="H49" s="409"/>
      <c r="I49" s="454"/>
      <c r="J49" s="574">
        <v>0</v>
      </c>
      <c r="K49" s="427"/>
      <c r="L49" s="658"/>
      <c r="M49" s="678"/>
      <c r="N49" s="442"/>
      <c r="O49" s="130"/>
      <c r="P49" s="71"/>
      <c r="Q49" s="131"/>
      <c r="R49" s="131"/>
      <c r="S49" s="131"/>
      <c r="T49" s="131"/>
      <c r="U49" s="131"/>
      <c r="V49" s="131"/>
      <c r="W49" s="131"/>
      <c r="X49" s="131"/>
      <c r="Y49" s="131"/>
      <c r="Z49" s="132"/>
      <c r="AA49" s="132">
        <v>0</v>
      </c>
      <c r="AB49" s="132"/>
      <c r="AC49" s="132">
        <v>15000</v>
      </c>
      <c r="AD49" s="132"/>
      <c r="AE49" s="132"/>
      <c r="AF49" s="132">
        <v>15000</v>
      </c>
      <c r="AG49" s="132"/>
      <c r="AH49" s="132"/>
      <c r="AI49" s="132">
        <v>15000</v>
      </c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</row>
    <row r="50" spans="1:50" ht="19.5" customHeight="1">
      <c r="A50" s="205" t="s">
        <v>87</v>
      </c>
      <c r="B50" s="189" t="s">
        <v>111</v>
      </c>
      <c r="C50" s="190"/>
      <c r="D50" s="206"/>
      <c r="E50" s="392">
        <v>46445</v>
      </c>
      <c r="F50" s="650">
        <f>+'2 - Plan de Trésorerie'!F51</f>
        <v>51501</v>
      </c>
      <c r="G50" s="626">
        <f>+'2 - Plan de Trésorerie'!G51</f>
        <v>0</v>
      </c>
      <c r="H50" s="393"/>
      <c r="I50" s="438"/>
      <c r="J50" s="574">
        <v>0</v>
      </c>
      <c r="K50" s="427"/>
      <c r="L50" s="658"/>
      <c r="M50" s="678"/>
      <c r="N50" s="442"/>
      <c r="O50" s="72"/>
      <c r="P50" s="73"/>
      <c r="Q50" s="74"/>
      <c r="R50" s="74"/>
      <c r="S50" s="74"/>
      <c r="T50" s="168" t="s">
        <v>28</v>
      </c>
      <c r="U50" s="74">
        <v>11500</v>
      </c>
      <c r="V50" s="74" t="s">
        <v>28</v>
      </c>
      <c r="W50" s="74">
        <v>34944.79</v>
      </c>
      <c r="X50" s="74"/>
      <c r="Y50" s="74"/>
      <c r="Z50" s="75"/>
      <c r="AA50" s="75"/>
      <c r="AB50" s="75"/>
      <c r="AC50" s="75"/>
      <c r="AD50" s="75">
        <v>16556</v>
      </c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</row>
    <row r="51" spans="1:50" ht="19.5" customHeight="1">
      <c r="A51" s="207" t="s">
        <v>38</v>
      </c>
      <c r="B51" s="184" t="s">
        <v>105</v>
      </c>
      <c r="C51" s="185"/>
      <c r="D51" s="208"/>
      <c r="E51" s="390"/>
      <c r="F51" s="645"/>
      <c r="G51" s="374"/>
      <c r="H51" s="391"/>
      <c r="I51" s="438"/>
      <c r="J51" s="669">
        <f t="shared" si="18"/>
        <v>4700</v>
      </c>
      <c r="K51" s="687">
        <f t="shared" si="19"/>
        <v>16935</v>
      </c>
      <c r="L51" s="660">
        <v>18500</v>
      </c>
      <c r="M51" s="458"/>
      <c r="N51" s="442"/>
      <c r="O51" s="76"/>
      <c r="P51" s="77"/>
      <c r="Q51" s="77"/>
      <c r="R51" s="77">
        <v>0</v>
      </c>
      <c r="S51" s="77">
        <v>0</v>
      </c>
      <c r="T51" s="77">
        <v>0</v>
      </c>
      <c r="U51" s="77">
        <v>0</v>
      </c>
      <c r="V51" s="77">
        <v>0</v>
      </c>
      <c r="W51" s="77">
        <f>W35</f>
        <v>671</v>
      </c>
      <c r="X51" s="77">
        <f t="shared" ref="X51:Z51" si="30">X35</f>
        <v>1343</v>
      </c>
      <c r="Y51" s="77">
        <f t="shared" si="30"/>
        <v>1343</v>
      </c>
      <c r="Z51" s="77">
        <f t="shared" si="30"/>
        <v>1343</v>
      </c>
      <c r="AA51" s="78">
        <f>AA35</f>
        <v>1343</v>
      </c>
      <c r="AB51" s="78">
        <f t="shared" ref="AB51:AH51" si="31">AB35</f>
        <v>1343</v>
      </c>
      <c r="AC51" s="78">
        <f t="shared" si="31"/>
        <v>1343</v>
      </c>
      <c r="AD51" s="78">
        <f t="shared" si="31"/>
        <v>1343</v>
      </c>
      <c r="AE51" s="78">
        <f t="shared" si="31"/>
        <v>1343</v>
      </c>
      <c r="AF51" s="78">
        <f t="shared" si="31"/>
        <v>1343</v>
      </c>
      <c r="AG51" s="78">
        <f t="shared" si="31"/>
        <v>1343</v>
      </c>
      <c r="AH51" s="78">
        <f t="shared" si="31"/>
        <v>1343</v>
      </c>
      <c r="AI51" s="78">
        <v>1451</v>
      </c>
      <c r="AJ51" s="78">
        <v>1580</v>
      </c>
      <c r="AK51" s="78">
        <v>1580</v>
      </c>
      <c r="AL51" s="78">
        <v>1580</v>
      </c>
      <c r="AM51" s="78">
        <v>600</v>
      </c>
      <c r="AN51" s="78">
        <v>600</v>
      </c>
      <c r="AO51" s="78">
        <v>600</v>
      </c>
      <c r="AP51" s="78">
        <v>600</v>
      </c>
      <c r="AQ51" s="78">
        <v>600</v>
      </c>
      <c r="AR51" s="78">
        <v>600</v>
      </c>
      <c r="AS51" s="78">
        <v>600</v>
      </c>
      <c r="AT51" s="78">
        <v>600</v>
      </c>
      <c r="AU51" s="78">
        <v>600</v>
      </c>
      <c r="AV51" s="78">
        <v>600</v>
      </c>
      <c r="AW51" s="78">
        <v>600</v>
      </c>
      <c r="AX51" s="78">
        <v>600</v>
      </c>
    </row>
    <row r="52" spans="1:50" ht="19.5" customHeight="1">
      <c r="A52" s="209" t="s">
        <v>87</v>
      </c>
      <c r="B52" s="210" t="s">
        <v>40</v>
      </c>
      <c r="C52" s="211"/>
      <c r="D52" s="212"/>
      <c r="E52" s="390"/>
      <c r="F52" s="645"/>
      <c r="G52" s="374"/>
      <c r="H52" s="391"/>
      <c r="I52" s="438"/>
      <c r="J52" s="669">
        <f t="shared" si="18"/>
        <v>1000</v>
      </c>
      <c r="K52" s="687">
        <f t="shared" si="19"/>
        <v>3000</v>
      </c>
      <c r="L52" s="660">
        <f t="shared" si="20"/>
        <v>3000</v>
      </c>
      <c r="M52" s="458"/>
      <c r="N52" s="442"/>
      <c r="O52" s="79">
        <v>0</v>
      </c>
      <c r="P52" s="80">
        <v>0</v>
      </c>
      <c r="Q52" s="81">
        <v>0</v>
      </c>
      <c r="R52" s="81">
        <v>0</v>
      </c>
      <c r="S52" s="81">
        <v>0</v>
      </c>
      <c r="T52" s="81">
        <v>0</v>
      </c>
      <c r="U52" s="81">
        <v>0</v>
      </c>
      <c r="V52" s="81">
        <v>0</v>
      </c>
      <c r="W52" s="81">
        <v>250</v>
      </c>
      <c r="X52" s="81">
        <v>250</v>
      </c>
      <c r="Y52" s="81">
        <v>250</v>
      </c>
      <c r="Z52" s="82">
        <v>250</v>
      </c>
      <c r="AA52" s="82">
        <v>250</v>
      </c>
      <c r="AB52" s="82">
        <v>250</v>
      </c>
      <c r="AC52" s="82">
        <v>250</v>
      </c>
      <c r="AD52" s="82">
        <v>250</v>
      </c>
      <c r="AE52" s="82">
        <v>250</v>
      </c>
      <c r="AF52" s="82">
        <v>250</v>
      </c>
      <c r="AG52" s="82">
        <v>250</v>
      </c>
      <c r="AH52" s="82">
        <v>250</v>
      </c>
      <c r="AI52" s="82">
        <v>250</v>
      </c>
      <c r="AJ52" s="82">
        <v>250</v>
      </c>
      <c r="AK52" s="82">
        <v>250</v>
      </c>
      <c r="AL52" s="82">
        <v>250</v>
      </c>
      <c r="AM52" s="82">
        <v>250</v>
      </c>
      <c r="AN52" s="82">
        <v>250</v>
      </c>
      <c r="AO52" s="82">
        <v>250</v>
      </c>
      <c r="AP52" s="82">
        <v>250</v>
      </c>
      <c r="AQ52" s="82">
        <v>250</v>
      </c>
      <c r="AR52" s="82">
        <v>250</v>
      </c>
      <c r="AS52" s="82">
        <v>250</v>
      </c>
      <c r="AT52" s="82">
        <v>250</v>
      </c>
      <c r="AU52" s="82">
        <v>250</v>
      </c>
      <c r="AV52" s="82">
        <v>250</v>
      </c>
      <c r="AW52" s="82">
        <v>250</v>
      </c>
      <c r="AX52" s="82">
        <v>250</v>
      </c>
    </row>
    <row r="53" spans="1:50" ht="19.5" hidden="1" customHeight="1">
      <c r="A53" s="29" t="s">
        <v>39</v>
      </c>
      <c r="B53" s="210" t="s">
        <v>40</v>
      </c>
      <c r="C53" s="14"/>
      <c r="D53" s="129"/>
      <c r="E53" s="390"/>
      <c r="F53" s="645"/>
      <c r="G53" s="374"/>
      <c r="H53" s="391"/>
      <c r="I53" s="438"/>
      <c r="J53" s="669">
        <f t="shared" si="18"/>
        <v>0</v>
      </c>
      <c r="K53" s="687">
        <f t="shared" si="19"/>
        <v>0</v>
      </c>
      <c r="L53" s="660">
        <f t="shared" si="20"/>
        <v>0</v>
      </c>
      <c r="M53" s="458"/>
      <c r="N53" s="442"/>
      <c r="O53" s="130"/>
      <c r="P53" s="16"/>
      <c r="Q53" s="64"/>
      <c r="R53" s="64"/>
      <c r="S53" s="64"/>
      <c r="T53" s="64"/>
      <c r="U53" s="64"/>
      <c r="V53" s="64"/>
      <c r="W53" s="64"/>
      <c r="X53" s="64"/>
      <c r="Y53" s="64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</row>
    <row r="54" spans="1:50" ht="19.5" hidden="1" customHeight="1">
      <c r="A54" s="29" t="s">
        <v>41</v>
      </c>
      <c r="B54" s="210" t="s">
        <v>40</v>
      </c>
      <c r="C54" s="14"/>
      <c r="D54" s="129"/>
      <c r="E54" s="390"/>
      <c r="F54" s="645"/>
      <c r="G54" s="374"/>
      <c r="H54" s="391"/>
      <c r="I54" s="438"/>
      <c r="J54" s="669">
        <f t="shared" si="18"/>
        <v>0</v>
      </c>
      <c r="K54" s="687">
        <f t="shared" si="19"/>
        <v>0</v>
      </c>
      <c r="L54" s="660">
        <f t="shared" si="20"/>
        <v>0</v>
      </c>
      <c r="M54" s="458"/>
      <c r="N54" s="442"/>
      <c r="O54" s="130"/>
      <c r="P54" s="16"/>
      <c r="Q54" s="64"/>
      <c r="R54" s="64"/>
      <c r="S54" s="64"/>
      <c r="T54" s="64"/>
      <c r="U54" s="64"/>
      <c r="V54" s="64"/>
      <c r="W54" s="64"/>
      <c r="X54" s="64"/>
      <c r="Y54" s="64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</row>
    <row r="55" spans="1:50" ht="19.5" hidden="1" customHeight="1">
      <c r="A55" s="29" t="s">
        <v>42</v>
      </c>
      <c r="B55" s="210" t="s">
        <v>40</v>
      </c>
      <c r="C55" s="14"/>
      <c r="D55" s="129"/>
      <c r="E55" s="390"/>
      <c r="F55" s="645"/>
      <c r="G55" s="374"/>
      <c r="H55" s="391"/>
      <c r="I55" s="438"/>
      <c r="J55" s="669">
        <f t="shared" si="18"/>
        <v>0</v>
      </c>
      <c r="K55" s="687">
        <f t="shared" si="19"/>
        <v>0</v>
      </c>
      <c r="L55" s="660">
        <f t="shared" si="20"/>
        <v>0</v>
      </c>
      <c r="M55" s="458"/>
      <c r="N55" s="442"/>
      <c r="O55" s="130"/>
      <c r="P55" s="16"/>
      <c r="Q55" s="64"/>
      <c r="R55" s="64"/>
      <c r="S55" s="64"/>
      <c r="T55" s="64"/>
      <c r="U55" s="64"/>
      <c r="V55" s="64"/>
      <c r="W55" s="64"/>
      <c r="X55" s="64"/>
      <c r="Y55" s="64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</row>
    <row r="56" spans="1:50" ht="19.5" hidden="1" customHeight="1">
      <c r="A56" s="29" t="s">
        <v>43</v>
      </c>
      <c r="B56" s="210" t="s">
        <v>40</v>
      </c>
      <c r="C56" s="14"/>
      <c r="D56" s="129"/>
      <c r="E56" s="390"/>
      <c r="F56" s="645"/>
      <c r="G56" s="374"/>
      <c r="H56" s="391"/>
      <c r="I56" s="438"/>
      <c r="J56" s="669">
        <f t="shared" si="18"/>
        <v>0</v>
      </c>
      <c r="K56" s="687">
        <f t="shared" si="19"/>
        <v>0</v>
      </c>
      <c r="L56" s="660">
        <f t="shared" si="20"/>
        <v>0</v>
      </c>
      <c r="M56" s="458"/>
      <c r="N56" s="442"/>
      <c r="O56" s="130"/>
      <c r="P56" s="16"/>
      <c r="Q56" s="64"/>
      <c r="R56" s="64"/>
      <c r="S56" s="64"/>
      <c r="T56" s="64"/>
      <c r="U56" s="64"/>
      <c r="V56" s="64"/>
      <c r="W56" s="64"/>
      <c r="X56" s="64"/>
      <c r="Y56" s="64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</row>
    <row r="57" spans="1:50" ht="19.5" hidden="1" customHeight="1">
      <c r="A57" s="29" t="s">
        <v>44</v>
      </c>
      <c r="B57" s="210" t="s">
        <v>40</v>
      </c>
      <c r="C57" s="14"/>
      <c r="D57" s="129"/>
      <c r="E57" s="390"/>
      <c r="F57" s="645"/>
      <c r="G57" s="374"/>
      <c r="H57" s="391"/>
      <c r="I57" s="438"/>
      <c r="J57" s="669">
        <f t="shared" si="18"/>
        <v>0</v>
      </c>
      <c r="K57" s="687">
        <f t="shared" si="19"/>
        <v>0</v>
      </c>
      <c r="L57" s="660">
        <f t="shared" si="20"/>
        <v>0</v>
      </c>
      <c r="M57" s="458"/>
      <c r="N57" s="442"/>
      <c r="O57" s="130"/>
      <c r="P57" s="16"/>
      <c r="Q57" s="64"/>
      <c r="R57" s="64"/>
      <c r="S57" s="64"/>
      <c r="T57" s="64"/>
      <c r="U57" s="64"/>
      <c r="V57" s="64"/>
      <c r="W57" s="64"/>
      <c r="X57" s="64"/>
      <c r="Y57" s="64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</row>
    <row r="58" spans="1:50" ht="19.5" hidden="1" customHeight="1">
      <c r="A58" s="29" t="s">
        <v>45</v>
      </c>
      <c r="B58" s="210" t="s">
        <v>40</v>
      </c>
      <c r="C58" s="14"/>
      <c r="D58" s="129"/>
      <c r="E58" s="390"/>
      <c r="F58" s="645"/>
      <c r="G58" s="374"/>
      <c r="H58" s="391"/>
      <c r="I58" s="438"/>
      <c r="J58" s="669">
        <f t="shared" si="18"/>
        <v>0</v>
      </c>
      <c r="K58" s="687">
        <f t="shared" si="19"/>
        <v>0</v>
      </c>
      <c r="L58" s="660">
        <f t="shared" si="20"/>
        <v>0</v>
      </c>
      <c r="M58" s="458"/>
      <c r="N58" s="442"/>
      <c r="O58" s="130"/>
      <c r="P58" s="16"/>
      <c r="Q58" s="64"/>
      <c r="R58" s="64"/>
      <c r="S58" s="64"/>
      <c r="T58" s="64"/>
      <c r="U58" s="64"/>
      <c r="V58" s="64"/>
      <c r="W58" s="64"/>
      <c r="X58" s="64"/>
      <c r="Y58" s="64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</row>
    <row r="59" spans="1:50" ht="19.5" hidden="1" customHeight="1">
      <c r="A59" s="29" t="s">
        <v>46</v>
      </c>
      <c r="B59" s="210" t="s">
        <v>40</v>
      </c>
      <c r="C59" s="14"/>
      <c r="D59" s="129"/>
      <c r="E59" s="390"/>
      <c r="F59" s="645"/>
      <c r="G59" s="374"/>
      <c r="H59" s="391"/>
      <c r="I59" s="438"/>
      <c r="J59" s="669">
        <f t="shared" si="18"/>
        <v>0</v>
      </c>
      <c r="K59" s="687">
        <f t="shared" si="19"/>
        <v>0</v>
      </c>
      <c r="L59" s="660">
        <f t="shared" si="20"/>
        <v>0</v>
      </c>
      <c r="M59" s="458"/>
      <c r="N59" s="442"/>
      <c r="O59" s="130"/>
      <c r="P59" s="16"/>
      <c r="Q59" s="64"/>
      <c r="R59" s="64"/>
      <c r="S59" s="64"/>
      <c r="T59" s="64"/>
      <c r="U59" s="64"/>
      <c r="V59" s="64"/>
      <c r="W59" s="64"/>
      <c r="X59" s="64"/>
      <c r="Y59" s="64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</row>
    <row r="60" spans="1:50" ht="19.5" hidden="1" customHeight="1">
      <c r="A60" s="29" t="s">
        <v>47</v>
      </c>
      <c r="B60" s="210" t="s">
        <v>40</v>
      </c>
      <c r="C60" s="14"/>
      <c r="D60" s="129"/>
      <c r="E60" s="390"/>
      <c r="F60" s="645"/>
      <c r="G60" s="374"/>
      <c r="H60" s="391"/>
      <c r="I60" s="438"/>
      <c r="J60" s="669">
        <f t="shared" si="18"/>
        <v>0</v>
      </c>
      <c r="K60" s="687">
        <f t="shared" si="19"/>
        <v>0</v>
      </c>
      <c r="L60" s="660">
        <f t="shared" si="20"/>
        <v>0</v>
      </c>
      <c r="M60" s="458"/>
      <c r="N60" s="442"/>
      <c r="O60" s="130"/>
      <c r="P60" s="16"/>
      <c r="Q60" s="64"/>
      <c r="R60" s="64"/>
      <c r="S60" s="64"/>
      <c r="T60" s="64"/>
      <c r="U60" s="64"/>
      <c r="V60" s="64"/>
      <c r="W60" s="64"/>
      <c r="X60" s="64"/>
      <c r="Y60" s="64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</row>
    <row r="61" spans="1:50" ht="19.5" hidden="1" customHeight="1">
      <c r="A61" s="29" t="s">
        <v>48</v>
      </c>
      <c r="B61" s="210" t="s">
        <v>40</v>
      </c>
      <c r="C61" s="14"/>
      <c r="D61" s="129"/>
      <c r="E61" s="390"/>
      <c r="F61" s="645"/>
      <c r="G61" s="374"/>
      <c r="H61" s="391"/>
      <c r="I61" s="438"/>
      <c r="J61" s="669">
        <f t="shared" si="18"/>
        <v>0</v>
      </c>
      <c r="K61" s="687">
        <f t="shared" si="19"/>
        <v>0</v>
      </c>
      <c r="L61" s="660">
        <f t="shared" si="20"/>
        <v>0</v>
      </c>
      <c r="M61" s="458"/>
      <c r="N61" s="442"/>
      <c r="O61" s="130"/>
      <c r="P61" s="16"/>
      <c r="Q61" s="64"/>
      <c r="R61" s="64"/>
      <c r="S61" s="64"/>
      <c r="T61" s="64"/>
      <c r="U61" s="64"/>
      <c r="V61" s="64"/>
      <c r="W61" s="64"/>
      <c r="X61" s="64"/>
      <c r="Y61" s="64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</row>
    <row r="62" spans="1:50" ht="19.5" hidden="1" customHeight="1">
      <c r="A62" s="29" t="s">
        <v>49</v>
      </c>
      <c r="B62" s="210" t="s">
        <v>40</v>
      </c>
      <c r="C62" s="14"/>
      <c r="D62" s="129"/>
      <c r="E62" s="390"/>
      <c r="F62" s="645"/>
      <c r="G62" s="374"/>
      <c r="H62" s="391"/>
      <c r="I62" s="438"/>
      <c r="J62" s="669">
        <f t="shared" si="18"/>
        <v>0</v>
      </c>
      <c r="K62" s="687">
        <f t="shared" si="19"/>
        <v>0</v>
      </c>
      <c r="L62" s="660">
        <f t="shared" si="20"/>
        <v>0</v>
      </c>
      <c r="M62" s="458"/>
      <c r="N62" s="442"/>
      <c r="O62" s="130"/>
      <c r="P62" s="16"/>
      <c r="Q62" s="64"/>
      <c r="R62" s="64"/>
      <c r="S62" s="64"/>
      <c r="T62" s="64"/>
      <c r="U62" s="64"/>
      <c r="V62" s="64"/>
      <c r="W62" s="64"/>
      <c r="X62" s="64"/>
      <c r="Y62" s="64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</row>
    <row r="63" spans="1:50" ht="19.5" hidden="1" customHeight="1">
      <c r="A63" s="29" t="s">
        <v>50</v>
      </c>
      <c r="B63" s="210" t="s">
        <v>40</v>
      </c>
      <c r="C63" s="14"/>
      <c r="D63" s="129"/>
      <c r="E63" s="390"/>
      <c r="F63" s="645"/>
      <c r="G63" s="374"/>
      <c r="H63" s="391"/>
      <c r="I63" s="438"/>
      <c r="J63" s="669">
        <f t="shared" si="18"/>
        <v>0</v>
      </c>
      <c r="K63" s="687">
        <f t="shared" si="19"/>
        <v>0</v>
      </c>
      <c r="L63" s="660">
        <f t="shared" si="20"/>
        <v>0</v>
      </c>
      <c r="M63" s="458"/>
      <c r="N63" s="442"/>
      <c r="O63" s="130"/>
      <c r="P63" s="16"/>
      <c r="Q63" s="64"/>
      <c r="R63" s="64"/>
      <c r="S63" s="64"/>
      <c r="T63" s="64"/>
      <c r="U63" s="64"/>
      <c r="V63" s="64"/>
      <c r="W63" s="64"/>
      <c r="X63" s="64"/>
      <c r="Y63" s="64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</row>
    <row r="64" spans="1:50" ht="19.5" customHeight="1">
      <c r="A64" s="213" t="s">
        <v>106</v>
      </c>
      <c r="B64" s="210" t="s">
        <v>113</v>
      </c>
      <c r="C64" s="174"/>
      <c r="D64" s="214"/>
      <c r="E64" s="390"/>
      <c r="F64" s="645"/>
      <c r="G64" s="374"/>
      <c r="H64" s="391"/>
      <c r="I64" s="438"/>
      <c r="J64" s="669">
        <f t="shared" si="18"/>
        <v>500</v>
      </c>
      <c r="K64" s="687">
        <f t="shared" si="19"/>
        <v>2000</v>
      </c>
      <c r="L64" s="660">
        <v>2000</v>
      </c>
      <c r="M64" s="458"/>
      <c r="N64" s="442"/>
      <c r="O64" s="130"/>
      <c r="P64" s="16"/>
      <c r="Q64" s="64"/>
      <c r="R64" s="64"/>
      <c r="S64" s="64"/>
      <c r="T64" s="64"/>
      <c r="U64" s="64"/>
      <c r="V64" s="64"/>
      <c r="W64" s="64">
        <v>25</v>
      </c>
      <c r="X64" s="64">
        <v>25</v>
      </c>
      <c r="Y64" s="64">
        <v>25</v>
      </c>
      <c r="Z64" s="65">
        <v>425</v>
      </c>
      <c r="AA64" s="65">
        <v>167</v>
      </c>
      <c r="AB64" s="65">
        <v>167</v>
      </c>
      <c r="AC64" s="65">
        <v>167</v>
      </c>
      <c r="AD64" s="65">
        <v>167</v>
      </c>
      <c r="AE64" s="65">
        <v>167</v>
      </c>
      <c r="AF64" s="65">
        <v>167</v>
      </c>
      <c r="AG64" s="65">
        <v>167</v>
      </c>
      <c r="AH64" s="65">
        <v>167</v>
      </c>
      <c r="AI64" s="65">
        <v>167</v>
      </c>
      <c r="AJ64" s="65">
        <v>167</v>
      </c>
      <c r="AK64" s="65">
        <v>167</v>
      </c>
      <c r="AL64" s="65">
        <v>163</v>
      </c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</row>
    <row r="65" spans="1:60" s="170" customFormat="1" ht="19.5" customHeight="1">
      <c r="A65" s="209" t="s">
        <v>87</v>
      </c>
      <c r="B65" s="320" t="s">
        <v>164</v>
      </c>
      <c r="C65" s="214"/>
      <c r="D65" s="214"/>
      <c r="E65" s="392">
        <v>0</v>
      </c>
      <c r="F65" s="410">
        <f>+'2 - Plan de Trésorerie'!F66</f>
        <v>33000</v>
      </c>
      <c r="G65" s="384">
        <f>+'2 - Plan de Trésorerie'!G66</f>
        <v>0</v>
      </c>
      <c r="H65" s="393"/>
      <c r="I65" s="438"/>
      <c r="J65" s="574">
        <v>0</v>
      </c>
      <c r="K65" s="427"/>
      <c r="L65" s="658"/>
      <c r="M65" s="678"/>
      <c r="N65" s="442"/>
      <c r="O65" s="130"/>
      <c r="P65" s="71"/>
      <c r="Q65" s="131"/>
      <c r="R65" s="131"/>
      <c r="S65" s="131"/>
      <c r="T65" s="131"/>
      <c r="U65" s="131"/>
      <c r="V65" s="131"/>
      <c r="W65" s="131"/>
      <c r="X65" s="131"/>
      <c r="Y65" s="131"/>
      <c r="Z65" s="232"/>
      <c r="AA65" s="232"/>
      <c r="AB65" s="232">
        <v>11000</v>
      </c>
      <c r="AC65" s="232"/>
      <c r="AD65" s="232"/>
      <c r="AE65" s="232">
        <v>11000</v>
      </c>
      <c r="AF65" s="232"/>
      <c r="AG65" s="232"/>
      <c r="AH65" s="232"/>
      <c r="AI65" s="232">
        <v>11000</v>
      </c>
      <c r="AJ65" s="232"/>
      <c r="AK65" s="232"/>
      <c r="AL65" s="232"/>
      <c r="AM65" s="232"/>
      <c r="AN65" s="232"/>
      <c r="AO65" s="232"/>
      <c r="AP65" s="232"/>
      <c r="AQ65" s="232"/>
      <c r="AR65" s="232"/>
      <c r="AS65" s="232"/>
      <c r="AT65" s="232"/>
      <c r="AU65" s="232"/>
      <c r="AV65" s="232"/>
      <c r="AW65" s="232"/>
      <c r="AX65" s="232"/>
    </row>
    <row r="66" spans="1:60" s="170" customFormat="1" ht="19.5" customHeight="1">
      <c r="A66" s="209" t="s">
        <v>87</v>
      </c>
      <c r="B66" s="320" t="s">
        <v>165</v>
      </c>
      <c r="C66" s="214"/>
      <c r="D66" s="214"/>
      <c r="E66" s="390"/>
      <c r="F66" s="404"/>
      <c r="G66" s="374"/>
      <c r="H66" s="391"/>
      <c r="I66" s="438"/>
      <c r="J66" s="669">
        <v>0</v>
      </c>
      <c r="K66" s="687">
        <v>20000</v>
      </c>
      <c r="L66" s="660">
        <v>20000</v>
      </c>
      <c r="M66" s="458"/>
      <c r="N66" s="442"/>
      <c r="O66" s="130"/>
      <c r="P66" s="71"/>
      <c r="Q66" s="131"/>
      <c r="R66" s="131"/>
      <c r="S66" s="131"/>
      <c r="T66" s="131"/>
      <c r="U66" s="131"/>
      <c r="V66" s="131"/>
      <c r="W66" s="131"/>
      <c r="X66" s="131"/>
      <c r="Y66" s="131"/>
      <c r="Z66" s="232"/>
      <c r="AA66" s="232">
        <v>1600</v>
      </c>
      <c r="AB66" s="232">
        <v>1600</v>
      </c>
      <c r="AC66" s="232">
        <v>1600</v>
      </c>
      <c r="AD66" s="232">
        <v>1600</v>
      </c>
      <c r="AE66" s="232">
        <v>1600</v>
      </c>
      <c r="AF66" s="232">
        <v>1600</v>
      </c>
      <c r="AG66" s="232"/>
      <c r="AH66" s="232"/>
      <c r="AI66" s="232">
        <v>1600</v>
      </c>
      <c r="AJ66" s="232">
        <v>1600</v>
      </c>
      <c r="AK66" s="232">
        <v>1600</v>
      </c>
      <c r="AL66" s="232">
        <v>1600</v>
      </c>
      <c r="AM66" s="232"/>
      <c r="AN66" s="232"/>
      <c r="AO66" s="232"/>
      <c r="AP66" s="232"/>
      <c r="AQ66" s="232"/>
      <c r="AR66" s="232"/>
      <c r="AS66" s="232"/>
      <c r="AT66" s="232"/>
      <c r="AU66" s="232"/>
      <c r="AV66" s="232"/>
      <c r="AW66" s="232"/>
      <c r="AX66" s="232"/>
    </row>
    <row r="67" spans="1:60" s="170" customFormat="1" ht="19.5" customHeight="1">
      <c r="A67" s="209" t="s">
        <v>87</v>
      </c>
      <c r="B67" s="231" t="s">
        <v>114</v>
      </c>
      <c r="C67" s="214"/>
      <c r="D67" s="214"/>
      <c r="E67" s="390"/>
      <c r="F67" s="404"/>
      <c r="G67" s="374"/>
      <c r="H67" s="391"/>
      <c r="I67" s="438"/>
      <c r="J67" s="669">
        <v>0</v>
      </c>
      <c r="K67" s="687">
        <f t="shared" si="19"/>
        <v>25000</v>
      </c>
      <c r="L67" s="660">
        <v>25000</v>
      </c>
      <c r="M67" s="458"/>
      <c r="N67" s="442"/>
      <c r="O67" s="130"/>
      <c r="P67" s="71"/>
      <c r="Q67" s="131"/>
      <c r="R67" s="131"/>
      <c r="S67" s="131"/>
      <c r="T67" s="131"/>
      <c r="U67" s="131"/>
      <c r="V67" s="131"/>
      <c r="W67" s="131"/>
      <c r="X67" s="131"/>
      <c r="Y67" s="131"/>
      <c r="Z67" s="232"/>
      <c r="AA67" s="232">
        <v>2500</v>
      </c>
      <c r="AB67" s="232">
        <v>2500</v>
      </c>
      <c r="AC67" s="232">
        <v>2500</v>
      </c>
      <c r="AD67" s="232">
        <v>2500</v>
      </c>
      <c r="AE67" s="232">
        <v>2500</v>
      </c>
      <c r="AF67" s="232">
        <v>2500</v>
      </c>
      <c r="AG67" s="232"/>
      <c r="AH67" s="232"/>
      <c r="AI67" s="232">
        <v>2500</v>
      </c>
      <c r="AJ67" s="232">
        <v>2500</v>
      </c>
      <c r="AK67" s="232">
        <v>2500</v>
      </c>
      <c r="AL67" s="232">
        <v>2500</v>
      </c>
      <c r="AM67" s="232"/>
      <c r="AN67" s="232"/>
      <c r="AO67" s="232"/>
      <c r="AP67" s="232"/>
      <c r="AQ67" s="232"/>
      <c r="AR67" s="232"/>
      <c r="AS67" s="232"/>
      <c r="AT67" s="232"/>
      <c r="AU67" s="232"/>
      <c r="AV67" s="232"/>
      <c r="AW67" s="232"/>
      <c r="AX67" s="232"/>
    </row>
    <row r="68" spans="1:60" s="170" customFormat="1" ht="19.5" customHeight="1">
      <c r="A68" s="215" t="s">
        <v>38</v>
      </c>
      <c r="B68" s="320" t="s">
        <v>162</v>
      </c>
      <c r="C68" s="214"/>
      <c r="D68" s="214"/>
      <c r="E68" s="390"/>
      <c r="F68" s="404"/>
      <c r="G68" s="374"/>
      <c r="H68" s="391"/>
      <c r="I68" s="438"/>
      <c r="J68" s="669">
        <v>0</v>
      </c>
      <c r="K68" s="687">
        <f t="shared" si="19"/>
        <v>30000</v>
      </c>
      <c r="L68" s="660">
        <v>60000</v>
      </c>
      <c r="M68" s="458"/>
      <c r="N68" s="442"/>
      <c r="O68" s="130"/>
      <c r="P68" s="71"/>
      <c r="Q68" s="131"/>
      <c r="R68" s="131"/>
      <c r="S68" s="131"/>
      <c r="T68" s="131"/>
      <c r="U68" s="131"/>
      <c r="V68" s="131"/>
      <c r="W68" s="131"/>
      <c r="X68" s="131"/>
      <c r="Y68" s="131"/>
      <c r="Z68" s="232"/>
      <c r="AA68" s="232">
        <v>2500</v>
      </c>
      <c r="AB68" s="232">
        <v>2500</v>
      </c>
      <c r="AC68" s="232">
        <v>2500</v>
      </c>
      <c r="AD68" s="232">
        <v>2500</v>
      </c>
      <c r="AE68" s="232">
        <v>2500</v>
      </c>
      <c r="AF68" s="232">
        <v>2500</v>
      </c>
      <c r="AG68" s="232">
        <v>2500</v>
      </c>
      <c r="AH68" s="232">
        <v>2500</v>
      </c>
      <c r="AI68" s="232">
        <v>2500</v>
      </c>
      <c r="AJ68" s="232">
        <v>2500</v>
      </c>
      <c r="AK68" s="232">
        <v>2500</v>
      </c>
      <c r="AL68" s="232">
        <v>2500</v>
      </c>
      <c r="AM68" s="232"/>
      <c r="AN68" s="232"/>
      <c r="AO68" s="232"/>
      <c r="AP68" s="232"/>
      <c r="AQ68" s="232"/>
      <c r="AR68" s="232"/>
      <c r="AS68" s="232"/>
      <c r="AT68" s="232"/>
      <c r="AU68" s="232"/>
      <c r="AV68" s="232"/>
      <c r="AW68" s="232"/>
      <c r="AX68" s="232"/>
    </row>
    <row r="69" spans="1:60" s="170" customFormat="1" ht="19.5" customHeight="1">
      <c r="A69" s="215" t="s">
        <v>51</v>
      </c>
      <c r="B69" s="320" t="s">
        <v>163</v>
      </c>
      <c r="C69" s="214"/>
      <c r="D69" s="214"/>
      <c r="E69" s="390"/>
      <c r="F69" s="404"/>
      <c r="G69" s="374"/>
      <c r="H69" s="391"/>
      <c r="I69" s="438"/>
      <c r="J69" s="669">
        <v>0</v>
      </c>
      <c r="K69" s="687">
        <f t="shared" si="19"/>
        <v>13500</v>
      </c>
      <c r="L69" s="660">
        <v>28000</v>
      </c>
      <c r="M69" s="458"/>
      <c r="N69" s="442"/>
      <c r="O69" s="130"/>
      <c r="P69" s="71"/>
      <c r="Q69" s="131"/>
      <c r="R69" s="131"/>
      <c r="S69" s="131"/>
      <c r="T69" s="131"/>
      <c r="U69" s="131"/>
      <c r="V69" s="131"/>
      <c r="W69" s="131"/>
      <c r="X69" s="131"/>
      <c r="Y69" s="131"/>
      <c r="Z69" s="232"/>
      <c r="AA69" s="232">
        <v>1125</v>
      </c>
      <c r="AB69" s="232">
        <v>1125</v>
      </c>
      <c r="AC69" s="232">
        <v>1125</v>
      </c>
      <c r="AD69" s="232">
        <v>1125</v>
      </c>
      <c r="AE69" s="232">
        <v>1125</v>
      </c>
      <c r="AF69" s="232">
        <v>1125</v>
      </c>
      <c r="AG69" s="232">
        <v>1125</v>
      </c>
      <c r="AH69" s="232">
        <v>1125</v>
      </c>
      <c r="AI69" s="232">
        <v>1125</v>
      </c>
      <c r="AJ69" s="232">
        <v>1125</v>
      </c>
      <c r="AK69" s="232">
        <v>1125</v>
      </c>
      <c r="AL69" s="232">
        <v>1125</v>
      </c>
      <c r="AM69" s="232"/>
      <c r="AN69" s="232"/>
      <c r="AO69" s="232"/>
      <c r="AP69" s="232"/>
      <c r="AQ69" s="232"/>
      <c r="AR69" s="232"/>
      <c r="AS69" s="232"/>
      <c r="AT69" s="232"/>
      <c r="AU69" s="232"/>
      <c r="AV69" s="232"/>
      <c r="AW69" s="232"/>
      <c r="AX69" s="232"/>
    </row>
    <row r="70" spans="1:60" ht="19.5" customHeight="1">
      <c r="A70" s="215" t="s">
        <v>38</v>
      </c>
      <c r="B70" s="216" t="s">
        <v>66</v>
      </c>
      <c r="C70" s="193"/>
      <c r="D70" s="217"/>
      <c r="E70" s="390"/>
      <c r="F70" s="404"/>
      <c r="G70" s="374"/>
      <c r="H70" s="391"/>
      <c r="I70" s="438"/>
      <c r="J70" s="669">
        <f t="shared" si="18"/>
        <v>12600</v>
      </c>
      <c r="K70" s="687">
        <f>SUM(AA70:AL70)</f>
        <v>28750</v>
      </c>
      <c r="L70" s="660">
        <f t="shared" si="20"/>
        <v>30000</v>
      </c>
      <c r="M70" s="458"/>
      <c r="N70" s="442"/>
      <c r="O70" s="83"/>
      <c r="P70" s="84">
        <v>100</v>
      </c>
      <c r="Q70" s="84">
        <v>1250</v>
      </c>
      <c r="R70" s="84">
        <v>1250</v>
      </c>
      <c r="S70" s="84">
        <v>1250</v>
      </c>
      <c r="T70" s="84">
        <v>1250</v>
      </c>
      <c r="U70" s="84">
        <v>1250</v>
      </c>
      <c r="V70" s="84">
        <v>1250</v>
      </c>
      <c r="W70" s="84">
        <v>1250</v>
      </c>
      <c r="X70" s="84">
        <v>1250</v>
      </c>
      <c r="Y70" s="84">
        <v>1250</v>
      </c>
      <c r="Z70" s="85">
        <v>1250</v>
      </c>
      <c r="AA70" s="85">
        <v>1250</v>
      </c>
      <c r="AB70" s="86">
        <v>2500</v>
      </c>
      <c r="AC70" s="86">
        <v>2500</v>
      </c>
      <c r="AD70" s="86">
        <v>2500</v>
      </c>
      <c r="AE70" s="86">
        <v>2500</v>
      </c>
      <c r="AF70" s="86">
        <v>2500</v>
      </c>
      <c r="AG70" s="86">
        <v>2500</v>
      </c>
      <c r="AH70" s="86">
        <v>2500</v>
      </c>
      <c r="AI70" s="86">
        <v>2500</v>
      </c>
      <c r="AJ70" s="86">
        <v>2500</v>
      </c>
      <c r="AK70" s="86">
        <v>2500</v>
      </c>
      <c r="AL70" s="86">
        <v>2500</v>
      </c>
      <c r="AM70" s="86">
        <v>2500</v>
      </c>
      <c r="AN70" s="86">
        <v>2500</v>
      </c>
      <c r="AO70" s="86">
        <v>2500</v>
      </c>
      <c r="AP70" s="86">
        <v>2500</v>
      </c>
      <c r="AQ70" s="86">
        <v>2500</v>
      </c>
      <c r="AR70" s="86">
        <v>2500</v>
      </c>
      <c r="AS70" s="86">
        <v>2500</v>
      </c>
      <c r="AT70" s="86">
        <v>2500</v>
      </c>
      <c r="AU70" s="86">
        <v>2500</v>
      </c>
      <c r="AV70" s="86">
        <v>2500</v>
      </c>
      <c r="AW70" s="86">
        <v>2500</v>
      </c>
      <c r="AX70" s="86">
        <v>2500</v>
      </c>
    </row>
    <row r="71" spans="1:60" ht="19.5" customHeight="1">
      <c r="A71" s="215" t="s">
        <v>51</v>
      </c>
      <c r="B71" s="192" t="s">
        <v>52</v>
      </c>
      <c r="C71" s="193"/>
      <c r="D71" s="217"/>
      <c r="E71" s="390"/>
      <c r="F71" s="404"/>
      <c r="G71" s="374"/>
      <c r="H71" s="391"/>
      <c r="I71" s="438"/>
      <c r="J71" s="669">
        <f t="shared" si="18"/>
        <v>3030</v>
      </c>
      <c r="K71" s="687">
        <f t="shared" si="19"/>
        <v>11300</v>
      </c>
      <c r="L71" s="660">
        <f t="shared" si="20"/>
        <v>12000</v>
      </c>
      <c r="M71" s="458"/>
      <c r="N71" s="442"/>
      <c r="O71" s="83"/>
      <c r="P71" s="84">
        <v>30</v>
      </c>
      <c r="Q71" s="84">
        <v>300</v>
      </c>
      <c r="R71" s="84">
        <v>300</v>
      </c>
      <c r="S71" s="84">
        <v>300</v>
      </c>
      <c r="T71" s="84">
        <v>300</v>
      </c>
      <c r="U71" s="84">
        <v>300</v>
      </c>
      <c r="V71" s="84">
        <v>300</v>
      </c>
      <c r="W71" s="84">
        <v>300</v>
      </c>
      <c r="X71" s="84">
        <v>300</v>
      </c>
      <c r="Y71" s="84">
        <v>300</v>
      </c>
      <c r="Z71" s="85">
        <v>300</v>
      </c>
      <c r="AA71" s="85">
        <v>300</v>
      </c>
      <c r="AB71" s="85">
        <f t="shared" ref="AB71:AX71" si="32">AB70*40%</f>
        <v>1000</v>
      </c>
      <c r="AC71" s="85">
        <f t="shared" si="32"/>
        <v>1000</v>
      </c>
      <c r="AD71" s="85">
        <f t="shared" si="32"/>
        <v>1000</v>
      </c>
      <c r="AE71" s="85">
        <f t="shared" si="32"/>
        <v>1000</v>
      </c>
      <c r="AF71" s="85">
        <f t="shared" si="32"/>
        <v>1000</v>
      </c>
      <c r="AG71" s="85">
        <f t="shared" si="32"/>
        <v>1000</v>
      </c>
      <c r="AH71" s="85">
        <f t="shared" si="32"/>
        <v>1000</v>
      </c>
      <c r="AI71" s="85">
        <f t="shared" si="32"/>
        <v>1000</v>
      </c>
      <c r="AJ71" s="85">
        <f t="shared" si="32"/>
        <v>1000</v>
      </c>
      <c r="AK71" s="85">
        <f t="shared" si="32"/>
        <v>1000</v>
      </c>
      <c r="AL71" s="85">
        <f t="shared" si="32"/>
        <v>1000</v>
      </c>
      <c r="AM71" s="85">
        <f t="shared" si="32"/>
        <v>1000</v>
      </c>
      <c r="AN71" s="85">
        <f t="shared" si="32"/>
        <v>1000</v>
      </c>
      <c r="AO71" s="85">
        <f t="shared" si="32"/>
        <v>1000</v>
      </c>
      <c r="AP71" s="85">
        <f t="shared" si="32"/>
        <v>1000</v>
      </c>
      <c r="AQ71" s="85">
        <f t="shared" si="32"/>
        <v>1000</v>
      </c>
      <c r="AR71" s="85">
        <f t="shared" si="32"/>
        <v>1000</v>
      </c>
      <c r="AS71" s="85">
        <f t="shared" si="32"/>
        <v>1000</v>
      </c>
      <c r="AT71" s="85">
        <f t="shared" si="32"/>
        <v>1000</v>
      </c>
      <c r="AU71" s="85">
        <f t="shared" si="32"/>
        <v>1000</v>
      </c>
      <c r="AV71" s="85">
        <f t="shared" si="32"/>
        <v>1000</v>
      </c>
      <c r="AW71" s="85">
        <f t="shared" si="32"/>
        <v>1000</v>
      </c>
      <c r="AX71" s="85">
        <f t="shared" si="32"/>
        <v>1000</v>
      </c>
    </row>
    <row r="72" spans="1:60" ht="19.5" customHeight="1">
      <c r="A72" s="215" t="s">
        <v>38</v>
      </c>
      <c r="B72" s="216" t="s">
        <v>166</v>
      </c>
      <c r="C72" s="193"/>
      <c r="D72" s="217"/>
      <c r="E72" s="390" t="s">
        <v>28</v>
      </c>
      <c r="F72" s="404"/>
      <c r="G72" s="374"/>
      <c r="H72" s="391"/>
      <c r="I72" s="438"/>
      <c r="J72" s="669">
        <f t="shared" si="18"/>
        <v>11250</v>
      </c>
      <c r="K72" s="687">
        <f t="shared" si="19"/>
        <v>0</v>
      </c>
      <c r="L72" s="660">
        <v>10000</v>
      </c>
      <c r="M72" s="458"/>
      <c r="N72" s="442"/>
      <c r="O72" s="83"/>
      <c r="P72" s="84"/>
      <c r="Q72" s="84"/>
      <c r="R72" s="84">
        <v>1250</v>
      </c>
      <c r="S72" s="84">
        <v>1250</v>
      </c>
      <c r="T72" s="84">
        <v>1250</v>
      </c>
      <c r="U72" s="84">
        <v>1250</v>
      </c>
      <c r="V72" s="84">
        <v>1250</v>
      </c>
      <c r="W72" s="84">
        <v>1250</v>
      </c>
      <c r="X72" s="84">
        <v>1250</v>
      </c>
      <c r="Y72" s="84">
        <v>1250</v>
      </c>
      <c r="Z72" s="85">
        <v>1250</v>
      </c>
      <c r="AA72" s="85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>
        <v>2500</v>
      </c>
      <c r="AN72" s="86">
        <v>2500</v>
      </c>
      <c r="AO72" s="86">
        <v>2500</v>
      </c>
      <c r="AP72" s="86">
        <v>2500</v>
      </c>
      <c r="AQ72" s="86">
        <v>2500</v>
      </c>
      <c r="AR72" s="86">
        <v>2500</v>
      </c>
      <c r="AS72" s="86">
        <v>2500</v>
      </c>
      <c r="AT72" s="86">
        <v>2500</v>
      </c>
      <c r="AU72" s="86">
        <v>2500</v>
      </c>
      <c r="AV72" s="86">
        <v>2500</v>
      </c>
      <c r="AW72" s="86">
        <v>2500</v>
      </c>
      <c r="AX72" s="86">
        <v>2500</v>
      </c>
    </row>
    <row r="73" spans="1:60" ht="19.5" customHeight="1">
      <c r="A73" s="215" t="s">
        <v>51</v>
      </c>
      <c r="B73" s="216" t="s">
        <v>53</v>
      </c>
      <c r="C73" s="193"/>
      <c r="D73" s="217"/>
      <c r="E73" s="390"/>
      <c r="F73" s="404"/>
      <c r="G73" s="374"/>
      <c r="H73" s="391"/>
      <c r="I73" s="438"/>
      <c r="J73" s="669">
        <f t="shared" si="18"/>
        <v>2700</v>
      </c>
      <c r="K73" s="687">
        <f t="shared" si="19"/>
        <v>0</v>
      </c>
      <c r="L73" s="660">
        <v>3500</v>
      </c>
      <c r="M73" s="458"/>
      <c r="N73" s="442"/>
      <c r="O73" s="83"/>
      <c r="P73" s="84"/>
      <c r="Q73" s="84"/>
      <c r="R73" s="84">
        <v>300</v>
      </c>
      <c r="S73" s="84">
        <v>300</v>
      </c>
      <c r="T73" s="84">
        <v>300</v>
      </c>
      <c r="U73" s="84">
        <v>300</v>
      </c>
      <c r="V73" s="84">
        <v>300</v>
      </c>
      <c r="W73" s="84">
        <v>300</v>
      </c>
      <c r="X73" s="84">
        <v>300</v>
      </c>
      <c r="Y73" s="84">
        <v>300</v>
      </c>
      <c r="Z73" s="85">
        <v>300</v>
      </c>
      <c r="AA73" s="85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>
        <f t="shared" ref="AM73:AX73" si="33">AM72*40%</f>
        <v>1000</v>
      </c>
      <c r="AN73" s="86">
        <f t="shared" si="33"/>
        <v>1000</v>
      </c>
      <c r="AO73" s="86">
        <f t="shared" si="33"/>
        <v>1000</v>
      </c>
      <c r="AP73" s="86">
        <f t="shared" si="33"/>
        <v>1000</v>
      </c>
      <c r="AQ73" s="86">
        <f t="shared" si="33"/>
        <v>1000</v>
      </c>
      <c r="AR73" s="86">
        <f t="shared" si="33"/>
        <v>1000</v>
      </c>
      <c r="AS73" s="86">
        <f t="shared" si="33"/>
        <v>1000</v>
      </c>
      <c r="AT73" s="86">
        <f t="shared" si="33"/>
        <v>1000</v>
      </c>
      <c r="AU73" s="86">
        <f t="shared" si="33"/>
        <v>1000</v>
      </c>
      <c r="AV73" s="86">
        <f t="shared" si="33"/>
        <v>1000</v>
      </c>
      <c r="AW73" s="86">
        <f t="shared" si="33"/>
        <v>1000</v>
      </c>
      <c r="AX73" s="86">
        <f t="shared" si="33"/>
        <v>1000</v>
      </c>
    </row>
    <row r="74" spans="1:60" ht="19.5" customHeight="1" thickBot="1">
      <c r="A74" s="29" t="s">
        <v>54</v>
      </c>
      <c r="B74" s="152" t="s">
        <v>72</v>
      </c>
      <c r="C74" s="14"/>
      <c r="D74" s="129"/>
      <c r="E74" s="390"/>
      <c r="F74" s="404"/>
      <c r="G74" s="374"/>
      <c r="H74" s="391"/>
      <c r="I74" s="438"/>
      <c r="J74" s="669">
        <f t="shared" si="18"/>
        <v>0</v>
      </c>
      <c r="K74" s="426">
        <f t="shared" si="19"/>
        <v>0</v>
      </c>
      <c r="L74" s="660">
        <f t="shared" si="20"/>
        <v>0</v>
      </c>
      <c r="M74" s="458"/>
      <c r="N74" s="442"/>
      <c r="O74" s="87">
        <f t="shared" ref="O74:AX74" si="34">O92</f>
        <v>0</v>
      </c>
      <c r="P74" s="88">
        <f t="shared" si="34"/>
        <v>0</v>
      </c>
      <c r="Q74" s="89">
        <f t="shared" si="34"/>
        <v>0</v>
      </c>
      <c r="R74" s="89">
        <f t="shared" si="34"/>
        <v>0</v>
      </c>
      <c r="S74" s="89">
        <f t="shared" si="34"/>
        <v>0</v>
      </c>
      <c r="T74" s="89">
        <f t="shared" si="34"/>
        <v>0</v>
      </c>
      <c r="U74" s="89">
        <f t="shared" si="34"/>
        <v>0</v>
      </c>
      <c r="V74" s="89">
        <f t="shared" si="34"/>
        <v>0</v>
      </c>
      <c r="W74" s="89">
        <f t="shared" si="34"/>
        <v>0</v>
      </c>
      <c r="X74" s="89">
        <f t="shared" si="34"/>
        <v>0</v>
      </c>
      <c r="Y74" s="89">
        <f t="shared" si="34"/>
        <v>0</v>
      </c>
      <c r="Z74" s="90">
        <f t="shared" si="34"/>
        <v>0</v>
      </c>
      <c r="AA74" s="90">
        <f t="shared" si="34"/>
        <v>0</v>
      </c>
      <c r="AB74" s="90">
        <f t="shared" si="34"/>
        <v>0</v>
      </c>
      <c r="AC74" s="90">
        <f t="shared" si="34"/>
        <v>0</v>
      </c>
      <c r="AD74" s="90">
        <f t="shared" si="34"/>
        <v>0</v>
      </c>
      <c r="AE74" s="90">
        <f t="shared" si="34"/>
        <v>0</v>
      </c>
      <c r="AF74" s="90">
        <f t="shared" si="34"/>
        <v>0</v>
      </c>
      <c r="AG74" s="90">
        <f t="shared" si="34"/>
        <v>0</v>
      </c>
      <c r="AH74" s="90">
        <f t="shared" si="34"/>
        <v>0</v>
      </c>
      <c r="AI74" s="90">
        <f t="shared" si="34"/>
        <v>0</v>
      </c>
      <c r="AJ74" s="90">
        <f t="shared" si="34"/>
        <v>0</v>
      </c>
      <c r="AK74" s="90">
        <f t="shared" si="34"/>
        <v>0</v>
      </c>
      <c r="AL74" s="90">
        <f t="shared" si="34"/>
        <v>0</v>
      </c>
      <c r="AM74" s="90">
        <f t="shared" si="34"/>
        <v>0</v>
      </c>
      <c r="AN74" s="90">
        <f t="shared" si="34"/>
        <v>0</v>
      </c>
      <c r="AO74" s="90">
        <f t="shared" si="34"/>
        <v>0</v>
      </c>
      <c r="AP74" s="90">
        <f t="shared" si="34"/>
        <v>0</v>
      </c>
      <c r="AQ74" s="90">
        <f t="shared" si="34"/>
        <v>0</v>
      </c>
      <c r="AR74" s="90">
        <f t="shared" si="34"/>
        <v>0</v>
      </c>
      <c r="AS74" s="90">
        <f t="shared" si="34"/>
        <v>0</v>
      </c>
      <c r="AT74" s="90">
        <f t="shared" si="34"/>
        <v>0</v>
      </c>
      <c r="AU74" s="90">
        <f t="shared" si="34"/>
        <v>0</v>
      </c>
      <c r="AV74" s="90">
        <f t="shared" si="34"/>
        <v>0</v>
      </c>
      <c r="AW74" s="90">
        <f t="shared" si="34"/>
        <v>0</v>
      </c>
      <c r="AX74" s="90">
        <f t="shared" si="34"/>
        <v>0</v>
      </c>
    </row>
    <row r="75" spans="1:60" ht="19.5" customHeight="1" thickBot="1">
      <c r="A75" s="30" t="s">
        <v>29</v>
      </c>
      <c r="B75" s="135" t="s">
        <v>28</v>
      </c>
      <c r="C75" s="91"/>
      <c r="D75" s="147"/>
      <c r="E75" s="638">
        <f>SUM(E44:E74)</f>
        <v>50445</v>
      </c>
      <c r="F75" s="411">
        <f t="shared" ref="F75:G75" si="35">SUM(F44:F74)</f>
        <v>157501</v>
      </c>
      <c r="G75" s="628">
        <f t="shared" si="35"/>
        <v>2400</v>
      </c>
      <c r="H75" s="412">
        <f t="shared" ref="H75" si="36">SUM(H44:H74)</f>
        <v>0</v>
      </c>
      <c r="I75" s="447"/>
      <c r="J75" s="671">
        <f t="shared" ref="J75" si="37">SUM(J44:J74)</f>
        <v>39780</v>
      </c>
      <c r="K75" s="430">
        <f t="shared" ref="K75" si="38">SUM(K44:K74)</f>
        <v>193450.9</v>
      </c>
      <c r="L75" s="663">
        <f t="shared" ref="L75" si="39">SUM(L44:L74)</f>
        <v>267832</v>
      </c>
      <c r="M75" s="648"/>
      <c r="N75" s="443"/>
      <c r="O75" s="120">
        <f t="shared" ref="O75:AX75" si="40">SUM(O44:O74)</f>
        <v>0</v>
      </c>
      <c r="P75" s="92">
        <f t="shared" si="40"/>
        <v>130</v>
      </c>
      <c r="Q75" s="92">
        <f t="shared" si="40"/>
        <v>1550</v>
      </c>
      <c r="R75" s="92">
        <f t="shared" si="40"/>
        <v>3100</v>
      </c>
      <c r="S75" s="92">
        <f t="shared" si="40"/>
        <v>3100</v>
      </c>
      <c r="T75" s="92">
        <f t="shared" si="40"/>
        <v>3100</v>
      </c>
      <c r="U75" s="92">
        <f t="shared" si="40"/>
        <v>14600</v>
      </c>
      <c r="V75" s="92">
        <f t="shared" si="40"/>
        <v>3100</v>
      </c>
      <c r="W75" s="92">
        <f t="shared" si="40"/>
        <v>38990.79</v>
      </c>
      <c r="X75" s="92">
        <f t="shared" si="40"/>
        <v>7118</v>
      </c>
      <c r="Y75" s="92">
        <f t="shared" si="40"/>
        <v>5518</v>
      </c>
      <c r="Z75" s="93">
        <f t="shared" si="40"/>
        <v>9918</v>
      </c>
      <c r="AA75" s="93">
        <f t="shared" si="40"/>
        <v>16811.57</v>
      </c>
      <c r="AB75" s="93">
        <f t="shared" si="40"/>
        <v>28628.25</v>
      </c>
      <c r="AC75" s="93">
        <f t="shared" si="40"/>
        <v>34803.195</v>
      </c>
      <c r="AD75" s="93">
        <f t="shared" si="40"/>
        <v>35225.875</v>
      </c>
      <c r="AE75" s="93">
        <f t="shared" si="40"/>
        <v>30803.195</v>
      </c>
      <c r="AF75" s="93">
        <f t="shared" si="40"/>
        <v>35503.195</v>
      </c>
      <c r="AG75" s="93">
        <f t="shared" si="40"/>
        <v>10885</v>
      </c>
      <c r="AH75" s="93">
        <f t="shared" si="40"/>
        <v>10885</v>
      </c>
      <c r="AI75" s="93">
        <f t="shared" si="40"/>
        <v>46611.195</v>
      </c>
      <c r="AJ75" s="93">
        <f t="shared" si="40"/>
        <v>18906.875</v>
      </c>
      <c r="AK75" s="93">
        <f t="shared" si="40"/>
        <v>20040.195</v>
      </c>
      <c r="AL75" s="93">
        <f t="shared" si="40"/>
        <v>18902.875</v>
      </c>
      <c r="AM75" s="93">
        <f t="shared" si="40"/>
        <v>12336.5</v>
      </c>
      <c r="AN75" s="93">
        <f t="shared" si="40"/>
        <v>20669.5</v>
      </c>
      <c r="AO75" s="93">
        <f t="shared" si="40"/>
        <v>20669.5</v>
      </c>
      <c r="AP75" s="93">
        <f t="shared" si="40"/>
        <v>20669.5</v>
      </c>
      <c r="AQ75" s="93">
        <f t="shared" si="40"/>
        <v>20669.5</v>
      </c>
      <c r="AR75" s="93">
        <f t="shared" si="40"/>
        <v>20669.5</v>
      </c>
      <c r="AS75" s="93">
        <f t="shared" si="40"/>
        <v>20669.5</v>
      </c>
      <c r="AT75" s="93">
        <f t="shared" si="40"/>
        <v>20669.5</v>
      </c>
      <c r="AU75" s="93">
        <f t="shared" si="40"/>
        <v>20669.5</v>
      </c>
      <c r="AV75" s="93">
        <f t="shared" si="40"/>
        <v>20669.5</v>
      </c>
      <c r="AW75" s="93">
        <f t="shared" si="40"/>
        <v>20669.5</v>
      </c>
      <c r="AX75" s="93">
        <f t="shared" si="40"/>
        <v>20669.5</v>
      </c>
    </row>
    <row r="76" spans="1:60" ht="19.5" customHeight="1" thickBot="1">
      <c r="A76" s="53" t="s">
        <v>102</v>
      </c>
      <c r="B76" s="54"/>
      <c r="C76" s="54"/>
      <c r="D76" s="148"/>
      <c r="E76" s="639">
        <f>+E43+E75</f>
        <v>50445</v>
      </c>
      <c r="F76" s="413">
        <f t="shared" ref="F76:G76" si="41">+F43+F75</f>
        <v>157501</v>
      </c>
      <c r="G76" s="629">
        <f t="shared" si="41"/>
        <v>2400</v>
      </c>
      <c r="H76" s="414">
        <f t="shared" ref="H76" si="42">+H43+H75</f>
        <v>0</v>
      </c>
      <c r="I76" s="447"/>
      <c r="J76" s="639">
        <f t="shared" ref="J76" si="43">+J43+J75</f>
        <v>39780</v>
      </c>
      <c r="K76" s="413">
        <f t="shared" ref="K76" si="44">+K43+K75</f>
        <v>193450.9</v>
      </c>
      <c r="L76" s="629">
        <f t="shared" ref="L76" si="45">+L43+L75</f>
        <v>267832</v>
      </c>
      <c r="M76" s="414"/>
      <c r="N76" s="447"/>
      <c r="O76" s="125">
        <f t="shared" ref="O76:AX76" si="46">O43+O75</f>
        <v>0</v>
      </c>
      <c r="P76" s="56">
        <f t="shared" si="46"/>
        <v>130</v>
      </c>
      <c r="Q76" s="56">
        <f t="shared" si="46"/>
        <v>1550</v>
      </c>
      <c r="R76" s="56">
        <f t="shared" si="46"/>
        <v>3100</v>
      </c>
      <c r="S76" s="56">
        <f t="shared" si="46"/>
        <v>3100</v>
      </c>
      <c r="T76" s="56">
        <f t="shared" si="46"/>
        <v>3100</v>
      </c>
      <c r="U76" s="56">
        <f t="shared" si="46"/>
        <v>14600</v>
      </c>
      <c r="V76" s="56">
        <f t="shared" si="46"/>
        <v>3100</v>
      </c>
      <c r="W76" s="56">
        <f t="shared" si="46"/>
        <v>38990.79</v>
      </c>
      <c r="X76" s="56">
        <f t="shared" si="46"/>
        <v>7118</v>
      </c>
      <c r="Y76" s="56">
        <f t="shared" si="46"/>
        <v>5518</v>
      </c>
      <c r="Z76" s="57">
        <f t="shared" si="46"/>
        <v>9918</v>
      </c>
      <c r="AA76" s="57">
        <f t="shared" si="46"/>
        <v>16811.57</v>
      </c>
      <c r="AB76" s="57">
        <f t="shared" si="46"/>
        <v>28628.25</v>
      </c>
      <c r="AC76" s="57">
        <f t="shared" si="46"/>
        <v>34803.195</v>
      </c>
      <c r="AD76" s="57">
        <f t="shared" si="46"/>
        <v>35225.875</v>
      </c>
      <c r="AE76" s="57">
        <f t="shared" si="46"/>
        <v>30803.195</v>
      </c>
      <c r="AF76" s="57">
        <f t="shared" si="46"/>
        <v>35503.195</v>
      </c>
      <c r="AG76" s="57">
        <f t="shared" si="46"/>
        <v>10885</v>
      </c>
      <c r="AH76" s="57">
        <f t="shared" si="46"/>
        <v>10885</v>
      </c>
      <c r="AI76" s="57">
        <f t="shared" si="46"/>
        <v>46611.195</v>
      </c>
      <c r="AJ76" s="57">
        <f t="shared" si="46"/>
        <v>18906.875</v>
      </c>
      <c r="AK76" s="57">
        <f t="shared" si="46"/>
        <v>20040.195</v>
      </c>
      <c r="AL76" s="57">
        <f t="shared" si="46"/>
        <v>21902.875</v>
      </c>
      <c r="AM76" s="57">
        <f t="shared" si="46"/>
        <v>12336.5</v>
      </c>
      <c r="AN76" s="57">
        <f t="shared" si="46"/>
        <v>20669.5</v>
      </c>
      <c r="AO76" s="57">
        <f t="shared" si="46"/>
        <v>20669.5</v>
      </c>
      <c r="AP76" s="57">
        <f t="shared" si="46"/>
        <v>20669.5</v>
      </c>
      <c r="AQ76" s="57">
        <f t="shared" si="46"/>
        <v>20669.5</v>
      </c>
      <c r="AR76" s="57">
        <f t="shared" si="46"/>
        <v>20669.5</v>
      </c>
      <c r="AS76" s="57">
        <f t="shared" si="46"/>
        <v>20669.5</v>
      </c>
      <c r="AT76" s="57">
        <f t="shared" si="46"/>
        <v>20669.5</v>
      </c>
      <c r="AU76" s="57">
        <f t="shared" si="46"/>
        <v>20669.5</v>
      </c>
      <c r="AV76" s="57">
        <f t="shared" si="46"/>
        <v>20669.5</v>
      </c>
      <c r="AW76" s="57">
        <f t="shared" si="46"/>
        <v>20669.5</v>
      </c>
      <c r="AX76" s="57">
        <f t="shared" si="46"/>
        <v>20669.5</v>
      </c>
    </row>
    <row r="77" spans="1:60" ht="19.5" customHeight="1" thickBot="1">
      <c r="A77" s="578" t="s">
        <v>187</v>
      </c>
      <c r="B77" s="579"/>
      <c r="C77" s="579"/>
      <c r="D77" s="559"/>
      <c r="E77" s="786"/>
      <c r="F77" s="786"/>
      <c r="G77" s="787"/>
      <c r="H77" s="788"/>
      <c r="I77" s="452"/>
      <c r="J77" s="672">
        <f>J37-J76</f>
        <v>-11804.269999999997</v>
      </c>
      <c r="K77" s="580">
        <f>K37-K76</f>
        <v>-7520.9750000000058</v>
      </c>
      <c r="L77" s="664">
        <f>L37-L76</f>
        <v>9928</v>
      </c>
      <c r="M77" s="688"/>
      <c r="N77" s="444"/>
      <c r="O77" s="388"/>
      <c r="P77" s="1"/>
      <c r="Q77" s="1"/>
      <c r="R77" s="1"/>
      <c r="S77" s="1"/>
      <c r="T77" s="1"/>
      <c r="U77" s="1"/>
      <c r="V77" s="1"/>
      <c r="W77" s="1"/>
      <c r="X77" s="1"/>
      <c r="Y77" s="1"/>
      <c r="Z77" s="94"/>
      <c r="AA77" s="2"/>
      <c r="AB77" s="58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BH77" s="166" t="s">
        <v>205</v>
      </c>
    </row>
    <row r="78" spans="1:60" s="170" customFormat="1" ht="19.5" customHeight="1" thickBot="1">
      <c r="A78" s="799" t="s">
        <v>226</v>
      </c>
      <c r="B78" s="800"/>
      <c r="C78" s="800"/>
      <c r="D78" s="800"/>
      <c r="E78" s="801"/>
      <c r="F78" s="801"/>
      <c r="G78" s="632"/>
      <c r="H78" s="653"/>
      <c r="I78" s="452"/>
      <c r="J78" s="672"/>
      <c r="K78" s="789">
        <f>+SUM(F16:F35)-SUM(F45:F73)</f>
        <v>-119618</v>
      </c>
      <c r="L78" s="789">
        <f>+SUM(G16:G35)-SUM(G45:G73)-'2 - Plan de Trésorerie'!L41-'2 - Plan de Trésorerie'!L42</f>
        <v>-8400</v>
      </c>
      <c r="M78" s="790"/>
      <c r="N78" s="444"/>
      <c r="O78" s="388"/>
      <c r="P78" s="1"/>
      <c r="Q78" s="1"/>
      <c r="R78" s="1"/>
      <c r="S78" s="1"/>
      <c r="T78" s="1"/>
      <c r="U78" s="1"/>
      <c r="V78" s="1"/>
      <c r="W78" s="1"/>
      <c r="X78" s="1"/>
      <c r="Y78" s="1"/>
      <c r="Z78" s="94"/>
      <c r="AA78" s="2"/>
      <c r="AB78" s="58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BH78" s="166"/>
    </row>
    <row r="79" spans="1:60" ht="19.5" customHeight="1" thickBot="1">
      <c r="A79" s="794" t="s">
        <v>55</v>
      </c>
      <c r="B79" s="794"/>
      <c r="C79" s="794"/>
      <c r="D79" s="794"/>
      <c r="E79" s="795"/>
      <c r="F79" s="796"/>
      <c r="G79" s="797"/>
      <c r="H79" s="798"/>
      <c r="I79" s="455"/>
      <c r="J79" s="673">
        <f>+J77</f>
        <v>-11804.269999999997</v>
      </c>
      <c r="K79" s="791">
        <f>+K77+K78</f>
        <v>-127138.97500000001</v>
      </c>
      <c r="L79" s="792">
        <f>+L77+L78</f>
        <v>1528</v>
      </c>
      <c r="M79" s="793"/>
      <c r="N79" s="376"/>
      <c r="O79" s="424">
        <f t="shared" ref="O79:AX79" si="47">O37-O76</f>
        <v>0</v>
      </c>
      <c r="P79" s="96">
        <f t="shared" si="47"/>
        <v>-52.844999999999999</v>
      </c>
      <c r="Q79" s="96">
        <f t="shared" si="47"/>
        <v>-180.07499999999982</v>
      </c>
      <c r="R79" s="96">
        <f t="shared" si="47"/>
        <v>-990.14999999999964</v>
      </c>
      <c r="S79" s="96">
        <f t="shared" si="47"/>
        <v>-1260.1499999999999</v>
      </c>
      <c r="T79" s="96">
        <f t="shared" si="47"/>
        <v>8855.8499999999985</v>
      </c>
      <c r="U79" s="96">
        <f t="shared" si="47"/>
        <v>-7760.15</v>
      </c>
      <c r="V79" s="96">
        <f t="shared" si="47"/>
        <v>-1260.1499999999999</v>
      </c>
      <c r="W79" s="96">
        <f t="shared" si="47"/>
        <v>-36479.94</v>
      </c>
      <c r="X79" s="96">
        <f t="shared" si="47"/>
        <v>-935.14999999999964</v>
      </c>
      <c r="Y79" s="96">
        <f t="shared" si="47"/>
        <v>-1335.1499999999996</v>
      </c>
      <c r="Z79" s="97">
        <f t="shared" si="47"/>
        <v>-3735.1499999999996</v>
      </c>
      <c r="AA79" s="97">
        <f t="shared" si="47"/>
        <v>-9368.6450000000004</v>
      </c>
      <c r="AB79" s="97">
        <f t="shared" si="47"/>
        <v>5737.75</v>
      </c>
      <c r="AC79" s="97">
        <f t="shared" si="47"/>
        <v>-27030.195</v>
      </c>
      <c r="AD79" s="97">
        <f t="shared" si="47"/>
        <v>-15452.875</v>
      </c>
      <c r="AE79" s="97">
        <f t="shared" si="47"/>
        <v>-21030.195</v>
      </c>
      <c r="AF79" s="97">
        <f t="shared" si="47"/>
        <v>-15230.195</v>
      </c>
      <c r="AG79" s="97">
        <f t="shared" si="47"/>
        <v>-9062</v>
      </c>
      <c r="AH79" s="97">
        <f t="shared" si="47"/>
        <v>-7062</v>
      </c>
      <c r="AI79" s="97">
        <f t="shared" si="47"/>
        <v>-26618.195</v>
      </c>
      <c r="AJ79" s="97">
        <f t="shared" si="47"/>
        <v>323.125</v>
      </c>
      <c r="AK79" s="97">
        <f t="shared" si="47"/>
        <v>-12810.195</v>
      </c>
      <c r="AL79" s="97">
        <f t="shared" si="47"/>
        <v>-6972.875</v>
      </c>
      <c r="AM79" s="97">
        <f t="shared" si="47"/>
        <v>693.5</v>
      </c>
      <c r="AN79" s="97">
        <f t="shared" si="47"/>
        <v>2360.5</v>
      </c>
      <c r="AO79" s="97">
        <f t="shared" si="47"/>
        <v>2360.5</v>
      </c>
      <c r="AP79" s="97">
        <f t="shared" si="47"/>
        <v>2360.5</v>
      </c>
      <c r="AQ79" s="97">
        <f t="shared" si="47"/>
        <v>2360.5</v>
      </c>
      <c r="AR79" s="97">
        <f t="shared" si="47"/>
        <v>2360.5</v>
      </c>
      <c r="AS79" s="97">
        <f t="shared" si="47"/>
        <v>2060.5</v>
      </c>
      <c r="AT79" s="97">
        <f t="shared" si="47"/>
        <v>2060.5</v>
      </c>
      <c r="AU79" s="97">
        <f t="shared" si="47"/>
        <v>2860.5</v>
      </c>
      <c r="AV79" s="97">
        <f t="shared" si="47"/>
        <v>3160.5</v>
      </c>
      <c r="AW79" s="97">
        <f t="shared" si="47"/>
        <v>3160.5</v>
      </c>
      <c r="AX79" s="97">
        <f t="shared" si="47"/>
        <v>-4239.5</v>
      </c>
      <c r="BH79" s="166" t="s">
        <v>227</v>
      </c>
    </row>
    <row r="80" spans="1:60" ht="19.5" hidden="1" customHeight="1">
      <c r="A80" s="98"/>
      <c r="B80" s="98"/>
      <c r="C80" s="98"/>
      <c r="D80" s="134"/>
      <c r="E80" s="416"/>
      <c r="F80" s="701"/>
      <c r="G80" s="702"/>
      <c r="H80" s="134"/>
      <c r="I80" s="456"/>
      <c r="J80" s="431"/>
      <c r="K80" s="711"/>
      <c r="L80" s="712"/>
      <c r="M80" s="613"/>
      <c r="N80" s="376"/>
      <c r="O80" s="99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1"/>
      <c r="AB80" s="102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</row>
    <row r="81" spans="1:59" ht="39.75" hidden="1" customHeight="1" thickBot="1">
      <c r="A81" s="219" t="s">
        <v>183</v>
      </c>
      <c r="B81" s="843" t="s">
        <v>28</v>
      </c>
      <c r="C81" s="844"/>
      <c r="D81" s="220">
        <v>11996</v>
      </c>
      <c r="E81" s="417"/>
      <c r="F81" s="418"/>
      <c r="G81" s="419"/>
      <c r="H81" s="611"/>
      <c r="I81" s="457"/>
      <c r="J81" s="432">
        <f>+D81+J79</f>
        <v>191.7300000000032</v>
      </c>
      <c r="K81" s="433">
        <f>+J81+K79</f>
        <v>-126947.245</v>
      </c>
      <c r="L81" s="434">
        <f>+K81+L79</f>
        <v>-125419.245</v>
      </c>
      <c r="M81" s="614"/>
      <c r="N81" s="448"/>
      <c r="O81" s="553">
        <f>D81+O79</f>
        <v>11996</v>
      </c>
      <c r="P81" s="554">
        <f t="shared" ref="P81:AX81" si="48">O81+P79</f>
        <v>11943.155000000001</v>
      </c>
      <c r="Q81" s="554">
        <f t="shared" si="48"/>
        <v>11763.080000000002</v>
      </c>
      <c r="R81" s="554">
        <f t="shared" si="48"/>
        <v>10772.930000000002</v>
      </c>
      <c r="S81" s="554">
        <f t="shared" si="48"/>
        <v>9512.7800000000025</v>
      </c>
      <c r="T81" s="554">
        <f t="shared" si="48"/>
        <v>18368.63</v>
      </c>
      <c r="U81" s="554">
        <f t="shared" si="48"/>
        <v>10608.480000000001</v>
      </c>
      <c r="V81" s="554">
        <f t="shared" si="48"/>
        <v>9348.3300000000017</v>
      </c>
      <c r="W81" s="554">
        <f t="shared" si="48"/>
        <v>-27131.61</v>
      </c>
      <c r="X81" s="554">
        <f t="shared" si="48"/>
        <v>-28066.760000000002</v>
      </c>
      <c r="Y81" s="555">
        <f t="shared" si="48"/>
        <v>-29401.910000000003</v>
      </c>
      <c r="Z81" s="556">
        <f t="shared" si="48"/>
        <v>-33137.060000000005</v>
      </c>
      <c r="AA81" s="556">
        <f t="shared" si="48"/>
        <v>-42505.705000000002</v>
      </c>
      <c r="AB81" s="556">
        <f t="shared" si="48"/>
        <v>-36767.955000000002</v>
      </c>
      <c r="AC81" s="556">
        <f t="shared" si="48"/>
        <v>-63798.15</v>
      </c>
      <c r="AD81" s="556">
        <f t="shared" si="48"/>
        <v>-79251.024999999994</v>
      </c>
      <c r="AE81" s="556">
        <f t="shared" si="48"/>
        <v>-100281.22</v>
      </c>
      <c r="AF81" s="556">
        <f t="shared" si="48"/>
        <v>-115511.41500000001</v>
      </c>
      <c r="AG81" s="556">
        <f t="shared" si="48"/>
        <v>-124573.41500000001</v>
      </c>
      <c r="AH81" s="556">
        <f t="shared" si="48"/>
        <v>-131635.41500000001</v>
      </c>
      <c r="AI81" s="556">
        <f t="shared" si="48"/>
        <v>-158253.61000000002</v>
      </c>
      <c r="AJ81" s="556">
        <f t="shared" si="48"/>
        <v>-157930.48500000002</v>
      </c>
      <c r="AK81" s="556">
        <f t="shared" si="48"/>
        <v>-170740.68000000002</v>
      </c>
      <c r="AL81" s="556">
        <f t="shared" si="48"/>
        <v>-177713.55500000002</v>
      </c>
      <c r="AM81" s="556">
        <f t="shared" si="48"/>
        <v>-177020.05500000002</v>
      </c>
      <c r="AN81" s="556">
        <f t="shared" si="48"/>
        <v>-174659.55500000002</v>
      </c>
      <c r="AO81" s="556">
        <f t="shared" si="48"/>
        <v>-172299.05500000002</v>
      </c>
      <c r="AP81" s="556">
        <f t="shared" si="48"/>
        <v>-169938.55500000002</v>
      </c>
      <c r="AQ81" s="556">
        <f t="shared" si="48"/>
        <v>-167578.05500000002</v>
      </c>
      <c r="AR81" s="556">
        <f t="shared" si="48"/>
        <v>-165217.55500000002</v>
      </c>
      <c r="AS81" s="556">
        <f t="shared" si="48"/>
        <v>-163157.05500000002</v>
      </c>
      <c r="AT81" s="556">
        <f t="shared" si="48"/>
        <v>-161096.55500000002</v>
      </c>
      <c r="AU81" s="556">
        <f t="shared" si="48"/>
        <v>-158236.05500000002</v>
      </c>
      <c r="AV81" s="556">
        <f t="shared" si="48"/>
        <v>-155075.55500000002</v>
      </c>
      <c r="AW81" s="556">
        <f t="shared" si="48"/>
        <v>-151915.05500000002</v>
      </c>
      <c r="AX81" s="556">
        <f t="shared" si="48"/>
        <v>-156154.55500000002</v>
      </c>
      <c r="AY81" s="557"/>
      <c r="AZ81" s="557"/>
      <c r="BA81" s="557"/>
      <c r="BB81" s="557"/>
      <c r="BC81" s="557"/>
      <c r="BD81" s="557"/>
      <c r="BE81" s="557"/>
      <c r="BF81" s="557"/>
      <c r="BG81" s="557"/>
    </row>
    <row r="82" spans="1:59" ht="43.9" hidden="1" customHeight="1">
      <c r="A82" s="845" t="s">
        <v>93</v>
      </c>
      <c r="B82" s="846"/>
      <c r="C82" s="846"/>
      <c r="D82" s="846"/>
      <c r="E82" s="847"/>
      <c r="F82" s="847"/>
      <c r="G82" s="847"/>
      <c r="H82" s="847"/>
      <c r="I82" s="847"/>
      <c r="J82" s="847"/>
      <c r="K82" s="847"/>
      <c r="L82" s="234"/>
      <c r="M82" s="234"/>
      <c r="N82" s="449"/>
      <c r="O82" s="440"/>
      <c r="P82" s="440"/>
      <c r="Q82" s="440"/>
      <c r="R82" s="440"/>
      <c r="S82" s="440"/>
      <c r="T82" s="440"/>
      <c r="U82" s="440"/>
      <c r="V82" s="440"/>
      <c r="W82" s="440"/>
      <c r="X82" s="440"/>
      <c r="Y82" s="440"/>
      <c r="Z82" s="440"/>
      <c r="AA82" s="558"/>
      <c r="AB82" s="559"/>
      <c r="AC82" s="559"/>
      <c r="AD82" s="559"/>
      <c r="AE82" s="559"/>
      <c r="AF82" s="559"/>
      <c r="AG82" s="559"/>
      <c r="AH82" s="559"/>
      <c r="AI82" s="559"/>
      <c r="AJ82" s="559"/>
      <c r="AK82" s="559"/>
      <c r="AL82" s="559"/>
      <c r="AM82" s="559"/>
      <c r="AN82" s="559"/>
      <c r="AO82" s="559"/>
      <c r="AP82" s="559"/>
      <c r="AQ82" s="559"/>
      <c r="AR82" s="559"/>
      <c r="AS82" s="559"/>
      <c r="AT82" s="559"/>
      <c r="AU82" s="559"/>
      <c r="AV82" s="559"/>
      <c r="AW82" s="559"/>
      <c r="AX82" s="559"/>
      <c r="AY82" s="560"/>
      <c r="AZ82" s="560"/>
      <c r="BA82" s="560"/>
      <c r="BB82" s="560"/>
      <c r="BC82" s="560"/>
      <c r="BD82" s="560"/>
      <c r="BE82" s="560"/>
      <c r="BF82" s="560"/>
      <c r="BG82" s="560"/>
    </row>
    <row r="83" spans="1:59" ht="19.5" hidden="1" customHeight="1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559"/>
      <c r="O83" s="559"/>
      <c r="P83" s="559"/>
      <c r="Q83" s="559"/>
      <c r="R83" s="559"/>
      <c r="S83" s="559"/>
      <c r="T83" s="559"/>
      <c r="U83" s="559"/>
      <c r="V83" s="559"/>
      <c r="W83" s="559"/>
      <c r="X83" s="559"/>
      <c r="Y83" s="559"/>
      <c r="Z83" s="559"/>
      <c r="AA83" s="558"/>
      <c r="AB83" s="559"/>
      <c r="AC83" s="559"/>
      <c r="AD83" s="559"/>
      <c r="AE83" s="559"/>
      <c r="AF83" s="559"/>
      <c r="AG83" s="559"/>
      <c r="AH83" s="559"/>
      <c r="AI83" s="559"/>
      <c r="AJ83" s="559"/>
      <c r="AK83" s="559"/>
      <c r="AL83" s="559"/>
      <c r="AM83" s="559"/>
      <c r="AN83" s="559"/>
      <c r="AO83" s="559"/>
      <c r="AP83" s="559"/>
      <c r="AQ83" s="559"/>
      <c r="AR83" s="559"/>
      <c r="AS83" s="559"/>
      <c r="AT83" s="559"/>
      <c r="AU83" s="559"/>
      <c r="AV83" s="559"/>
      <c r="AW83" s="559"/>
      <c r="AX83" s="559"/>
      <c r="AY83" s="560"/>
      <c r="AZ83" s="560"/>
      <c r="BA83" s="560"/>
      <c r="BB83" s="560"/>
      <c r="BC83" s="560"/>
      <c r="BD83" s="560"/>
      <c r="BE83" s="560"/>
      <c r="BF83" s="560"/>
      <c r="BG83" s="560"/>
    </row>
    <row r="84" spans="1:59" ht="19.5" hidden="1" customHeight="1" thickBot="1">
      <c r="A84" s="105" t="s">
        <v>57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559"/>
      <c r="O84" s="559"/>
      <c r="P84" s="559"/>
      <c r="Q84" s="559"/>
      <c r="R84" s="559"/>
      <c r="S84" s="559"/>
      <c r="T84" s="559"/>
      <c r="U84" s="559"/>
      <c r="V84" s="559"/>
      <c r="W84" s="559"/>
      <c r="X84" s="559"/>
      <c r="Y84" s="559"/>
      <c r="Z84" s="559"/>
      <c r="AA84" s="558"/>
      <c r="AB84" s="559"/>
      <c r="AC84" s="559"/>
      <c r="AD84" s="559"/>
      <c r="AE84" s="559"/>
      <c r="AF84" s="559"/>
      <c r="AG84" s="559"/>
      <c r="AH84" s="559"/>
      <c r="AI84" s="559"/>
      <c r="AJ84" s="559"/>
      <c r="AK84" s="559"/>
      <c r="AL84" s="559"/>
      <c r="AM84" s="559"/>
      <c r="AN84" s="559"/>
      <c r="AO84" s="559"/>
      <c r="AP84" s="559"/>
      <c r="AQ84" s="559"/>
      <c r="AR84" s="559"/>
      <c r="AS84" s="559"/>
      <c r="AT84" s="559"/>
      <c r="AU84" s="559"/>
      <c r="AV84" s="559"/>
      <c r="AW84" s="559"/>
      <c r="AX84" s="559"/>
      <c r="AY84" s="560"/>
      <c r="AZ84" s="560"/>
      <c r="BA84" s="560"/>
      <c r="BB84" s="560"/>
      <c r="BC84" s="560"/>
      <c r="BD84" s="560"/>
      <c r="BE84" s="560"/>
      <c r="BF84" s="560"/>
      <c r="BG84" s="560"/>
    </row>
    <row r="85" spans="1:59" ht="19.5" hidden="1" customHeight="1" thickBot="1">
      <c r="A85" s="5" t="s">
        <v>58</v>
      </c>
      <c r="B85" s="6"/>
      <c r="C85" s="6"/>
      <c r="D85" s="6"/>
      <c r="E85" s="140"/>
      <c r="F85" s="140"/>
      <c r="G85" s="140"/>
      <c r="H85" s="140"/>
      <c r="I85" s="140"/>
      <c r="J85" s="59"/>
      <c r="K85" s="59"/>
      <c r="L85" s="235"/>
      <c r="M85" s="693"/>
      <c r="N85" s="561"/>
      <c r="O85" s="561">
        <f>O9</f>
        <v>44227</v>
      </c>
      <c r="P85" s="561">
        <f t="shared" ref="P85:AX85" si="49">IF(O85="","",EOMONTH(O85,1))</f>
        <v>44255</v>
      </c>
      <c r="Q85" s="561">
        <f t="shared" si="49"/>
        <v>44286</v>
      </c>
      <c r="R85" s="561">
        <f t="shared" si="49"/>
        <v>44316</v>
      </c>
      <c r="S85" s="561">
        <f t="shared" si="49"/>
        <v>44347</v>
      </c>
      <c r="T85" s="561">
        <f t="shared" si="49"/>
        <v>44377</v>
      </c>
      <c r="U85" s="561">
        <f t="shared" si="49"/>
        <v>44408</v>
      </c>
      <c r="V85" s="561">
        <f t="shared" si="49"/>
        <v>44439</v>
      </c>
      <c r="W85" s="561">
        <f t="shared" si="49"/>
        <v>44469</v>
      </c>
      <c r="X85" s="561">
        <f t="shared" si="49"/>
        <v>44500</v>
      </c>
      <c r="Y85" s="561">
        <f t="shared" si="49"/>
        <v>44530</v>
      </c>
      <c r="Z85" s="561">
        <f t="shared" si="49"/>
        <v>44561</v>
      </c>
      <c r="AA85" s="561">
        <f t="shared" si="49"/>
        <v>44592</v>
      </c>
      <c r="AB85" s="561">
        <f t="shared" si="49"/>
        <v>44620</v>
      </c>
      <c r="AC85" s="561">
        <f t="shared" si="49"/>
        <v>44651</v>
      </c>
      <c r="AD85" s="561">
        <f t="shared" si="49"/>
        <v>44681</v>
      </c>
      <c r="AE85" s="561">
        <f t="shared" si="49"/>
        <v>44712</v>
      </c>
      <c r="AF85" s="561">
        <f t="shared" si="49"/>
        <v>44742</v>
      </c>
      <c r="AG85" s="561">
        <f t="shared" si="49"/>
        <v>44773</v>
      </c>
      <c r="AH85" s="561">
        <f t="shared" si="49"/>
        <v>44804</v>
      </c>
      <c r="AI85" s="561">
        <f t="shared" si="49"/>
        <v>44834</v>
      </c>
      <c r="AJ85" s="561">
        <f t="shared" si="49"/>
        <v>44865</v>
      </c>
      <c r="AK85" s="561">
        <f t="shared" si="49"/>
        <v>44895</v>
      </c>
      <c r="AL85" s="561">
        <f t="shared" si="49"/>
        <v>44926</v>
      </c>
      <c r="AM85" s="561">
        <f t="shared" si="49"/>
        <v>44957</v>
      </c>
      <c r="AN85" s="561">
        <f t="shared" si="49"/>
        <v>44985</v>
      </c>
      <c r="AO85" s="561">
        <f t="shared" si="49"/>
        <v>45016</v>
      </c>
      <c r="AP85" s="561">
        <f t="shared" si="49"/>
        <v>45046</v>
      </c>
      <c r="AQ85" s="561">
        <f t="shared" si="49"/>
        <v>45077</v>
      </c>
      <c r="AR85" s="561">
        <f t="shared" si="49"/>
        <v>45107</v>
      </c>
      <c r="AS85" s="561">
        <f t="shared" si="49"/>
        <v>45138</v>
      </c>
      <c r="AT85" s="561">
        <f t="shared" si="49"/>
        <v>45169</v>
      </c>
      <c r="AU85" s="561">
        <f t="shared" si="49"/>
        <v>45199</v>
      </c>
      <c r="AV85" s="561">
        <f t="shared" si="49"/>
        <v>45230</v>
      </c>
      <c r="AW85" s="561">
        <f t="shared" si="49"/>
        <v>45260</v>
      </c>
      <c r="AX85" s="561">
        <f t="shared" si="49"/>
        <v>45291</v>
      </c>
      <c r="AY85" s="560"/>
      <c r="AZ85" s="560"/>
      <c r="BA85" s="560"/>
      <c r="BB85" s="560"/>
      <c r="BC85" s="560"/>
      <c r="BD85" s="560"/>
      <c r="BE85" s="560"/>
      <c r="BF85" s="560"/>
      <c r="BG85" s="560"/>
    </row>
    <row r="86" spans="1:59" ht="19.5" hidden="1" customHeight="1">
      <c r="A86" s="107" t="s">
        <v>59</v>
      </c>
      <c r="B86" s="108"/>
      <c r="C86" s="108"/>
      <c r="D86" s="109"/>
      <c r="E86" s="145"/>
      <c r="F86" s="145"/>
      <c r="G86" s="145"/>
      <c r="H86" s="145"/>
      <c r="I86" s="145"/>
      <c r="J86" s="110"/>
      <c r="K86" s="110"/>
      <c r="L86" s="236"/>
      <c r="M86" s="694"/>
      <c r="N86" s="442"/>
      <c r="O86" s="442">
        <v>0</v>
      </c>
      <c r="P86" s="442">
        <v>0</v>
      </c>
      <c r="Q86" s="442">
        <v>0</v>
      </c>
      <c r="R86" s="442">
        <v>0</v>
      </c>
      <c r="S86" s="442">
        <v>0</v>
      </c>
      <c r="T86" s="442">
        <v>0</v>
      </c>
      <c r="U86" s="442">
        <v>0</v>
      </c>
      <c r="V86" s="442">
        <v>0</v>
      </c>
      <c r="W86" s="442">
        <v>0</v>
      </c>
      <c r="X86" s="442">
        <v>0</v>
      </c>
      <c r="Y86" s="442">
        <v>0</v>
      </c>
      <c r="Z86" s="442">
        <v>0</v>
      </c>
      <c r="AA86" s="442">
        <v>0</v>
      </c>
      <c r="AB86" s="442">
        <v>0</v>
      </c>
      <c r="AC86" s="442">
        <v>0</v>
      </c>
      <c r="AD86" s="442">
        <v>0</v>
      </c>
      <c r="AE86" s="442">
        <v>0</v>
      </c>
      <c r="AF86" s="442">
        <v>0</v>
      </c>
      <c r="AG86" s="442">
        <v>0</v>
      </c>
      <c r="AH86" s="442">
        <v>0</v>
      </c>
      <c r="AI86" s="442">
        <v>0</v>
      </c>
      <c r="AJ86" s="442">
        <v>0</v>
      </c>
      <c r="AK86" s="442">
        <v>0</v>
      </c>
      <c r="AL86" s="442">
        <v>0</v>
      </c>
      <c r="AM86" s="442">
        <v>0</v>
      </c>
      <c r="AN86" s="442">
        <v>0</v>
      </c>
      <c r="AO86" s="442">
        <v>0</v>
      </c>
      <c r="AP86" s="442">
        <v>0</v>
      </c>
      <c r="AQ86" s="442">
        <v>0</v>
      </c>
      <c r="AR86" s="442">
        <v>0</v>
      </c>
      <c r="AS86" s="442">
        <v>0</v>
      </c>
      <c r="AT86" s="442">
        <v>0</v>
      </c>
      <c r="AU86" s="442">
        <v>0</v>
      </c>
      <c r="AV86" s="442">
        <v>0</v>
      </c>
      <c r="AW86" s="442">
        <v>0</v>
      </c>
      <c r="AX86" s="442">
        <v>0</v>
      </c>
      <c r="AY86" s="560"/>
      <c r="AZ86" s="560"/>
      <c r="BA86" s="560"/>
      <c r="BB86" s="560"/>
      <c r="BC86" s="560"/>
      <c r="BD86" s="560"/>
      <c r="BE86" s="560"/>
      <c r="BF86" s="560"/>
      <c r="BG86" s="560"/>
    </row>
    <row r="87" spans="1:59" ht="19.5" hidden="1" customHeight="1">
      <c r="A87" s="107" t="s">
        <v>60</v>
      </c>
      <c r="B87" s="108"/>
      <c r="C87" s="108"/>
      <c r="D87" s="109"/>
      <c r="E87" s="145"/>
      <c r="F87" s="145"/>
      <c r="G87" s="145"/>
      <c r="H87" s="145"/>
      <c r="I87" s="145"/>
      <c r="J87" s="110"/>
      <c r="K87" s="110"/>
      <c r="L87" s="236"/>
      <c r="M87" s="694"/>
      <c r="N87" s="442"/>
      <c r="O87" s="442">
        <v>0</v>
      </c>
      <c r="P87" s="442">
        <v>0</v>
      </c>
      <c r="Q87" s="442">
        <v>0</v>
      </c>
      <c r="R87" s="442">
        <v>0</v>
      </c>
      <c r="S87" s="442">
        <v>0</v>
      </c>
      <c r="T87" s="442">
        <v>0</v>
      </c>
      <c r="U87" s="442">
        <v>0</v>
      </c>
      <c r="V87" s="442">
        <v>0</v>
      </c>
      <c r="W87" s="442">
        <v>0</v>
      </c>
      <c r="X87" s="442">
        <v>0</v>
      </c>
      <c r="Y87" s="442">
        <v>0</v>
      </c>
      <c r="Z87" s="442">
        <v>0</v>
      </c>
      <c r="AA87" s="442">
        <v>0</v>
      </c>
      <c r="AB87" s="442">
        <v>0</v>
      </c>
      <c r="AC87" s="442">
        <v>0</v>
      </c>
      <c r="AD87" s="442">
        <v>0</v>
      </c>
      <c r="AE87" s="442">
        <v>0</v>
      </c>
      <c r="AF87" s="442">
        <v>0</v>
      </c>
      <c r="AG87" s="442">
        <v>0</v>
      </c>
      <c r="AH87" s="442">
        <v>0</v>
      </c>
      <c r="AI87" s="442">
        <v>0</v>
      </c>
      <c r="AJ87" s="442">
        <v>0</v>
      </c>
      <c r="AK87" s="442">
        <v>0</v>
      </c>
      <c r="AL87" s="442">
        <v>0</v>
      </c>
      <c r="AM87" s="442">
        <v>0</v>
      </c>
      <c r="AN87" s="442">
        <v>0</v>
      </c>
      <c r="AO87" s="442">
        <v>0</v>
      </c>
      <c r="AP87" s="442">
        <v>0</v>
      </c>
      <c r="AQ87" s="442">
        <v>0</v>
      </c>
      <c r="AR87" s="442">
        <v>0</v>
      </c>
      <c r="AS87" s="442">
        <v>0</v>
      </c>
      <c r="AT87" s="442">
        <v>0</v>
      </c>
      <c r="AU87" s="442">
        <v>0</v>
      </c>
      <c r="AV87" s="442">
        <v>0</v>
      </c>
      <c r="AW87" s="442">
        <v>0</v>
      </c>
      <c r="AX87" s="442">
        <v>0</v>
      </c>
      <c r="AY87" s="560"/>
      <c r="AZ87" s="560"/>
      <c r="BA87" s="560"/>
      <c r="BB87" s="560"/>
      <c r="BC87" s="560"/>
      <c r="BD87" s="560"/>
      <c r="BE87" s="560"/>
      <c r="BF87" s="560"/>
      <c r="BG87" s="560"/>
    </row>
    <row r="88" spans="1:59" ht="19.5" hidden="1" customHeight="1">
      <c r="A88" s="113" t="s">
        <v>61</v>
      </c>
      <c r="B88" s="114"/>
      <c r="C88" s="114"/>
      <c r="D88" s="115"/>
      <c r="E88" s="146"/>
      <c r="F88" s="146"/>
      <c r="G88" s="146"/>
      <c r="H88" s="146"/>
      <c r="I88" s="146"/>
      <c r="J88" s="116"/>
      <c r="K88" s="116"/>
      <c r="L88" s="87"/>
      <c r="M88" s="694"/>
      <c r="N88" s="442"/>
      <c r="O88" s="442">
        <v>0</v>
      </c>
      <c r="P88" s="442">
        <v>0</v>
      </c>
      <c r="Q88" s="442">
        <v>0</v>
      </c>
      <c r="R88" s="442">
        <v>0</v>
      </c>
      <c r="S88" s="442">
        <v>0</v>
      </c>
      <c r="T88" s="442">
        <v>0</v>
      </c>
      <c r="U88" s="442">
        <v>0</v>
      </c>
      <c r="V88" s="442">
        <v>0</v>
      </c>
      <c r="W88" s="442">
        <v>0</v>
      </c>
      <c r="X88" s="442">
        <v>0</v>
      </c>
      <c r="Y88" s="442">
        <v>0</v>
      </c>
      <c r="Z88" s="442">
        <v>0</v>
      </c>
      <c r="AA88" s="442">
        <v>0</v>
      </c>
      <c r="AB88" s="442">
        <v>0</v>
      </c>
      <c r="AC88" s="442">
        <v>0</v>
      </c>
      <c r="AD88" s="442">
        <v>0</v>
      </c>
      <c r="AE88" s="442">
        <v>0</v>
      </c>
      <c r="AF88" s="442">
        <v>0</v>
      </c>
      <c r="AG88" s="442">
        <v>0</v>
      </c>
      <c r="AH88" s="442">
        <v>0</v>
      </c>
      <c r="AI88" s="442">
        <v>0</v>
      </c>
      <c r="AJ88" s="442">
        <v>0</v>
      </c>
      <c r="AK88" s="442">
        <v>0</v>
      </c>
      <c r="AL88" s="442">
        <v>0</v>
      </c>
      <c r="AM88" s="442">
        <v>0</v>
      </c>
      <c r="AN88" s="442">
        <v>0</v>
      </c>
      <c r="AO88" s="442">
        <v>0</v>
      </c>
      <c r="AP88" s="442">
        <v>0</v>
      </c>
      <c r="AQ88" s="442">
        <v>0</v>
      </c>
      <c r="AR88" s="442">
        <v>0</v>
      </c>
      <c r="AS88" s="442">
        <v>0</v>
      </c>
      <c r="AT88" s="442">
        <v>0</v>
      </c>
      <c r="AU88" s="442">
        <v>0</v>
      </c>
      <c r="AV88" s="442">
        <v>0</v>
      </c>
      <c r="AW88" s="442">
        <v>0</v>
      </c>
      <c r="AX88" s="442">
        <v>0</v>
      </c>
      <c r="AY88" s="560"/>
      <c r="AZ88" s="560"/>
      <c r="BA88" s="560"/>
      <c r="BB88" s="560"/>
      <c r="BC88" s="560"/>
      <c r="BD88" s="560"/>
      <c r="BE88" s="560"/>
      <c r="BF88" s="560"/>
      <c r="BG88" s="560"/>
    </row>
    <row r="89" spans="1:59" ht="19.5" hidden="1" customHeight="1" thickBot="1">
      <c r="A89" s="113" t="s">
        <v>62</v>
      </c>
      <c r="B89" s="114"/>
      <c r="C89" s="114"/>
      <c r="D89" s="115"/>
      <c r="E89" s="146"/>
      <c r="F89" s="146"/>
      <c r="G89" s="146"/>
      <c r="H89" s="146"/>
      <c r="I89" s="146"/>
      <c r="J89" s="116"/>
      <c r="K89" s="116"/>
      <c r="L89" s="87"/>
      <c r="M89" s="694"/>
      <c r="N89" s="442"/>
      <c r="O89" s="442">
        <v>0</v>
      </c>
      <c r="P89" s="442">
        <v>0</v>
      </c>
      <c r="Q89" s="442">
        <v>0</v>
      </c>
      <c r="R89" s="442">
        <v>0</v>
      </c>
      <c r="S89" s="442">
        <v>0</v>
      </c>
      <c r="T89" s="442">
        <v>0</v>
      </c>
      <c r="U89" s="442">
        <v>0</v>
      </c>
      <c r="V89" s="442">
        <v>0</v>
      </c>
      <c r="W89" s="442">
        <v>0</v>
      </c>
      <c r="X89" s="442">
        <v>0</v>
      </c>
      <c r="Y89" s="442">
        <v>0</v>
      </c>
      <c r="Z89" s="442">
        <v>0</v>
      </c>
      <c r="AA89" s="442">
        <v>0</v>
      </c>
      <c r="AB89" s="442">
        <v>0</v>
      </c>
      <c r="AC89" s="442">
        <v>0</v>
      </c>
      <c r="AD89" s="442">
        <v>0</v>
      </c>
      <c r="AE89" s="442">
        <v>0</v>
      </c>
      <c r="AF89" s="442">
        <v>0</v>
      </c>
      <c r="AG89" s="442">
        <v>0</v>
      </c>
      <c r="AH89" s="442">
        <v>0</v>
      </c>
      <c r="AI89" s="442">
        <v>0</v>
      </c>
      <c r="AJ89" s="442">
        <v>0</v>
      </c>
      <c r="AK89" s="442">
        <v>0</v>
      </c>
      <c r="AL89" s="442">
        <v>0</v>
      </c>
      <c r="AM89" s="442">
        <v>0</v>
      </c>
      <c r="AN89" s="442">
        <v>0</v>
      </c>
      <c r="AO89" s="442">
        <v>0</v>
      </c>
      <c r="AP89" s="442">
        <v>0</v>
      </c>
      <c r="AQ89" s="442">
        <v>0</v>
      </c>
      <c r="AR89" s="442">
        <v>0</v>
      </c>
      <c r="AS89" s="442">
        <v>0</v>
      </c>
      <c r="AT89" s="442">
        <v>0</v>
      </c>
      <c r="AU89" s="442">
        <v>0</v>
      </c>
      <c r="AV89" s="442">
        <v>0</v>
      </c>
      <c r="AW89" s="442">
        <v>0</v>
      </c>
      <c r="AX89" s="442">
        <v>0</v>
      </c>
      <c r="AY89" s="560"/>
      <c r="AZ89" s="560"/>
      <c r="BA89" s="560"/>
      <c r="BB89" s="560"/>
      <c r="BC89" s="560"/>
      <c r="BD89" s="560"/>
      <c r="BE89" s="560"/>
      <c r="BF89" s="560"/>
      <c r="BG89" s="560"/>
    </row>
    <row r="90" spans="1:59" ht="19.5" hidden="1" customHeight="1" thickBot="1">
      <c r="A90" s="118" t="s">
        <v>63</v>
      </c>
      <c r="B90" s="91"/>
      <c r="C90" s="91"/>
      <c r="D90" s="119"/>
      <c r="E90" s="147"/>
      <c r="F90" s="147"/>
      <c r="G90" s="147"/>
      <c r="H90" s="147"/>
      <c r="I90" s="147"/>
      <c r="J90" s="120"/>
      <c r="K90" s="120"/>
      <c r="L90" s="120"/>
      <c r="M90" s="695"/>
      <c r="N90" s="562"/>
      <c r="O90" s="562">
        <f t="shared" ref="O90:AX90" si="50">O86+O87-O88-O89</f>
        <v>0</v>
      </c>
      <c r="P90" s="562">
        <f t="shared" si="50"/>
        <v>0</v>
      </c>
      <c r="Q90" s="562">
        <f t="shared" si="50"/>
        <v>0</v>
      </c>
      <c r="R90" s="562">
        <f t="shared" si="50"/>
        <v>0</v>
      </c>
      <c r="S90" s="562">
        <f t="shared" si="50"/>
        <v>0</v>
      </c>
      <c r="T90" s="562">
        <f t="shared" si="50"/>
        <v>0</v>
      </c>
      <c r="U90" s="562">
        <f t="shared" si="50"/>
        <v>0</v>
      </c>
      <c r="V90" s="562">
        <f t="shared" si="50"/>
        <v>0</v>
      </c>
      <c r="W90" s="562">
        <f t="shared" si="50"/>
        <v>0</v>
      </c>
      <c r="X90" s="562">
        <f t="shared" si="50"/>
        <v>0</v>
      </c>
      <c r="Y90" s="562">
        <f t="shared" si="50"/>
        <v>0</v>
      </c>
      <c r="Z90" s="562">
        <f t="shared" si="50"/>
        <v>0</v>
      </c>
      <c r="AA90" s="562">
        <f t="shared" si="50"/>
        <v>0</v>
      </c>
      <c r="AB90" s="562">
        <f t="shared" si="50"/>
        <v>0</v>
      </c>
      <c r="AC90" s="562">
        <f t="shared" si="50"/>
        <v>0</v>
      </c>
      <c r="AD90" s="562">
        <f t="shared" si="50"/>
        <v>0</v>
      </c>
      <c r="AE90" s="562">
        <f t="shared" si="50"/>
        <v>0</v>
      </c>
      <c r="AF90" s="562">
        <f t="shared" si="50"/>
        <v>0</v>
      </c>
      <c r="AG90" s="562">
        <f t="shared" si="50"/>
        <v>0</v>
      </c>
      <c r="AH90" s="562">
        <f t="shared" si="50"/>
        <v>0</v>
      </c>
      <c r="AI90" s="562">
        <f t="shared" si="50"/>
        <v>0</v>
      </c>
      <c r="AJ90" s="562">
        <f t="shared" si="50"/>
        <v>0</v>
      </c>
      <c r="AK90" s="562">
        <f t="shared" si="50"/>
        <v>0</v>
      </c>
      <c r="AL90" s="562">
        <f t="shared" si="50"/>
        <v>0</v>
      </c>
      <c r="AM90" s="562">
        <f t="shared" si="50"/>
        <v>0</v>
      </c>
      <c r="AN90" s="562">
        <f t="shared" si="50"/>
        <v>0</v>
      </c>
      <c r="AO90" s="562">
        <f t="shared" si="50"/>
        <v>0</v>
      </c>
      <c r="AP90" s="562">
        <f t="shared" si="50"/>
        <v>0</v>
      </c>
      <c r="AQ90" s="562">
        <f t="shared" si="50"/>
        <v>0</v>
      </c>
      <c r="AR90" s="562">
        <f t="shared" si="50"/>
        <v>0</v>
      </c>
      <c r="AS90" s="562">
        <f t="shared" si="50"/>
        <v>0</v>
      </c>
      <c r="AT90" s="562">
        <f t="shared" si="50"/>
        <v>0</v>
      </c>
      <c r="AU90" s="562">
        <f t="shared" si="50"/>
        <v>0</v>
      </c>
      <c r="AV90" s="562">
        <f t="shared" si="50"/>
        <v>0</v>
      </c>
      <c r="AW90" s="562">
        <f t="shared" si="50"/>
        <v>0</v>
      </c>
      <c r="AX90" s="562">
        <f t="shared" si="50"/>
        <v>0</v>
      </c>
      <c r="AY90" s="560"/>
      <c r="AZ90" s="560"/>
      <c r="BA90" s="560"/>
      <c r="BB90" s="560"/>
      <c r="BC90" s="560"/>
      <c r="BD90" s="560"/>
      <c r="BE90" s="560"/>
      <c r="BF90" s="560"/>
      <c r="BG90" s="560"/>
    </row>
    <row r="91" spans="1:59" ht="19.5" hidden="1" customHeight="1" thickBot="1">
      <c r="A91" s="118" t="s">
        <v>64</v>
      </c>
      <c r="B91" s="91"/>
      <c r="C91" s="91"/>
      <c r="D91" s="119"/>
      <c r="E91" s="147"/>
      <c r="F91" s="147"/>
      <c r="G91" s="147"/>
      <c r="H91" s="147"/>
      <c r="I91" s="147"/>
      <c r="J91" s="120"/>
      <c r="K91" s="120"/>
      <c r="L91" s="120"/>
      <c r="M91" s="695"/>
      <c r="N91" s="562"/>
      <c r="O91" s="562">
        <f>IF(O86+O87-O88-O89&lt;0,-(O86+O87-O88-O89),0)</f>
        <v>0</v>
      </c>
      <c r="P91" s="562">
        <v>0</v>
      </c>
      <c r="Q91" s="562">
        <v>0</v>
      </c>
      <c r="R91" s="562">
        <v>0</v>
      </c>
      <c r="S91" s="562">
        <v>0</v>
      </c>
      <c r="T91" s="562">
        <v>0</v>
      </c>
      <c r="U91" s="562">
        <v>0</v>
      </c>
      <c r="V91" s="562">
        <v>0</v>
      </c>
      <c r="W91" s="562">
        <v>0</v>
      </c>
      <c r="X91" s="562">
        <v>0</v>
      </c>
      <c r="Y91" s="562">
        <v>0</v>
      </c>
      <c r="Z91" s="562">
        <v>0</v>
      </c>
      <c r="AA91" s="562">
        <v>0</v>
      </c>
      <c r="AB91" s="562">
        <v>0</v>
      </c>
      <c r="AC91" s="562">
        <v>0</v>
      </c>
      <c r="AD91" s="562">
        <v>0</v>
      </c>
      <c r="AE91" s="562">
        <v>0</v>
      </c>
      <c r="AF91" s="562">
        <v>0</v>
      </c>
      <c r="AG91" s="562">
        <v>0</v>
      </c>
      <c r="AH91" s="562">
        <v>0</v>
      </c>
      <c r="AI91" s="562">
        <v>0</v>
      </c>
      <c r="AJ91" s="562">
        <v>0</v>
      </c>
      <c r="AK91" s="562">
        <v>0</v>
      </c>
      <c r="AL91" s="562">
        <v>0</v>
      </c>
      <c r="AM91" s="562">
        <v>0</v>
      </c>
      <c r="AN91" s="562">
        <v>0</v>
      </c>
      <c r="AO91" s="562">
        <v>0</v>
      </c>
      <c r="AP91" s="562">
        <v>0</v>
      </c>
      <c r="AQ91" s="562">
        <v>0</v>
      </c>
      <c r="AR91" s="562">
        <v>0</v>
      </c>
      <c r="AS91" s="562">
        <v>0</v>
      </c>
      <c r="AT91" s="562">
        <v>0</v>
      </c>
      <c r="AU91" s="562">
        <v>0</v>
      </c>
      <c r="AV91" s="562">
        <v>0</v>
      </c>
      <c r="AW91" s="562">
        <v>0</v>
      </c>
      <c r="AX91" s="562">
        <v>0</v>
      </c>
      <c r="AY91" s="560"/>
      <c r="AZ91" s="560"/>
      <c r="BA91" s="560"/>
      <c r="BB91" s="560"/>
      <c r="BC91" s="560"/>
      <c r="BD91" s="560"/>
      <c r="BE91" s="560"/>
      <c r="BF91" s="560"/>
      <c r="BG91" s="560"/>
    </row>
    <row r="92" spans="1:59" ht="19.5" hidden="1" customHeight="1" thickBot="1">
      <c r="A92" s="5" t="s">
        <v>65</v>
      </c>
      <c r="B92" s="54"/>
      <c r="C92" s="54"/>
      <c r="D92" s="124"/>
      <c r="E92" s="148"/>
      <c r="F92" s="148"/>
      <c r="G92" s="148"/>
      <c r="H92" s="148"/>
      <c r="I92" s="148"/>
      <c r="J92" s="125"/>
      <c r="K92" s="125"/>
      <c r="L92" s="125"/>
      <c r="M92" s="696"/>
      <c r="N92" s="563"/>
      <c r="O92" s="563">
        <f t="shared" ref="O92:AX92" si="51">O90</f>
        <v>0</v>
      </c>
      <c r="P92" s="563">
        <f t="shared" si="51"/>
        <v>0</v>
      </c>
      <c r="Q92" s="563">
        <f t="shared" si="51"/>
        <v>0</v>
      </c>
      <c r="R92" s="563">
        <f t="shared" si="51"/>
        <v>0</v>
      </c>
      <c r="S92" s="563">
        <f t="shared" si="51"/>
        <v>0</v>
      </c>
      <c r="T92" s="563">
        <f t="shared" si="51"/>
        <v>0</v>
      </c>
      <c r="U92" s="563">
        <f t="shared" si="51"/>
        <v>0</v>
      </c>
      <c r="V92" s="563">
        <f t="shared" si="51"/>
        <v>0</v>
      </c>
      <c r="W92" s="563">
        <f t="shared" si="51"/>
        <v>0</v>
      </c>
      <c r="X92" s="563">
        <f t="shared" si="51"/>
        <v>0</v>
      </c>
      <c r="Y92" s="563">
        <f t="shared" si="51"/>
        <v>0</v>
      </c>
      <c r="Z92" s="563">
        <f t="shared" si="51"/>
        <v>0</v>
      </c>
      <c r="AA92" s="563">
        <f t="shared" si="51"/>
        <v>0</v>
      </c>
      <c r="AB92" s="563">
        <f t="shared" si="51"/>
        <v>0</v>
      </c>
      <c r="AC92" s="563">
        <f t="shared" si="51"/>
        <v>0</v>
      </c>
      <c r="AD92" s="563">
        <f t="shared" si="51"/>
        <v>0</v>
      </c>
      <c r="AE92" s="563">
        <f t="shared" si="51"/>
        <v>0</v>
      </c>
      <c r="AF92" s="563">
        <f t="shared" si="51"/>
        <v>0</v>
      </c>
      <c r="AG92" s="563">
        <f t="shared" si="51"/>
        <v>0</v>
      </c>
      <c r="AH92" s="563">
        <f t="shared" si="51"/>
        <v>0</v>
      </c>
      <c r="AI92" s="563">
        <f t="shared" si="51"/>
        <v>0</v>
      </c>
      <c r="AJ92" s="563">
        <f t="shared" si="51"/>
        <v>0</v>
      </c>
      <c r="AK92" s="563">
        <f t="shared" si="51"/>
        <v>0</v>
      </c>
      <c r="AL92" s="563">
        <f t="shared" si="51"/>
        <v>0</v>
      </c>
      <c r="AM92" s="563">
        <f t="shared" si="51"/>
        <v>0</v>
      </c>
      <c r="AN92" s="563">
        <f t="shared" si="51"/>
        <v>0</v>
      </c>
      <c r="AO92" s="563">
        <f t="shared" si="51"/>
        <v>0</v>
      </c>
      <c r="AP92" s="563">
        <f t="shared" si="51"/>
        <v>0</v>
      </c>
      <c r="AQ92" s="563">
        <f t="shared" si="51"/>
        <v>0</v>
      </c>
      <c r="AR92" s="563">
        <f t="shared" si="51"/>
        <v>0</v>
      </c>
      <c r="AS92" s="563">
        <f t="shared" si="51"/>
        <v>0</v>
      </c>
      <c r="AT92" s="563">
        <f t="shared" si="51"/>
        <v>0</v>
      </c>
      <c r="AU92" s="563">
        <f t="shared" si="51"/>
        <v>0</v>
      </c>
      <c r="AV92" s="563">
        <f t="shared" si="51"/>
        <v>0</v>
      </c>
      <c r="AW92" s="563">
        <f t="shared" si="51"/>
        <v>0</v>
      </c>
      <c r="AX92" s="563">
        <f t="shared" si="51"/>
        <v>0</v>
      </c>
      <c r="AY92" s="560"/>
      <c r="AZ92" s="560"/>
      <c r="BA92" s="560"/>
      <c r="BB92" s="560"/>
      <c r="BC92" s="560"/>
      <c r="BD92" s="560"/>
      <c r="BE92" s="560"/>
      <c r="BF92" s="560"/>
      <c r="BG92" s="560"/>
    </row>
    <row r="93" spans="1:59" ht="19.5" hidden="1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559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8"/>
      <c r="AB93" s="559"/>
      <c r="AC93" s="559"/>
      <c r="AD93" s="559"/>
      <c r="AE93" s="559"/>
      <c r="AF93" s="559"/>
      <c r="AG93" s="559"/>
      <c r="AH93" s="559"/>
      <c r="AI93" s="559"/>
      <c r="AJ93" s="559"/>
      <c r="AK93" s="559"/>
      <c r="AL93" s="559"/>
      <c r="AM93" s="559"/>
      <c r="AN93" s="559"/>
      <c r="AO93" s="559"/>
      <c r="AP93" s="559"/>
      <c r="AQ93" s="559"/>
      <c r="AR93" s="559"/>
      <c r="AS93" s="559"/>
      <c r="AT93" s="559"/>
      <c r="AU93" s="559"/>
      <c r="AV93" s="559"/>
      <c r="AW93" s="559"/>
      <c r="AX93" s="559"/>
      <c r="AY93" s="560"/>
      <c r="AZ93" s="560"/>
      <c r="BA93" s="560"/>
      <c r="BB93" s="560"/>
      <c r="BC93" s="560"/>
      <c r="BD93" s="560"/>
      <c r="BE93" s="560"/>
      <c r="BF93" s="560"/>
      <c r="BG93" s="560"/>
    </row>
    <row r="94" spans="1:59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559"/>
      <c r="O94" s="559"/>
      <c r="P94" s="559"/>
      <c r="Q94" s="559"/>
      <c r="R94" s="559"/>
      <c r="S94" s="559"/>
      <c r="T94" s="559"/>
      <c r="U94" s="559"/>
      <c r="V94" s="559"/>
      <c r="W94" s="559"/>
      <c r="X94" s="559"/>
      <c r="Y94" s="559"/>
      <c r="Z94" s="559"/>
      <c r="AA94" s="558"/>
      <c r="AB94" s="559"/>
      <c r="AC94" s="559"/>
      <c r="AD94" s="559"/>
      <c r="AE94" s="559"/>
      <c r="AF94" s="559"/>
      <c r="AG94" s="559"/>
      <c r="AH94" s="559"/>
      <c r="AI94" s="559"/>
      <c r="AJ94" s="559"/>
      <c r="AK94" s="559"/>
      <c r="AL94" s="559"/>
      <c r="AM94" s="559"/>
      <c r="AN94" s="559"/>
      <c r="AO94" s="559"/>
      <c r="AP94" s="559"/>
      <c r="AQ94" s="559"/>
      <c r="AR94" s="559"/>
      <c r="AS94" s="559"/>
      <c r="AT94" s="559"/>
      <c r="AU94" s="559"/>
      <c r="AV94" s="559"/>
      <c r="AW94" s="559"/>
      <c r="AX94" s="559"/>
      <c r="AY94" s="560"/>
      <c r="AZ94" s="560"/>
      <c r="BA94" s="560"/>
      <c r="BB94" s="560"/>
      <c r="BC94" s="560"/>
      <c r="BD94" s="560"/>
      <c r="BE94" s="560"/>
      <c r="BF94" s="560"/>
      <c r="BG94" s="560"/>
    </row>
    <row r="95" spans="1:59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559"/>
      <c r="O95" s="559"/>
      <c r="P95" s="559"/>
      <c r="Q95" s="559"/>
      <c r="R95" s="559"/>
      <c r="S95" s="559"/>
      <c r="T95" s="559"/>
      <c r="U95" s="559"/>
      <c r="V95" s="559"/>
      <c r="W95" s="559"/>
      <c r="X95" s="559"/>
      <c r="Y95" s="559"/>
      <c r="Z95" s="559"/>
      <c r="AA95" s="558"/>
      <c r="AB95" s="559"/>
      <c r="AC95" s="559"/>
      <c r="AD95" s="559"/>
      <c r="AE95" s="559"/>
      <c r="AF95" s="559"/>
      <c r="AG95" s="559"/>
      <c r="AH95" s="559"/>
      <c r="AI95" s="559"/>
      <c r="AJ95" s="559"/>
      <c r="AK95" s="559"/>
      <c r="AL95" s="559"/>
      <c r="AM95" s="559"/>
      <c r="AN95" s="559"/>
      <c r="AO95" s="559"/>
      <c r="AP95" s="559"/>
      <c r="AQ95" s="559"/>
      <c r="AR95" s="559"/>
      <c r="AS95" s="559"/>
      <c r="AT95" s="559"/>
      <c r="AU95" s="559"/>
      <c r="AV95" s="559"/>
      <c r="AW95" s="559"/>
      <c r="AX95" s="559"/>
      <c r="AY95" s="560"/>
      <c r="AZ95" s="560"/>
      <c r="BA95" s="560"/>
      <c r="BB95" s="560"/>
      <c r="BC95" s="560"/>
      <c r="BD95" s="560"/>
      <c r="BE95" s="560"/>
      <c r="BF95" s="560"/>
      <c r="BG95" s="560"/>
    </row>
    <row r="96" spans="1:59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559"/>
      <c r="O96" s="559"/>
      <c r="P96" s="559"/>
      <c r="Q96" s="559"/>
      <c r="R96" s="559"/>
      <c r="S96" s="559"/>
      <c r="T96" s="559"/>
      <c r="U96" s="559"/>
      <c r="V96" s="559"/>
      <c r="W96" s="559"/>
      <c r="X96" s="559"/>
      <c r="Y96" s="559"/>
      <c r="Z96" s="559"/>
      <c r="AA96" s="558"/>
      <c r="AB96" s="559"/>
      <c r="AC96" s="559"/>
      <c r="AD96" s="559"/>
      <c r="AE96" s="559"/>
      <c r="AF96" s="559"/>
      <c r="AG96" s="559"/>
      <c r="AH96" s="559"/>
      <c r="AI96" s="559"/>
      <c r="AJ96" s="559"/>
      <c r="AK96" s="559"/>
      <c r="AL96" s="559"/>
      <c r="AM96" s="559"/>
      <c r="AN96" s="559"/>
      <c r="AO96" s="559"/>
      <c r="AP96" s="559"/>
      <c r="AQ96" s="559"/>
      <c r="AR96" s="559"/>
      <c r="AS96" s="559"/>
      <c r="AT96" s="559"/>
      <c r="AU96" s="559"/>
      <c r="AV96" s="559"/>
      <c r="AW96" s="559"/>
      <c r="AX96" s="559"/>
      <c r="AY96" s="560"/>
      <c r="AZ96" s="560"/>
      <c r="BA96" s="560"/>
      <c r="BB96" s="560"/>
      <c r="BC96" s="560"/>
      <c r="BD96" s="560"/>
      <c r="BE96" s="560"/>
      <c r="BF96" s="560"/>
      <c r="BG96" s="560"/>
    </row>
    <row r="97" spans="1:59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559"/>
      <c r="O97" s="559"/>
      <c r="P97" s="559"/>
      <c r="Q97" s="559"/>
      <c r="R97" s="559"/>
      <c r="S97" s="559"/>
      <c r="T97" s="559"/>
      <c r="U97" s="559"/>
      <c r="V97" s="559"/>
      <c r="W97" s="559"/>
      <c r="X97" s="559"/>
      <c r="Y97" s="559"/>
      <c r="Z97" s="559"/>
      <c r="AA97" s="558"/>
      <c r="AB97" s="559"/>
      <c r="AC97" s="559"/>
      <c r="AD97" s="559"/>
      <c r="AE97" s="559"/>
      <c r="AF97" s="559"/>
      <c r="AG97" s="559"/>
      <c r="AH97" s="559"/>
      <c r="AI97" s="559"/>
      <c r="AJ97" s="559"/>
      <c r="AK97" s="559"/>
      <c r="AL97" s="559"/>
      <c r="AM97" s="559"/>
      <c r="AN97" s="559"/>
      <c r="AO97" s="559"/>
      <c r="AP97" s="559"/>
      <c r="AQ97" s="559"/>
      <c r="AR97" s="559"/>
      <c r="AS97" s="559"/>
      <c r="AT97" s="559"/>
      <c r="AU97" s="559"/>
      <c r="AV97" s="559"/>
      <c r="AW97" s="559"/>
      <c r="AX97" s="559"/>
      <c r="AY97" s="560"/>
      <c r="AZ97" s="560"/>
      <c r="BA97" s="560"/>
      <c r="BB97" s="560"/>
      <c r="BC97" s="560"/>
      <c r="BD97" s="560"/>
      <c r="BE97" s="560"/>
      <c r="BF97" s="560"/>
      <c r="BG97" s="560"/>
    </row>
    <row r="98" spans="1:59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559"/>
      <c r="O98" s="559"/>
      <c r="P98" s="559"/>
      <c r="Q98" s="559"/>
      <c r="R98" s="559"/>
      <c r="S98" s="559"/>
      <c r="T98" s="559"/>
      <c r="U98" s="559"/>
      <c r="V98" s="559"/>
      <c r="W98" s="559"/>
      <c r="X98" s="559"/>
      <c r="Y98" s="559"/>
      <c r="Z98" s="559"/>
      <c r="AA98" s="558"/>
      <c r="AB98" s="559"/>
      <c r="AC98" s="559"/>
      <c r="AD98" s="559"/>
      <c r="AE98" s="559"/>
      <c r="AF98" s="559"/>
      <c r="AG98" s="559"/>
      <c r="AH98" s="559"/>
      <c r="AI98" s="559"/>
      <c r="AJ98" s="559"/>
      <c r="AK98" s="559"/>
      <c r="AL98" s="559"/>
      <c r="AM98" s="559"/>
      <c r="AN98" s="559"/>
      <c r="AO98" s="559"/>
      <c r="AP98" s="559"/>
      <c r="AQ98" s="559"/>
      <c r="AR98" s="559"/>
      <c r="AS98" s="559"/>
      <c r="AT98" s="559"/>
      <c r="AU98" s="559"/>
      <c r="AV98" s="559"/>
      <c r="AW98" s="559"/>
      <c r="AX98" s="559"/>
      <c r="AY98" s="560"/>
      <c r="AZ98" s="560"/>
      <c r="BA98" s="560"/>
      <c r="BB98" s="560"/>
      <c r="BC98" s="560"/>
      <c r="BD98" s="560"/>
      <c r="BE98" s="560"/>
      <c r="BF98" s="560"/>
      <c r="BG98" s="560"/>
    </row>
    <row r="99" spans="1:59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559"/>
      <c r="O99" s="559"/>
      <c r="P99" s="559"/>
      <c r="Q99" s="559"/>
      <c r="R99" s="559"/>
      <c r="S99" s="559"/>
      <c r="T99" s="559"/>
      <c r="U99" s="559"/>
      <c r="V99" s="559"/>
      <c r="W99" s="559"/>
      <c r="X99" s="559"/>
      <c r="Y99" s="559"/>
      <c r="Z99" s="559"/>
      <c r="AA99" s="558"/>
      <c r="AB99" s="559"/>
      <c r="AC99" s="559"/>
      <c r="AD99" s="559"/>
      <c r="AE99" s="559"/>
      <c r="AF99" s="559"/>
      <c r="AG99" s="559"/>
      <c r="AH99" s="559"/>
      <c r="AI99" s="559"/>
      <c r="AJ99" s="559"/>
      <c r="AK99" s="559"/>
      <c r="AL99" s="559"/>
      <c r="AM99" s="559"/>
      <c r="AN99" s="559"/>
      <c r="AO99" s="559"/>
      <c r="AP99" s="559"/>
      <c r="AQ99" s="559"/>
      <c r="AR99" s="559"/>
      <c r="AS99" s="559"/>
      <c r="AT99" s="559"/>
      <c r="AU99" s="559"/>
      <c r="AV99" s="559"/>
      <c r="AW99" s="559"/>
      <c r="AX99" s="559"/>
      <c r="AY99" s="560"/>
      <c r="AZ99" s="560"/>
      <c r="BA99" s="560"/>
      <c r="BB99" s="560"/>
      <c r="BC99" s="560"/>
      <c r="BD99" s="560"/>
      <c r="BE99" s="560"/>
      <c r="BF99" s="560"/>
      <c r="BG99" s="560"/>
    </row>
    <row r="100" spans="1:59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559"/>
      <c r="O100" s="559"/>
      <c r="P100" s="559"/>
      <c r="Q100" s="559"/>
      <c r="R100" s="559"/>
      <c r="S100" s="559"/>
      <c r="T100" s="559"/>
      <c r="U100" s="559"/>
      <c r="V100" s="559"/>
      <c r="W100" s="559"/>
      <c r="X100" s="559"/>
      <c r="Y100" s="559"/>
      <c r="Z100" s="559"/>
      <c r="AA100" s="558"/>
      <c r="AB100" s="559"/>
      <c r="AC100" s="559"/>
      <c r="AD100" s="559"/>
      <c r="AE100" s="559"/>
      <c r="AF100" s="559"/>
      <c r="AG100" s="559"/>
      <c r="AH100" s="559"/>
      <c r="AI100" s="559"/>
      <c r="AJ100" s="559"/>
      <c r="AK100" s="559"/>
      <c r="AL100" s="559"/>
      <c r="AM100" s="559"/>
      <c r="AN100" s="559"/>
      <c r="AO100" s="559"/>
      <c r="AP100" s="559"/>
      <c r="AQ100" s="559"/>
      <c r="AR100" s="559"/>
      <c r="AS100" s="559"/>
      <c r="AT100" s="559"/>
      <c r="AU100" s="559"/>
      <c r="AV100" s="559"/>
      <c r="AW100" s="559"/>
      <c r="AX100" s="559"/>
      <c r="AY100" s="560"/>
      <c r="AZ100" s="560"/>
      <c r="BA100" s="560"/>
      <c r="BB100" s="560"/>
      <c r="BC100" s="560"/>
      <c r="BD100" s="560"/>
      <c r="BE100" s="560"/>
      <c r="BF100" s="560"/>
      <c r="BG100" s="560"/>
    </row>
    <row r="101" spans="1:59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559"/>
      <c r="O101" s="559"/>
      <c r="P101" s="559"/>
      <c r="Q101" s="559"/>
      <c r="R101" s="559"/>
      <c r="S101" s="559"/>
      <c r="T101" s="559"/>
      <c r="U101" s="559"/>
      <c r="V101" s="559"/>
      <c r="W101" s="559"/>
      <c r="X101" s="559"/>
      <c r="Y101" s="559"/>
      <c r="Z101" s="559"/>
      <c r="AA101" s="558"/>
      <c r="AB101" s="559"/>
      <c r="AC101" s="559"/>
      <c r="AD101" s="559"/>
      <c r="AE101" s="559"/>
      <c r="AF101" s="559"/>
      <c r="AG101" s="559"/>
      <c r="AH101" s="559"/>
      <c r="AI101" s="559"/>
      <c r="AJ101" s="559"/>
      <c r="AK101" s="559"/>
      <c r="AL101" s="559"/>
      <c r="AM101" s="559"/>
      <c r="AN101" s="559"/>
      <c r="AO101" s="559"/>
      <c r="AP101" s="559"/>
      <c r="AQ101" s="559"/>
      <c r="AR101" s="559"/>
      <c r="AS101" s="559"/>
      <c r="AT101" s="559"/>
      <c r="AU101" s="559"/>
      <c r="AV101" s="559"/>
      <c r="AW101" s="559"/>
      <c r="AX101" s="559"/>
      <c r="AY101" s="560"/>
      <c r="AZ101" s="560"/>
      <c r="BA101" s="560"/>
      <c r="BB101" s="560"/>
      <c r="BC101" s="560"/>
      <c r="BD101" s="560"/>
      <c r="BE101" s="560"/>
      <c r="BF101" s="560"/>
      <c r="BG101" s="560"/>
    </row>
    <row r="102" spans="1:59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559"/>
      <c r="O102" s="559"/>
      <c r="P102" s="559"/>
      <c r="Q102" s="559"/>
      <c r="R102" s="559"/>
      <c r="S102" s="559"/>
      <c r="T102" s="559"/>
      <c r="U102" s="559"/>
      <c r="V102" s="559"/>
      <c r="W102" s="559"/>
      <c r="X102" s="559"/>
      <c r="Y102" s="559"/>
      <c r="Z102" s="559"/>
      <c r="AA102" s="558"/>
      <c r="AB102" s="559"/>
      <c r="AC102" s="559"/>
      <c r="AD102" s="559"/>
      <c r="AE102" s="559"/>
      <c r="AF102" s="559"/>
      <c r="AG102" s="559"/>
      <c r="AH102" s="559"/>
      <c r="AI102" s="559"/>
      <c r="AJ102" s="559"/>
      <c r="AK102" s="559"/>
      <c r="AL102" s="559"/>
      <c r="AM102" s="559"/>
      <c r="AN102" s="559"/>
      <c r="AO102" s="559"/>
      <c r="AP102" s="559"/>
      <c r="AQ102" s="559"/>
      <c r="AR102" s="559"/>
      <c r="AS102" s="559"/>
      <c r="AT102" s="559"/>
      <c r="AU102" s="559"/>
      <c r="AV102" s="559"/>
      <c r="AW102" s="559"/>
      <c r="AX102" s="559"/>
      <c r="AY102" s="560"/>
      <c r="AZ102" s="560"/>
      <c r="BA102" s="560"/>
      <c r="BB102" s="560"/>
      <c r="BC102" s="560"/>
      <c r="BD102" s="560"/>
      <c r="BE102" s="560"/>
      <c r="BF102" s="560"/>
      <c r="BG102" s="560"/>
    </row>
    <row r="103" spans="1:59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559"/>
      <c r="O103" s="559"/>
      <c r="P103" s="559"/>
      <c r="Q103" s="559"/>
      <c r="R103" s="559"/>
      <c r="S103" s="559"/>
      <c r="T103" s="559"/>
      <c r="U103" s="559"/>
      <c r="V103" s="559"/>
      <c r="W103" s="559"/>
      <c r="X103" s="559"/>
      <c r="Y103" s="559"/>
      <c r="Z103" s="559"/>
      <c r="AA103" s="558"/>
      <c r="AB103" s="559"/>
      <c r="AC103" s="559"/>
      <c r="AD103" s="559"/>
      <c r="AE103" s="559"/>
      <c r="AF103" s="559"/>
      <c r="AG103" s="559"/>
      <c r="AH103" s="559"/>
      <c r="AI103" s="559"/>
      <c r="AJ103" s="559"/>
      <c r="AK103" s="559"/>
      <c r="AL103" s="559"/>
      <c r="AM103" s="559"/>
      <c r="AN103" s="559"/>
      <c r="AO103" s="559"/>
      <c r="AP103" s="559"/>
      <c r="AQ103" s="559"/>
      <c r="AR103" s="559"/>
      <c r="AS103" s="559"/>
      <c r="AT103" s="559"/>
      <c r="AU103" s="559"/>
      <c r="AV103" s="559"/>
      <c r="AW103" s="559"/>
      <c r="AX103" s="559"/>
      <c r="AY103" s="560"/>
      <c r="AZ103" s="560"/>
      <c r="BA103" s="560"/>
      <c r="BB103" s="560"/>
      <c r="BC103" s="560"/>
      <c r="BD103" s="560"/>
      <c r="BE103" s="560"/>
      <c r="BF103" s="560"/>
      <c r="BG103" s="560"/>
    </row>
    <row r="104" spans="1:59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559"/>
      <c r="O104" s="559"/>
      <c r="P104" s="559"/>
      <c r="Q104" s="559"/>
      <c r="R104" s="559"/>
      <c r="S104" s="559"/>
      <c r="T104" s="559"/>
      <c r="U104" s="559"/>
      <c r="V104" s="559"/>
      <c r="W104" s="559"/>
      <c r="X104" s="559"/>
      <c r="Y104" s="559"/>
      <c r="Z104" s="559"/>
      <c r="AA104" s="558"/>
      <c r="AB104" s="559"/>
      <c r="AC104" s="559"/>
      <c r="AD104" s="559"/>
      <c r="AE104" s="559"/>
      <c r="AF104" s="559"/>
      <c r="AG104" s="559"/>
      <c r="AH104" s="559"/>
      <c r="AI104" s="559"/>
      <c r="AJ104" s="559"/>
      <c r="AK104" s="559"/>
      <c r="AL104" s="559"/>
      <c r="AM104" s="559"/>
      <c r="AN104" s="559"/>
      <c r="AO104" s="559"/>
      <c r="AP104" s="559"/>
      <c r="AQ104" s="559"/>
      <c r="AR104" s="559"/>
      <c r="AS104" s="559"/>
      <c r="AT104" s="559"/>
      <c r="AU104" s="559"/>
      <c r="AV104" s="559"/>
      <c r="AW104" s="559"/>
      <c r="AX104" s="559"/>
      <c r="AY104" s="560"/>
      <c r="AZ104" s="560"/>
      <c r="BA104" s="560"/>
      <c r="BB104" s="560"/>
      <c r="BC104" s="560"/>
      <c r="BD104" s="560"/>
      <c r="BE104" s="560"/>
      <c r="BF104" s="560"/>
      <c r="BG104" s="560"/>
    </row>
    <row r="105" spans="1:59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559"/>
      <c r="O105" s="559"/>
      <c r="P105" s="559"/>
      <c r="Q105" s="559"/>
      <c r="R105" s="559"/>
      <c r="S105" s="559"/>
      <c r="T105" s="559"/>
      <c r="U105" s="559"/>
      <c r="V105" s="559"/>
      <c r="W105" s="559"/>
      <c r="X105" s="559"/>
      <c r="Y105" s="559"/>
      <c r="Z105" s="559"/>
      <c r="AA105" s="558"/>
      <c r="AB105" s="559"/>
      <c r="AC105" s="559"/>
      <c r="AD105" s="559"/>
      <c r="AE105" s="559"/>
      <c r="AF105" s="559"/>
      <c r="AG105" s="559"/>
      <c r="AH105" s="559"/>
      <c r="AI105" s="559"/>
      <c r="AJ105" s="559"/>
      <c r="AK105" s="559"/>
      <c r="AL105" s="559"/>
      <c r="AM105" s="559"/>
      <c r="AN105" s="559"/>
      <c r="AO105" s="559"/>
      <c r="AP105" s="559"/>
      <c r="AQ105" s="559"/>
      <c r="AR105" s="559"/>
      <c r="AS105" s="559"/>
      <c r="AT105" s="559"/>
      <c r="AU105" s="559"/>
      <c r="AV105" s="559"/>
      <c r="AW105" s="559"/>
      <c r="AX105" s="559"/>
      <c r="AY105" s="560"/>
      <c r="AZ105" s="560"/>
      <c r="BA105" s="560"/>
      <c r="BB105" s="560"/>
      <c r="BC105" s="560"/>
      <c r="BD105" s="560"/>
      <c r="BE105" s="560"/>
      <c r="BF105" s="560"/>
      <c r="BG105" s="560"/>
    </row>
    <row r="106" spans="1:59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559"/>
      <c r="O106" s="559"/>
      <c r="P106" s="559"/>
      <c r="Q106" s="559"/>
      <c r="R106" s="559"/>
      <c r="S106" s="559"/>
      <c r="T106" s="559"/>
      <c r="U106" s="559"/>
      <c r="V106" s="559"/>
      <c r="W106" s="559"/>
      <c r="X106" s="559"/>
      <c r="Y106" s="559"/>
      <c r="Z106" s="559"/>
      <c r="AA106" s="558"/>
      <c r="AB106" s="559"/>
      <c r="AC106" s="559"/>
      <c r="AD106" s="559"/>
      <c r="AE106" s="559"/>
      <c r="AF106" s="559"/>
      <c r="AG106" s="559"/>
      <c r="AH106" s="559"/>
      <c r="AI106" s="559"/>
      <c r="AJ106" s="559"/>
      <c r="AK106" s="559"/>
      <c r="AL106" s="559"/>
      <c r="AM106" s="559"/>
      <c r="AN106" s="559"/>
      <c r="AO106" s="559"/>
      <c r="AP106" s="559"/>
      <c r="AQ106" s="559"/>
      <c r="AR106" s="559"/>
      <c r="AS106" s="559"/>
      <c r="AT106" s="559"/>
      <c r="AU106" s="559"/>
      <c r="AV106" s="559"/>
      <c r="AW106" s="559"/>
      <c r="AX106" s="559"/>
      <c r="AY106" s="560"/>
      <c r="AZ106" s="560"/>
      <c r="BA106" s="560"/>
      <c r="BB106" s="560"/>
      <c r="BC106" s="560"/>
      <c r="BD106" s="560"/>
      <c r="BE106" s="560"/>
      <c r="BF106" s="560"/>
      <c r="BG106" s="560"/>
    </row>
    <row r="107" spans="1:59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559"/>
      <c r="O107" s="559"/>
      <c r="P107" s="559"/>
      <c r="Q107" s="559"/>
      <c r="R107" s="559"/>
      <c r="S107" s="559"/>
      <c r="T107" s="559"/>
      <c r="U107" s="559"/>
      <c r="V107" s="559"/>
      <c r="W107" s="559"/>
      <c r="X107" s="559"/>
      <c r="Y107" s="559"/>
      <c r="Z107" s="559"/>
      <c r="AA107" s="558"/>
      <c r="AB107" s="559"/>
      <c r="AC107" s="559"/>
      <c r="AD107" s="559"/>
      <c r="AE107" s="559"/>
      <c r="AF107" s="559"/>
      <c r="AG107" s="559"/>
      <c r="AH107" s="559"/>
      <c r="AI107" s="559"/>
      <c r="AJ107" s="559"/>
      <c r="AK107" s="559"/>
      <c r="AL107" s="559"/>
      <c r="AM107" s="559"/>
      <c r="AN107" s="559"/>
      <c r="AO107" s="559"/>
      <c r="AP107" s="559"/>
      <c r="AQ107" s="559"/>
      <c r="AR107" s="559"/>
      <c r="AS107" s="559"/>
      <c r="AT107" s="559"/>
      <c r="AU107" s="559"/>
      <c r="AV107" s="559"/>
      <c r="AW107" s="559"/>
      <c r="AX107" s="559"/>
      <c r="AY107" s="560"/>
      <c r="AZ107" s="560"/>
      <c r="BA107" s="560"/>
      <c r="BB107" s="560"/>
      <c r="BC107" s="560"/>
      <c r="BD107" s="560"/>
      <c r="BE107" s="560"/>
      <c r="BF107" s="560"/>
      <c r="BG107" s="560"/>
    </row>
    <row r="108" spans="1:59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559"/>
      <c r="O108" s="559"/>
      <c r="P108" s="559"/>
      <c r="Q108" s="559"/>
      <c r="R108" s="559"/>
      <c r="S108" s="559"/>
      <c r="T108" s="559"/>
      <c r="U108" s="559"/>
      <c r="V108" s="559"/>
      <c r="W108" s="559"/>
      <c r="X108" s="559"/>
      <c r="Y108" s="559"/>
      <c r="Z108" s="559"/>
      <c r="AA108" s="558"/>
      <c r="AB108" s="559"/>
      <c r="AC108" s="559"/>
      <c r="AD108" s="559"/>
      <c r="AE108" s="559"/>
      <c r="AF108" s="559"/>
      <c r="AG108" s="559"/>
      <c r="AH108" s="559"/>
      <c r="AI108" s="559"/>
      <c r="AJ108" s="559"/>
      <c r="AK108" s="559"/>
      <c r="AL108" s="559"/>
      <c r="AM108" s="559"/>
      <c r="AN108" s="559"/>
      <c r="AO108" s="559"/>
      <c r="AP108" s="559"/>
      <c r="AQ108" s="559"/>
      <c r="AR108" s="559"/>
      <c r="AS108" s="559"/>
      <c r="AT108" s="559"/>
      <c r="AU108" s="559"/>
      <c r="AV108" s="559"/>
      <c r="AW108" s="559"/>
      <c r="AX108" s="559"/>
      <c r="AY108" s="560"/>
      <c r="AZ108" s="560"/>
      <c r="BA108" s="560"/>
      <c r="BB108" s="560"/>
      <c r="BC108" s="560"/>
      <c r="BD108" s="560"/>
      <c r="BE108" s="560"/>
      <c r="BF108" s="560"/>
      <c r="BG108" s="560"/>
    </row>
    <row r="109" spans="1:59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559"/>
      <c r="O109" s="559"/>
      <c r="P109" s="559"/>
      <c r="Q109" s="559"/>
      <c r="R109" s="559"/>
      <c r="S109" s="559"/>
      <c r="T109" s="559"/>
      <c r="U109" s="559"/>
      <c r="V109" s="559"/>
      <c r="W109" s="559"/>
      <c r="X109" s="559"/>
      <c r="Y109" s="559"/>
      <c r="Z109" s="559"/>
      <c r="AA109" s="558"/>
      <c r="AB109" s="559"/>
      <c r="AC109" s="559"/>
      <c r="AD109" s="559"/>
      <c r="AE109" s="559"/>
      <c r="AF109" s="559"/>
      <c r="AG109" s="559"/>
      <c r="AH109" s="559"/>
      <c r="AI109" s="559"/>
      <c r="AJ109" s="559"/>
      <c r="AK109" s="559"/>
      <c r="AL109" s="559"/>
      <c r="AM109" s="559"/>
      <c r="AN109" s="559"/>
      <c r="AO109" s="559"/>
      <c r="AP109" s="559"/>
      <c r="AQ109" s="559"/>
      <c r="AR109" s="559"/>
      <c r="AS109" s="559"/>
      <c r="AT109" s="559"/>
      <c r="AU109" s="559"/>
      <c r="AV109" s="559"/>
      <c r="AW109" s="559"/>
      <c r="AX109" s="559"/>
      <c r="AY109" s="560"/>
      <c r="AZ109" s="560"/>
      <c r="BA109" s="560"/>
      <c r="BB109" s="560"/>
      <c r="BC109" s="560"/>
      <c r="BD109" s="560"/>
      <c r="BE109" s="560"/>
      <c r="BF109" s="560"/>
      <c r="BG109" s="560"/>
    </row>
    <row r="110" spans="1:59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559"/>
      <c r="O110" s="559"/>
      <c r="P110" s="559"/>
      <c r="Q110" s="559"/>
      <c r="R110" s="559"/>
      <c r="S110" s="559"/>
      <c r="T110" s="559"/>
      <c r="U110" s="559"/>
      <c r="V110" s="559"/>
      <c r="W110" s="559"/>
      <c r="X110" s="559"/>
      <c r="Y110" s="559"/>
      <c r="Z110" s="559"/>
      <c r="AA110" s="558"/>
      <c r="AB110" s="559"/>
      <c r="AC110" s="559"/>
      <c r="AD110" s="559"/>
      <c r="AE110" s="559"/>
      <c r="AF110" s="559"/>
      <c r="AG110" s="559"/>
      <c r="AH110" s="559"/>
      <c r="AI110" s="559"/>
      <c r="AJ110" s="559"/>
      <c r="AK110" s="559"/>
      <c r="AL110" s="559"/>
      <c r="AM110" s="559"/>
      <c r="AN110" s="559"/>
      <c r="AO110" s="559"/>
      <c r="AP110" s="559"/>
      <c r="AQ110" s="559"/>
      <c r="AR110" s="559"/>
      <c r="AS110" s="559"/>
      <c r="AT110" s="559"/>
      <c r="AU110" s="559"/>
      <c r="AV110" s="559"/>
      <c r="AW110" s="559"/>
      <c r="AX110" s="559"/>
      <c r="AY110" s="560"/>
      <c r="AZ110" s="560"/>
      <c r="BA110" s="560"/>
      <c r="BB110" s="560"/>
      <c r="BC110" s="560"/>
      <c r="BD110" s="560"/>
      <c r="BE110" s="560"/>
      <c r="BF110" s="560"/>
      <c r="BG110" s="560"/>
    </row>
    <row r="111" spans="1:59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559"/>
      <c r="O111" s="559"/>
      <c r="P111" s="559"/>
      <c r="Q111" s="559"/>
      <c r="R111" s="559"/>
      <c r="S111" s="559"/>
      <c r="T111" s="559"/>
      <c r="U111" s="559"/>
      <c r="V111" s="559"/>
      <c r="W111" s="559"/>
      <c r="X111" s="559"/>
      <c r="Y111" s="559"/>
      <c r="Z111" s="559"/>
      <c r="AA111" s="558"/>
      <c r="AB111" s="559"/>
      <c r="AC111" s="559"/>
      <c r="AD111" s="559"/>
      <c r="AE111" s="559"/>
      <c r="AF111" s="559"/>
      <c r="AG111" s="559"/>
      <c r="AH111" s="559"/>
      <c r="AI111" s="559"/>
      <c r="AJ111" s="559"/>
      <c r="AK111" s="559"/>
      <c r="AL111" s="559"/>
      <c r="AM111" s="559"/>
      <c r="AN111" s="559"/>
      <c r="AO111" s="559"/>
      <c r="AP111" s="559"/>
      <c r="AQ111" s="559"/>
      <c r="AR111" s="559"/>
      <c r="AS111" s="559"/>
      <c r="AT111" s="559"/>
      <c r="AU111" s="559"/>
      <c r="AV111" s="559"/>
      <c r="AW111" s="559"/>
      <c r="AX111" s="559"/>
      <c r="AY111" s="560"/>
      <c r="AZ111" s="560"/>
      <c r="BA111" s="560"/>
      <c r="BB111" s="560"/>
      <c r="BC111" s="560"/>
      <c r="BD111" s="560"/>
      <c r="BE111" s="560"/>
      <c r="BF111" s="560"/>
      <c r="BG111" s="560"/>
    </row>
    <row r="112" spans="1:59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559"/>
      <c r="O112" s="559"/>
      <c r="P112" s="559"/>
      <c r="Q112" s="559"/>
      <c r="R112" s="559"/>
      <c r="S112" s="559"/>
      <c r="T112" s="559"/>
      <c r="U112" s="559"/>
      <c r="V112" s="559"/>
      <c r="W112" s="559"/>
      <c r="X112" s="559"/>
      <c r="Y112" s="559"/>
      <c r="Z112" s="559"/>
      <c r="AA112" s="558"/>
      <c r="AB112" s="559"/>
      <c r="AC112" s="559"/>
      <c r="AD112" s="559"/>
      <c r="AE112" s="559"/>
      <c r="AF112" s="559"/>
      <c r="AG112" s="559"/>
      <c r="AH112" s="559"/>
      <c r="AI112" s="559"/>
      <c r="AJ112" s="559"/>
      <c r="AK112" s="559"/>
      <c r="AL112" s="559"/>
      <c r="AM112" s="559"/>
      <c r="AN112" s="559"/>
      <c r="AO112" s="559"/>
      <c r="AP112" s="559"/>
      <c r="AQ112" s="559"/>
      <c r="AR112" s="559"/>
      <c r="AS112" s="559"/>
      <c r="AT112" s="559"/>
      <c r="AU112" s="559"/>
      <c r="AV112" s="559"/>
      <c r="AW112" s="559"/>
      <c r="AX112" s="559"/>
      <c r="AY112" s="560"/>
      <c r="AZ112" s="560"/>
      <c r="BA112" s="560"/>
      <c r="BB112" s="560"/>
      <c r="BC112" s="560"/>
      <c r="BD112" s="560"/>
      <c r="BE112" s="560"/>
      <c r="BF112" s="560"/>
      <c r="BG112" s="560"/>
    </row>
    <row r="113" spans="1:59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559"/>
      <c r="O113" s="559"/>
      <c r="P113" s="559"/>
      <c r="Q113" s="559"/>
      <c r="R113" s="559"/>
      <c r="S113" s="559"/>
      <c r="T113" s="559"/>
      <c r="U113" s="559"/>
      <c r="V113" s="559"/>
      <c r="W113" s="559"/>
      <c r="X113" s="559"/>
      <c r="Y113" s="559"/>
      <c r="Z113" s="559"/>
      <c r="AA113" s="558"/>
      <c r="AB113" s="559"/>
      <c r="AC113" s="559"/>
      <c r="AD113" s="559"/>
      <c r="AE113" s="559"/>
      <c r="AF113" s="559"/>
      <c r="AG113" s="559"/>
      <c r="AH113" s="559"/>
      <c r="AI113" s="559"/>
      <c r="AJ113" s="559"/>
      <c r="AK113" s="559"/>
      <c r="AL113" s="559"/>
      <c r="AM113" s="559"/>
      <c r="AN113" s="559"/>
      <c r="AO113" s="559"/>
      <c r="AP113" s="559"/>
      <c r="AQ113" s="559"/>
      <c r="AR113" s="559"/>
      <c r="AS113" s="559"/>
      <c r="AT113" s="559"/>
      <c r="AU113" s="559"/>
      <c r="AV113" s="559"/>
      <c r="AW113" s="559"/>
      <c r="AX113" s="559"/>
      <c r="AY113" s="560"/>
      <c r="AZ113" s="560"/>
      <c r="BA113" s="560"/>
      <c r="BB113" s="560"/>
      <c r="BC113" s="560"/>
      <c r="BD113" s="560"/>
      <c r="BE113" s="560"/>
      <c r="BF113" s="560"/>
      <c r="BG113" s="560"/>
    </row>
    <row r="114" spans="1:59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559"/>
      <c r="O114" s="559"/>
      <c r="P114" s="559"/>
      <c r="Q114" s="559"/>
      <c r="R114" s="559"/>
      <c r="S114" s="559"/>
      <c r="T114" s="559"/>
      <c r="U114" s="559"/>
      <c r="V114" s="559"/>
      <c r="W114" s="559"/>
      <c r="X114" s="559"/>
      <c r="Y114" s="559"/>
      <c r="Z114" s="559"/>
      <c r="AA114" s="558"/>
      <c r="AB114" s="559"/>
      <c r="AC114" s="559"/>
      <c r="AD114" s="559"/>
      <c r="AE114" s="559"/>
      <c r="AF114" s="559"/>
      <c r="AG114" s="559"/>
      <c r="AH114" s="559"/>
      <c r="AI114" s="559"/>
      <c r="AJ114" s="559"/>
      <c r="AK114" s="559"/>
      <c r="AL114" s="559"/>
      <c r="AM114" s="559"/>
      <c r="AN114" s="559"/>
      <c r="AO114" s="559"/>
      <c r="AP114" s="559"/>
      <c r="AQ114" s="559"/>
      <c r="AR114" s="559"/>
      <c r="AS114" s="559"/>
      <c r="AT114" s="559"/>
      <c r="AU114" s="559"/>
      <c r="AV114" s="559"/>
      <c r="AW114" s="559"/>
      <c r="AX114" s="559"/>
      <c r="AY114" s="560"/>
      <c r="AZ114" s="560"/>
      <c r="BA114" s="560"/>
      <c r="BB114" s="560"/>
      <c r="BC114" s="560"/>
      <c r="BD114" s="560"/>
      <c r="BE114" s="560"/>
      <c r="BF114" s="560"/>
      <c r="BG114" s="560"/>
    </row>
    <row r="115" spans="1:59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559"/>
      <c r="O115" s="559"/>
      <c r="P115" s="559"/>
      <c r="Q115" s="559"/>
      <c r="R115" s="559"/>
      <c r="S115" s="559"/>
      <c r="T115" s="559"/>
      <c r="U115" s="559"/>
      <c r="V115" s="559"/>
      <c r="W115" s="559"/>
      <c r="X115" s="559"/>
      <c r="Y115" s="559"/>
      <c r="Z115" s="559"/>
      <c r="AA115" s="558"/>
      <c r="AB115" s="559"/>
      <c r="AC115" s="559"/>
      <c r="AD115" s="559"/>
      <c r="AE115" s="559"/>
      <c r="AF115" s="559"/>
      <c r="AG115" s="559"/>
      <c r="AH115" s="559"/>
      <c r="AI115" s="559"/>
      <c r="AJ115" s="559"/>
      <c r="AK115" s="559"/>
      <c r="AL115" s="559"/>
      <c r="AM115" s="559"/>
      <c r="AN115" s="559"/>
      <c r="AO115" s="559"/>
      <c r="AP115" s="559"/>
      <c r="AQ115" s="559"/>
      <c r="AR115" s="559"/>
      <c r="AS115" s="559"/>
      <c r="AT115" s="559"/>
      <c r="AU115" s="559"/>
      <c r="AV115" s="559"/>
      <c r="AW115" s="559"/>
      <c r="AX115" s="559"/>
      <c r="AY115" s="560"/>
      <c r="AZ115" s="560"/>
      <c r="BA115" s="560"/>
      <c r="BB115" s="560"/>
      <c r="BC115" s="560"/>
      <c r="BD115" s="560"/>
      <c r="BE115" s="560"/>
      <c r="BF115" s="560"/>
      <c r="BG115" s="560"/>
    </row>
    <row r="116" spans="1:59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559"/>
      <c r="O116" s="559"/>
      <c r="P116" s="559"/>
      <c r="Q116" s="559"/>
      <c r="R116" s="559"/>
      <c r="S116" s="559"/>
      <c r="T116" s="559"/>
      <c r="U116" s="559"/>
      <c r="V116" s="559"/>
      <c r="W116" s="559"/>
      <c r="X116" s="559"/>
      <c r="Y116" s="559"/>
      <c r="Z116" s="559"/>
      <c r="AA116" s="558"/>
      <c r="AB116" s="559"/>
      <c r="AC116" s="559"/>
      <c r="AD116" s="559"/>
      <c r="AE116" s="559"/>
      <c r="AF116" s="559"/>
      <c r="AG116" s="559"/>
      <c r="AH116" s="559"/>
      <c r="AI116" s="559"/>
      <c r="AJ116" s="559"/>
      <c r="AK116" s="559"/>
      <c r="AL116" s="559"/>
      <c r="AM116" s="559"/>
      <c r="AN116" s="559"/>
      <c r="AO116" s="559"/>
      <c r="AP116" s="559"/>
      <c r="AQ116" s="559"/>
      <c r="AR116" s="559"/>
      <c r="AS116" s="559"/>
      <c r="AT116" s="559"/>
      <c r="AU116" s="559"/>
      <c r="AV116" s="559"/>
      <c r="AW116" s="559"/>
      <c r="AX116" s="559"/>
      <c r="AY116" s="560"/>
      <c r="AZ116" s="560"/>
      <c r="BA116" s="560"/>
      <c r="BB116" s="560"/>
      <c r="BC116" s="560"/>
      <c r="BD116" s="560"/>
      <c r="BE116" s="560"/>
      <c r="BF116" s="560"/>
      <c r="BG116" s="560"/>
    </row>
    <row r="117" spans="1:59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559"/>
      <c r="O117" s="559"/>
      <c r="P117" s="559"/>
      <c r="Q117" s="559"/>
      <c r="R117" s="559"/>
      <c r="S117" s="559"/>
      <c r="T117" s="559"/>
      <c r="U117" s="559"/>
      <c r="V117" s="559"/>
      <c r="W117" s="559"/>
      <c r="X117" s="559"/>
      <c r="Y117" s="559"/>
      <c r="Z117" s="559"/>
      <c r="AA117" s="558"/>
      <c r="AB117" s="559"/>
      <c r="AC117" s="559"/>
      <c r="AD117" s="559"/>
      <c r="AE117" s="559"/>
      <c r="AF117" s="559"/>
      <c r="AG117" s="559"/>
      <c r="AH117" s="559"/>
      <c r="AI117" s="559"/>
      <c r="AJ117" s="559"/>
      <c r="AK117" s="559"/>
      <c r="AL117" s="559"/>
      <c r="AM117" s="559"/>
      <c r="AN117" s="559"/>
      <c r="AO117" s="559"/>
      <c r="AP117" s="559"/>
      <c r="AQ117" s="559"/>
      <c r="AR117" s="559"/>
      <c r="AS117" s="559"/>
      <c r="AT117" s="559"/>
      <c r="AU117" s="559"/>
      <c r="AV117" s="559"/>
      <c r="AW117" s="559"/>
      <c r="AX117" s="559"/>
      <c r="AY117" s="560"/>
      <c r="AZ117" s="560"/>
      <c r="BA117" s="560"/>
      <c r="BB117" s="560"/>
      <c r="BC117" s="560"/>
      <c r="BD117" s="560"/>
      <c r="BE117" s="560"/>
      <c r="BF117" s="560"/>
      <c r="BG117" s="560"/>
    </row>
    <row r="118" spans="1:59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559"/>
      <c r="O118" s="559"/>
      <c r="P118" s="559"/>
      <c r="Q118" s="559"/>
      <c r="R118" s="559"/>
      <c r="S118" s="559"/>
      <c r="T118" s="559"/>
      <c r="U118" s="559"/>
      <c r="V118" s="559"/>
      <c r="W118" s="559"/>
      <c r="X118" s="559"/>
      <c r="Y118" s="559"/>
      <c r="Z118" s="559"/>
      <c r="AA118" s="558"/>
      <c r="AB118" s="559"/>
      <c r="AC118" s="559"/>
      <c r="AD118" s="559"/>
      <c r="AE118" s="559"/>
      <c r="AF118" s="559"/>
      <c r="AG118" s="559"/>
      <c r="AH118" s="559"/>
      <c r="AI118" s="559"/>
      <c r="AJ118" s="559"/>
      <c r="AK118" s="559"/>
      <c r="AL118" s="559"/>
      <c r="AM118" s="559"/>
      <c r="AN118" s="559"/>
      <c r="AO118" s="559"/>
      <c r="AP118" s="559"/>
      <c r="AQ118" s="559"/>
      <c r="AR118" s="559"/>
      <c r="AS118" s="559"/>
      <c r="AT118" s="559"/>
      <c r="AU118" s="559"/>
      <c r="AV118" s="559"/>
      <c r="AW118" s="559"/>
      <c r="AX118" s="559"/>
      <c r="AY118" s="560"/>
      <c r="AZ118" s="560"/>
      <c r="BA118" s="560"/>
      <c r="BB118" s="560"/>
      <c r="BC118" s="560"/>
      <c r="BD118" s="560"/>
      <c r="BE118" s="560"/>
      <c r="BF118" s="560"/>
      <c r="BG118" s="560"/>
    </row>
    <row r="119" spans="1:59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559"/>
      <c r="O119" s="559"/>
      <c r="P119" s="559"/>
      <c r="Q119" s="559"/>
      <c r="R119" s="559"/>
      <c r="S119" s="559"/>
      <c r="T119" s="559"/>
      <c r="U119" s="559"/>
      <c r="V119" s="559"/>
      <c r="W119" s="559"/>
      <c r="X119" s="559"/>
      <c r="Y119" s="559"/>
      <c r="Z119" s="559"/>
      <c r="AA119" s="558"/>
      <c r="AB119" s="559"/>
      <c r="AC119" s="559"/>
      <c r="AD119" s="559"/>
      <c r="AE119" s="559"/>
      <c r="AF119" s="559"/>
      <c r="AG119" s="559"/>
      <c r="AH119" s="559"/>
      <c r="AI119" s="559"/>
      <c r="AJ119" s="559"/>
      <c r="AK119" s="559"/>
      <c r="AL119" s="559"/>
      <c r="AM119" s="559"/>
      <c r="AN119" s="559"/>
      <c r="AO119" s="559"/>
      <c r="AP119" s="559"/>
      <c r="AQ119" s="559"/>
      <c r="AR119" s="559"/>
      <c r="AS119" s="559"/>
      <c r="AT119" s="559"/>
      <c r="AU119" s="559"/>
      <c r="AV119" s="559"/>
      <c r="AW119" s="559"/>
      <c r="AX119" s="559"/>
      <c r="AY119" s="560"/>
      <c r="AZ119" s="560"/>
      <c r="BA119" s="560"/>
      <c r="BB119" s="560"/>
      <c r="BC119" s="560"/>
      <c r="BD119" s="560"/>
      <c r="BE119" s="560"/>
      <c r="BF119" s="560"/>
      <c r="BG119" s="560"/>
    </row>
    <row r="120" spans="1:59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559"/>
      <c r="O120" s="559"/>
      <c r="P120" s="559"/>
      <c r="Q120" s="559"/>
      <c r="R120" s="559"/>
      <c r="S120" s="559"/>
      <c r="T120" s="559"/>
      <c r="U120" s="559"/>
      <c r="V120" s="559"/>
      <c r="W120" s="559"/>
      <c r="X120" s="559"/>
      <c r="Y120" s="559"/>
      <c r="Z120" s="559"/>
      <c r="AA120" s="558"/>
      <c r="AB120" s="559"/>
      <c r="AC120" s="559"/>
      <c r="AD120" s="559"/>
      <c r="AE120" s="559"/>
      <c r="AF120" s="559"/>
      <c r="AG120" s="559"/>
      <c r="AH120" s="559"/>
      <c r="AI120" s="559"/>
      <c r="AJ120" s="559"/>
      <c r="AK120" s="559"/>
      <c r="AL120" s="559"/>
      <c r="AM120" s="559"/>
      <c r="AN120" s="559"/>
      <c r="AO120" s="559"/>
      <c r="AP120" s="559"/>
      <c r="AQ120" s="559"/>
      <c r="AR120" s="559"/>
      <c r="AS120" s="559"/>
      <c r="AT120" s="559"/>
      <c r="AU120" s="559"/>
      <c r="AV120" s="559"/>
      <c r="AW120" s="559"/>
      <c r="AX120" s="559"/>
      <c r="AY120" s="560"/>
      <c r="AZ120" s="560"/>
      <c r="BA120" s="560"/>
      <c r="BB120" s="560"/>
      <c r="BC120" s="560"/>
      <c r="BD120" s="560"/>
      <c r="BE120" s="560"/>
      <c r="BF120" s="560"/>
      <c r="BG120" s="560"/>
    </row>
    <row r="121" spans="1:59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559"/>
      <c r="O121" s="559"/>
      <c r="P121" s="559"/>
      <c r="Q121" s="559"/>
      <c r="R121" s="559"/>
      <c r="S121" s="559"/>
      <c r="T121" s="559"/>
      <c r="U121" s="559"/>
      <c r="V121" s="559"/>
      <c r="W121" s="559"/>
      <c r="X121" s="559"/>
      <c r="Y121" s="559"/>
      <c r="Z121" s="559"/>
      <c r="AA121" s="558"/>
      <c r="AB121" s="559"/>
      <c r="AC121" s="559"/>
      <c r="AD121" s="559"/>
      <c r="AE121" s="559"/>
      <c r="AF121" s="559"/>
      <c r="AG121" s="559"/>
      <c r="AH121" s="559"/>
      <c r="AI121" s="559"/>
      <c r="AJ121" s="559"/>
      <c r="AK121" s="559"/>
      <c r="AL121" s="559"/>
      <c r="AM121" s="559"/>
      <c r="AN121" s="559"/>
      <c r="AO121" s="559"/>
      <c r="AP121" s="559"/>
      <c r="AQ121" s="559"/>
      <c r="AR121" s="559"/>
      <c r="AS121" s="559"/>
      <c r="AT121" s="559"/>
      <c r="AU121" s="559"/>
      <c r="AV121" s="559"/>
      <c r="AW121" s="559"/>
      <c r="AX121" s="559"/>
      <c r="AY121" s="560"/>
      <c r="AZ121" s="560"/>
      <c r="BA121" s="560"/>
      <c r="BB121" s="560"/>
      <c r="BC121" s="560"/>
      <c r="BD121" s="560"/>
      <c r="BE121" s="560"/>
      <c r="BF121" s="560"/>
      <c r="BG121" s="560"/>
    </row>
    <row r="122" spans="1:59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559"/>
      <c r="O122" s="559"/>
      <c r="P122" s="559"/>
      <c r="Q122" s="559"/>
      <c r="R122" s="559"/>
      <c r="S122" s="559"/>
      <c r="T122" s="559"/>
      <c r="U122" s="559"/>
      <c r="V122" s="559"/>
      <c r="W122" s="559"/>
      <c r="X122" s="559"/>
      <c r="Y122" s="559"/>
      <c r="Z122" s="559"/>
      <c r="AA122" s="558"/>
      <c r="AB122" s="559"/>
      <c r="AC122" s="559"/>
      <c r="AD122" s="559"/>
      <c r="AE122" s="559"/>
      <c r="AF122" s="559"/>
      <c r="AG122" s="559"/>
      <c r="AH122" s="559"/>
      <c r="AI122" s="559"/>
      <c r="AJ122" s="559"/>
      <c r="AK122" s="559"/>
      <c r="AL122" s="559"/>
      <c r="AM122" s="559"/>
      <c r="AN122" s="559"/>
      <c r="AO122" s="559"/>
      <c r="AP122" s="559"/>
      <c r="AQ122" s="559"/>
      <c r="AR122" s="559"/>
      <c r="AS122" s="559"/>
      <c r="AT122" s="559"/>
      <c r="AU122" s="559"/>
      <c r="AV122" s="559"/>
      <c r="AW122" s="559"/>
      <c r="AX122" s="559"/>
      <c r="AY122" s="560"/>
      <c r="AZ122" s="560"/>
      <c r="BA122" s="560"/>
      <c r="BB122" s="560"/>
      <c r="BC122" s="560"/>
      <c r="BD122" s="560"/>
      <c r="BE122" s="560"/>
      <c r="BF122" s="560"/>
      <c r="BG122" s="560"/>
    </row>
    <row r="123" spans="1:59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559"/>
      <c r="O123" s="559"/>
      <c r="P123" s="559"/>
      <c r="Q123" s="559"/>
      <c r="R123" s="559"/>
      <c r="S123" s="559"/>
      <c r="T123" s="559"/>
      <c r="U123" s="559"/>
      <c r="V123" s="559"/>
      <c r="W123" s="559"/>
      <c r="X123" s="559"/>
      <c r="Y123" s="559"/>
      <c r="Z123" s="559"/>
      <c r="AA123" s="558"/>
      <c r="AB123" s="559"/>
      <c r="AC123" s="559"/>
      <c r="AD123" s="559"/>
      <c r="AE123" s="559"/>
      <c r="AF123" s="559"/>
      <c r="AG123" s="559"/>
      <c r="AH123" s="559"/>
      <c r="AI123" s="559"/>
      <c r="AJ123" s="559"/>
      <c r="AK123" s="559"/>
      <c r="AL123" s="559"/>
      <c r="AM123" s="559"/>
      <c r="AN123" s="559"/>
      <c r="AO123" s="559"/>
      <c r="AP123" s="559"/>
      <c r="AQ123" s="559"/>
      <c r="AR123" s="559"/>
      <c r="AS123" s="559"/>
      <c r="AT123" s="559"/>
      <c r="AU123" s="559"/>
      <c r="AV123" s="559"/>
      <c r="AW123" s="559"/>
      <c r="AX123" s="559"/>
      <c r="AY123" s="560"/>
      <c r="AZ123" s="560"/>
      <c r="BA123" s="560"/>
      <c r="BB123" s="560"/>
      <c r="BC123" s="560"/>
      <c r="BD123" s="560"/>
      <c r="BE123" s="560"/>
      <c r="BF123" s="560"/>
      <c r="BG123" s="560"/>
    </row>
    <row r="124" spans="1:59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559"/>
      <c r="O124" s="559"/>
      <c r="P124" s="559"/>
      <c r="Q124" s="559"/>
      <c r="R124" s="559"/>
      <c r="S124" s="559"/>
      <c r="T124" s="559"/>
      <c r="U124" s="559"/>
      <c r="V124" s="559"/>
      <c r="W124" s="559"/>
      <c r="X124" s="559"/>
      <c r="Y124" s="559"/>
      <c r="Z124" s="559"/>
      <c r="AA124" s="558"/>
      <c r="AB124" s="559"/>
      <c r="AC124" s="559"/>
      <c r="AD124" s="559"/>
      <c r="AE124" s="559"/>
      <c r="AF124" s="559"/>
      <c r="AG124" s="559"/>
      <c r="AH124" s="559"/>
      <c r="AI124" s="559"/>
      <c r="AJ124" s="559"/>
      <c r="AK124" s="559"/>
      <c r="AL124" s="559"/>
      <c r="AM124" s="559"/>
      <c r="AN124" s="559"/>
      <c r="AO124" s="559"/>
      <c r="AP124" s="559"/>
      <c r="AQ124" s="559"/>
      <c r="AR124" s="559"/>
      <c r="AS124" s="559"/>
      <c r="AT124" s="559"/>
      <c r="AU124" s="559"/>
      <c r="AV124" s="559"/>
      <c r="AW124" s="559"/>
      <c r="AX124" s="559"/>
      <c r="AY124" s="560"/>
      <c r="AZ124" s="560"/>
      <c r="BA124" s="560"/>
      <c r="BB124" s="560"/>
      <c r="BC124" s="560"/>
      <c r="BD124" s="560"/>
      <c r="BE124" s="560"/>
      <c r="BF124" s="560"/>
      <c r="BG124" s="560"/>
    </row>
    <row r="125" spans="1:59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559"/>
      <c r="O125" s="559"/>
      <c r="P125" s="559"/>
      <c r="Q125" s="559"/>
      <c r="R125" s="559"/>
      <c r="S125" s="559"/>
      <c r="T125" s="559"/>
      <c r="U125" s="559"/>
      <c r="V125" s="559"/>
      <c r="W125" s="559"/>
      <c r="X125" s="559"/>
      <c r="Y125" s="559"/>
      <c r="Z125" s="559"/>
      <c r="AA125" s="558"/>
      <c r="AB125" s="559"/>
      <c r="AC125" s="559"/>
      <c r="AD125" s="559"/>
      <c r="AE125" s="559"/>
      <c r="AF125" s="559"/>
      <c r="AG125" s="559"/>
      <c r="AH125" s="559"/>
      <c r="AI125" s="559"/>
      <c r="AJ125" s="559"/>
      <c r="AK125" s="559"/>
      <c r="AL125" s="559"/>
      <c r="AM125" s="559"/>
      <c r="AN125" s="559"/>
      <c r="AO125" s="559"/>
      <c r="AP125" s="559"/>
      <c r="AQ125" s="559"/>
      <c r="AR125" s="559"/>
      <c r="AS125" s="559"/>
      <c r="AT125" s="559"/>
      <c r="AU125" s="559"/>
      <c r="AV125" s="559"/>
      <c r="AW125" s="559"/>
      <c r="AX125" s="559"/>
      <c r="AY125" s="560"/>
      <c r="AZ125" s="560"/>
      <c r="BA125" s="560"/>
      <c r="BB125" s="560"/>
      <c r="BC125" s="560"/>
      <c r="BD125" s="560"/>
      <c r="BE125" s="560"/>
      <c r="BF125" s="560"/>
      <c r="BG125" s="560"/>
    </row>
    <row r="126" spans="1:59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559"/>
      <c r="O126" s="559"/>
      <c r="P126" s="559"/>
      <c r="Q126" s="559"/>
      <c r="R126" s="559"/>
      <c r="S126" s="559"/>
      <c r="T126" s="559"/>
      <c r="U126" s="559"/>
      <c r="V126" s="559"/>
      <c r="W126" s="559"/>
      <c r="X126" s="559"/>
      <c r="Y126" s="559"/>
      <c r="Z126" s="559"/>
      <c r="AA126" s="558"/>
      <c r="AB126" s="559"/>
      <c r="AC126" s="559"/>
      <c r="AD126" s="559"/>
      <c r="AE126" s="559"/>
      <c r="AF126" s="559"/>
      <c r="AG126" s="559"/>
      <c r="AH126" s="559"/>
      <c r="AI126" s="559"/>
      <c r="AJ126" s="559"/>
      <c r="AK126" s="559"/>
      <c r="AL126" s="559"/>
      <c r="AM126" s="559"/>
      <c r="AN126" s="559"/>
      <c r="AO126" s="559"/>
      <c r="AP126" s="559"/>
      <c r="AQ126" s="559"/>
      <c r="AR126" s="559"/>
      <c r="AS126" s="559"/>
      <c r="AT126" s="559"/>
      <c r="AU126" s="559"/>
      <c r="AV126" s="559"/>
      <c r="AW126" s="559"/>
      <c r="AX126" s="559"/>
      <c r="AY126" s="560"/>
      <c r="AZ126" s="560"/>
      <c r="BA126" s="560"/>
      <c r="BB126" s="560"/>
      <c r="BC126" s="560"/>
      <c r="BD126" s="560"/>
      <c r="BE126" s="560"/>
      <c r="BF126" s="560"/>
      <c r="BG126" s="560"/>
    </row>
    <row r="127" spans="1:59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559"/>
      <c r="O127" s="559"/>
      <c r="P127" s="559"/>
      <c r="Q127" s="559"/>
      <c r="R127" s="559"/>
      <c r="S127" s="559"/>
      <c r="T127" s="559"/>
      <c r="U127" s="559"/>
      <c r="V127" s="559"/>
      <c r="W127" s="559"/>
      <c r="X127" s="559"/>
      <c r="Y127" s="559"/>
      <c r="Z127" s="559"/>
      <c r="AA127" s="558"/>
      <c r="AB127" s="559"/>
      <c r="AC127" s="559"/>
      <c r="AD127" s="559"/>
      <c r="AE127" s="559"/>
      <c r="AF127" s="559"/>
      <c r="AG127" s="559"/>
      <c r="AH127" s="559"/>
      <c r="AI127" s="559"/>
      <c r="AJ127" s="559"/>
      <c r="AK127" s="559"/>
      <c r="AL127" s="559"/>
      <c r="AM127" s="559"/>
      <c r="AN127" s="559"/>
      <c r="AO127" s="559"/>
      <c r="AP127" s="559"/>
      <c r="AQ127" s="559"/>
      <c r="AR127" s="559"/>
      <c r="AS127" s="559"/>
      <c r="AT127" s="559"/>
      <c r="AU127" s="559"/>
      <c r="AV127" s="559"/>
      <c r="AW127" s="559"/>
      <c r="AX127" s="559"/>
      <c r="AY127" s="560"/>
      <c r="AZ127" s="560"/>
      <c r="BA127" s="560"/>
      <c r="BB127" s="560"/>
      <c r="BC127" s="560"/>
      <c r="BD127" s="560"/>
      <c r="BE127" s="560"/>
      <c r="BF127" s="560"/>
      <c r="BG127" s="560"/>
    </row>
    <row r="128" spans="1:59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spans="1:50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spans="1:50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spans="1:50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spans="1:50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spans="1:50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spans="1:50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spans="1:50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spans="1:50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spans="1:50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spans="1:50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spans="1:50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spans="1:50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spans="1:50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1:50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1:50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spans="1:50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spans="1:50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spans="1:50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spans="1:50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spans="1:50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spans="1:50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spans="1:50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spans="1:50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spans="1:50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spans="1:50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spans="1:50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spans="1:50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spans="1:50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spans="1:50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spans="1:50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0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spans="1:50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spans="1:50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spans="1:50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spans="1:50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spans="1:50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spans="1:50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spans="1:50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spans="1:50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spans="1:50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spans="1:50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spans="1:50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spans="1:50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spans="1:50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spans="1:50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spans="1:50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spans="1:50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spans="1:50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spans="1:50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spans="1:50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spans="1:50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spans="1:50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spans="1:50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 spans="1:50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 spans="1:50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spans="1:50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spans="1:50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spans="1:50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spans="1:50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spans="1:50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spans="1:50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1:50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spans="1:50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spans="1:50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spans="1:50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spans="1:50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spans="1:50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spans="1:50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spans="1:50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spans="1:50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spans="1:50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spans="1:50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spans="1:50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spans="1:50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1:50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0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0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spans="1:50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spans="1:50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spans="1:50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spans="1:50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spans="1:50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spans="1:50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spans="1:50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spans="1:50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1:50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1:50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1:50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1:50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1:50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1:50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1:50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1:50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1:50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1:50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1:50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1:50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1:50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1:50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1:50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1:50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1:50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1:50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1:50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1:50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1:50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1:50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1:50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1:50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1:50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1:50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1:50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1:50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1:50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1:50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0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0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1:50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1:50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1:50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1:50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1:50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1:50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1:50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1:50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1:50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1:50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1:50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1:50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1:50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1:50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0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0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1:50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1:50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1:50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1:50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1:50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1:50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1:50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1:50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1:50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1:50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0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1:50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1:50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1:50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1:50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1:50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1:50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1:50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1:50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1:50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1:50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1:50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1:50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1:50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1:50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1:50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1:50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1:50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1:50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1:50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1:50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1:50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1:50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1:50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1:50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1:50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1:50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1:50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1:50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1:50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1:50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1:50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1:50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1:50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1:50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1:50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1:50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1:50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1:50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1:50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1:50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1:50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1:50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1:50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1:50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1:50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1:50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1:50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1:50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1:50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1:50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1:50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1:50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1:50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1:50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1:50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1:50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1:50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1:50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1:50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1:50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1:50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1:50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1:50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1:50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1:50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1:50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1:50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1:50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1:50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1:50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1:50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1:50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1:50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1:50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1:50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1:50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1:50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1:50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1:50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1:50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1:50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1:50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1:50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1:50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1:50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1:50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1:50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1:50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1:50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1:50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1:50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1:50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1:50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1:50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1:50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1:50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1:50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1:50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1:50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:50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:50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:50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:50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:50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:50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:50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:50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:50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:50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:50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:50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:50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:50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:50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:50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:50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:50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:50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:50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:50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:50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0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0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:50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:50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:50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:50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:50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:50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:50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:50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1:50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1:50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1:50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1:50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1:50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1:50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1:50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1:50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1:50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1:50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1:50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1:50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1:50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1:50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1:50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1:50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1:50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1:50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1:50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1:50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 spans="1:50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1:50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1:50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1:50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1:50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1:50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1:50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1:50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1:50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1:50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1:50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1:50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1:50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1:50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1:50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1:50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1:50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1:50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1:50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1:50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1:50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1:50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1:50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1:50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1:50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1:50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1:50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1:50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1:50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1:50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1:50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1:50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1:50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1:50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1:50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1:50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1:50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1:50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1:50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1:50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1:50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 spans="1:50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spans="1:50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spans="1:50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spans="1:50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spans="1:50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spans="1:50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spans="1:50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spans="1:50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spans="1:50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spans="1:50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spans="1:50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spans="1:50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spans="1:50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spans="1:50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spans="1:50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spans="1:50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spans="1:50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spans="1:50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 spans="1:50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spans="1:50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50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spans="1:50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spans="1:50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spans="1:50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spans="1:50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spans="1:50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spans="1:50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spans="1:50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spans="1:50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spans="1:50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spans="1:50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spans="1:50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spans="1:50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 spans="1:50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spans="1:50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50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spans="1:50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spans="1:50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spans="1:50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 spans="1:50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spans="1:50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spans="1:50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 spans="1:50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spans="1:50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spans="1:50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spans="1:50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spans="1:50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spans="1:50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 spans="1:50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spans="1:50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spans="1:50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spans="1:50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spans="1:50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spans="1:50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spans="1:50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spans="1:50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spans="1:50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spans="1:50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spans="1:50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spans="1:50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spans="1:50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spans="1:50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spans="1:50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spans="1:50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spans="1:50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spans="1:50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spans="1:50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spans="1:50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spans="1:50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spans="1:50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spans="1:50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spans="1:50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spans="1:50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spans="1:50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spans="1:50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spans="1:50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spans="1:50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spans="1:50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spans="1:50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spans="1:50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spans="1:50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0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0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spans="1:50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spans="1:50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spans="1:50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spans="1:50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spans="1:50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spans="1:50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spans="1:50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spans="1:50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spans="1:50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spans="1:50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spans="1:50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spans="1:50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spans="1:50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spans="1:50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spans="1:50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spans="1:50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spans="1:50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spans="1:50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spans="1:50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spans="1:50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spans="1:50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spans="1:50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spans="1:50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spans="1:50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spans="1:50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spans="1:50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spans="1:50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spans="1:50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spans="1:50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spans="1:50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spans="1:50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spans="1:50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spans="1:50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spans="1:50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spans="1:50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spans="1:50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spans="1:50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spans="1:50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spans="1:50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spans="1:50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spans="1:50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spans="1:50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spans="1:50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spans="1:50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spans="1:50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spans="1:50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spans="1:50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spans="1:50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0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0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spans="1:50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spans="1:50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spans="1:50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spans="1:50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spans="1:50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spans="1:50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spans="1:50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spans="1:50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spans="1:50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spans="1:50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spans="1:50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spans="1:50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spans="1:50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spans="1:50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spans="1:50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spans="1:50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spans="1:50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spans="1:50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spans="1:50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spans="1:50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spans="1:50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spans="1:50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spans="1:50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spans="1:50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spans="1:50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spans="1:50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spans="1:50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spans="1:50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spans="1:50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spans="1:50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spans="1:50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spans="1:50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spans="1:50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spans="1:50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spans="1:50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spans="1:50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spans="1:50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spans="1:50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spans="1:50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spans="1:50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spans="1:50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spans="1:50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spans="1:50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spans="1:50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spans="1:50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spans="1:50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spans="1:50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spans="1:50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spans="1:50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spans="1:50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spans="1:50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spans="1:50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spans="1:50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spans="1:50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spans="1:50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spans="1:50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spans="1:50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spans="1:50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spans="1:50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spans="1:50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spans="1:50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spans="1:50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spans="1:50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spans="1:50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spans="1:50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spans="1:50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spans="1:50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spans="1:50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spans="1:50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spans="1:50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spans="1:50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spans="1:50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spans="1:50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spans="1:50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spans="1:50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spans="1:50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spans="1:50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spans="1:50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spans="1:50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spans="1:50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spans="1:50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spans="1:50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spans="1:50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spans="1:50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spans="1:50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spans="1:50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spans="1:50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spans="1:50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spans="1:50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spans="1:50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spans="1:50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spans="1:50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spans="1:50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spans="1:50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spans="1:50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spans="1:50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spans="1:50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spans="1:50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spans="1:50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spans="1:50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spans="1:50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spans="1:50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spans="1:50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spans="1:50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spans="1:50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spans="1:50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spans="1:50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spans="1:50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spans="1:50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spans="1:50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spans="1:50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spans="1:50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spans="1:50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spans="1:50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spans="1:50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spans="1:50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spans="1:50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spans="1:50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spans="1:50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spans="1:50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spans="1:50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spans="1:50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spans="1:50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spans="1:50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spans="1:50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spans="1:50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spans="1:50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spans="1:50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spans="1:50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spans="1:50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spans="1:50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spans="1:50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spans="1:50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spans="1:50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spans="1:50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spans="1:50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spans="1:50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spans="1:50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spans="1:50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spans="1:50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spans="1:50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spans="1:50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spans="1:50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spans="1:50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spans="1:50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spans="1:50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spans="1:50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spans="1:50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spans="1:50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spans="1:50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spans="1:50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spans="1:50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spans="1:50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spans="1:50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spans="1:50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spans="1:50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spans="1:50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spans="1:50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spans="1:50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spans="1:50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spans="1:50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spans="1:50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spans="1:50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spans="1:50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spans="1:50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spans="1:50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spans="1:50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spans="1:50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spans="1:50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spans="1:50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spans="1:50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spans="1:50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spans="1:50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spans="1:50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spans="1:50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spans="1:50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spans="1:50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spans="1:50" ht="19.5" customHeight="1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spans="1:50" ht="19.5" customHeight="1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spans="1:50" ht="19.5" customHeight="1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spans="1:50" ht="19.5" customHeight="1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spans="1:50" ht="19.5" customHeight="1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spans="1:50" ht="19.5" customHeight="1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spans="1:50" ht="19.5" customHeight="1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spans="1:50" ht="19.5" customHeight="1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spans="1:50" ht="19.5" customHeight="1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 spans="1:50" ht="19.5" customHeight="1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 spans="1:50" ht="19.5" customHeight="1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 spans="1:50" ht="19.5" customHeight="1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 spans="1:50" ht="19.5" customHeight="1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 spans="1:50" ht="19.5" customHeight="1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2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 spans="1:50" ht="19.5" customHeight="1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2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 spans="1:50" ht="19.5" customHeight="1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2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</sheetData>
  <mergeCells count="8">
    <mergeCell ref="F8:H8"/>
    <mergeCell ref="K8:M8"/>
    <mergeCell ref="A82:K82"/>
    <mergeCell ref="B46:D46"/>
    <mergeCell ref="B47:D47"/>
    <mergeCell ref="B48:D48"/>
    <mergeCell ref="B81:C81"/>
    <mergeCell ref="B49:D49"/>
  </mergeCells>
  <pageMargins left="0.70866141732283472" right="0.70866141732283472" top="0.74803149606299213" bottom="0.74803149606299213" header="0" footer="0"/>
  <pageSetup paperSize="9" scale="60" orientation="portrait" r:id="rId1"/>
  <ignoredErrors>
    <ignoredError sqref="J46 J71:K73 J18:K18 J51:J64 J70 L70 L52:L63 L41 O16:U16 J20:L21 J24:K30 J23 L32 J33:K35 L33:L34 K67:K70 K51:K64 K32" formulaRange="1"/>
    <ignoredError sqref="J43:K43 K45 J75:K75 J16:L16" formula="1"/>
    <ignoredError sqref="J74:K74" formula="1" formulaRange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6" workbookViewId="0">
      <selection activeCell="B35" sqref="B35"/>
    </sheetView>
  </sheetViews>
  <sheetFormatPr baseColWidth="10" defaultRowHeight="14.25"/>
  <cols>
    <col min="1" max="1" width="17.875" customWidth="1"/>
    <col min="2" max="2" width="18.75" customWidth="1"/>
    <col min="3" max="3" width="17.625" customWidth="1"/>
    <col min="8" max="8" width="6.75" customWidth="1"/>
    <col min="9" max="9" width="9.125" customWidth="1"/>
    <col min="10" max="10" width="9.75" customWidth="1"/>
    <col min="11" max="11" width="9.25" customWidth="1"/>
    <col min="13" max="13" width="8" customWidth="1"/>
  </cols>
  <sheetData>
    <row r="1" spans="1:4" ht="18">
      <c r="A1" s="171" t="s">
        <v>75</v>
      </c>
    </row>
    <row r="2" spans="1:4" s="170" customFormat="1" ht="18">
      <c r="A2" s="171" t="s">
        <v>76</v>
      </c>
    </row>
    <row r="5" spans="1:4" ht="18">
      <c r="A5" s="179" t="s">
        <v>90</v>
      </c>
      <c r="B5" s="180" t="s">
        <v>74</v>
      </c>
    </row>
    <row r="7" spans="1:4">
      <c r="B7" s="172" t="s">
        <v>234</v>
      </c>
    </row>
    <row r="8" spans="1:4">
      <c r="B8" t="s">
        <v>235</v>
      </c>
    </row>
    <row r="9" spans="1:4">
      <c r="B9" t="s">
        <v>236</v>
      </c>
    </row>
    <row r="11" spans="1:4" ht="18">
      <c r="A11" s="179" t="s">
        <v>91</v>
      </c>
      <c r="B11" s="180" t="s">
        <v>238</v>
      </c>
      <c r="C11" s="181"/>
      <c r="D11" s="166"/>
    </row>
    <row r="13" spans="1:4">
      <c r="A13" t="s">
        <v>237</v>
      </c>
      <c r="B13" s="172" t="s">
        <v>239</v>
      </c>
    </row>
    <row r="16" spans="1:4" ht="18">
      <c r="A16" s="179" t="s">
        <v>92</v>
      </c>
      <c r="B16" s="180" t="s">
        <v>240</v>
      </c>
      <c r="C16" s="181"/>
      <c r="D16" s="182"/>
    </row>
    <row r="18" spans="1:14" ht="15">
      <c r="A18" s="278"/>
      <c r="B18" s="826" t="s">
        <v>265</v>
      </c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</row>
    <row r="19" spans="1:14">
      <c r="A19" s="278"/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</row>
    <row r="20" spans="1:14" ht="45">
      <c r="A20" s="819"/>
      <c r="B20" s="831" t="s">
        <v>241</v>
      </c>
      <c r="C20" s="831" t="s">
        <v>242</v>
      </c>
      <c r="D20" s="831" t="s">
        <v>243</v>
      </c>
      <c r="E20" s="831" t="s">
        <v>244</v>
      </c>
      <c r="F20" s="831" t="s">
        <v>245</v>
      </c>
      <c r="G20" s="831" t="s">
        <v>246</v>
      </c>
      <c r="H20" s="832" t="s">
        <v>247</v>
      </c>
      <c r="I20" s="833" t="s">
        <v>248</v>
      </c>
      <c r="J20" s="833" t="s">
        <v>249</v>
      </c>
      <c r="K20" s="833" t="s">
        <v>250</v>
      </c>
      <c r="L20" s="833" t="s">
        <v>251</v>
      </c>
      <c r="M20" s="829" t="s">
        <v>267</v>
      </c>
      <c r="N20" s="830" t="s">
        <v>266</v>
      </c>
    </row>
    <row r="21" spans="1:14">
      <c r="A21" s="819">
        <v>1</v>
      </c>
      <c r="B21" s="827" t="s">
        <v>252</v>
      </c>
      <c r="C21" s="827" t="s">
        <v>253</v>
      </c>
      <c r="D21" s="820">
        <v>5</v>
      </c>
      <c r="E21" s="820">
        <v>50</v>
      </c>
      <c r="F21" s="821">
        <f>E21*D21</f>
        <v>250</v>
      </c>
      <c r="G21" s="820">
        <v>5</v>
      </c>
      <c r="H21" s="822">
        <v>2</v>
      </c>
      <c r="I21" s="823">
        <f t="shared" ref="I21:I27" si="0">G21*F21</f>
        <v>1250</v>
      </c>
      <c r="J21" s="819">
        <v>50</v>
      </c>
      <c r="K21" s="819">
        <f t="shared" ref="K21:K27" si="1">D21*H21</f>
        <v>10</v>
      </c>
      <c r="L21" s="819">
        <f>J21*K21</f>
        <v>500</v>
      </c>
      <c r="M21" s="819"/>
      <c r="N21" s="828"/>
    </row>
    <row r="22" spans="1:14">
      <c r="A22" s="819">
        <v>2</v>
      </c>
      <c r="B22" s="827" t="s">
        <v>254</v>
      </c>
      <c r="C22" s="827" t="s">
        <v>255</v>
      </c>
      <c r="D22" s="820">
        <v>10</v>
      </c>
      <c r="E22" s="820">
        <v>25</v>
      </c>
      <c r="F22" s="821">
        <f t="shared" ref="F22:F27" si="2">E22*D22</f>
        <v>250</v>
      </c>
      <c r="G22" s="820">
        <v>10</v>
      </c>
      <c r="H22" s="822">
        <v>1</v>
      </c>
      <c r="I22" s="823">
        <f t="shared" si="0"/>
        <v>2500</v>
      </c>
      <c r="J22" s="819">
        <v>50</v>
      </c>
      <c r="K22" s="819">
        <f t="shared" si="1"/>
        <v>10</v>
      </c>
      <c r="L22" s="819">
        <f t="shared" ref="L22:L27" si="3">J22*K22</f>
        <v>500</v>
      </c>
      <c r="M22" s="819"/>
      <c r="N22" s="828"/>
    </row>
    <row r="23" spans="1:14">
      <c r="A23" s="819">
        <v>3</v>
      </c>
      <c r="B23" s="827" t="s">
        <v>256</v>
      </c>
      <c r="C23" s="827" t="s">
        <v>257</v>
      </c>
      <c r="D23" s="820">
        <v>10</v>
      </c>
      <c r="E23" s="820">
        <v>25</v>
      </c>
      <c r="F23" s="821">
        <f t="shared" si="2"/>
        <v>250</v>
      </c>
      <c r="G23" s="820">
        <v>10</v>
      </c>
      <c r="H23" s="822">
        <v>1</v>
      </c>
      <c r="I23" s="823">
        <f t="shared" si="0"/>
        <v>2500</v>
      </c>
      <c r="J23" s="819">
        <v>50</v>
      </c>
      <c r="K23" s="819">
        <f t="shared" si="1"/>
        <v>10</v>
      </c>
      <c r="L23" s="819">
        <f t="shared" si="3"/>
        <v>500</v>
      </c>
      <c r="M23" s="819"/>
      <c r="N23" s="828"/>
    </row>
    <row r="24" spans="1:14">
      <c r="A24" s="819">
        <v>4</v>
      </c>
      <c r="B24" s="827" t="s">
        <v>258</v>
      </c>
      <c r="C24" s="827" t="s">
        <v>259</v>
      </c>
      <c r="D24" s="820">
        <v>4</v>
      </c>
      <c r="E24" s="820">
        <v>25</v>
      </c>
      <c r="F24" s="821">
        <f t="shared" si="2"/>
        <v>100</v>
      </c>
      <c r="G24" s="820">
        <v>4</v>
      </c>
      <c r="H24" s="822">
        <v>4</v>
      </c>
      <c r="I24" s="823">
        <f t="shared" si="0"/>
        <v>400</v>
      </c>
      <c r="J24" s="819">
        <v>20</v>
      </c>
      <c r="K24" s="819">
        <f t="shared" si="1"/>
        <v>16</v>
      </c>
      <c r="L24" s="819">
        <f t="shared" si="3"/>
        <v>320</v>
      </c>
      <c r="M24" s="819"/>
      <c r="N24" s="828"/>
    </row>
    <row r="25" spans="1:14">
      <c r="A25" s="819">
        <v>5</v>
      </c>
      <c r="B25" s="827" t="s">
        <v>260</v>
      </c>
      <c r="C25" s="827" t="s">
        <v>261</v>
      </c>
      <c r="D25" s="820">
        <v>5</v>
      </c>
      <c r="E25" s="820">
        <v>50</v>
      </c>
      <c r="F25" s="821">
        <f t="shared" si="2"/>
        <v>250</v>
      </c>
      <c r="G25" s="820">
        <v>10</v>
      </c>
      <c r="H25" s="822">
        <v>2</v>
      </c>
      <c r="I25" s="823">
        <f t="shared" si="0"/>
        <v>2500</v>
      </c>
      <c r="J25" s="819">
        <v>50</v>
      </c>
      <c r="K25" s="819">
        <f t="shared" si="1"/>
        <v>10</v>
      </c>
      <c r="L25" s="819">
        <f t="shared" si="3"/>
        <v>500</v>
      </c>
      <c r="M25" s="819"/>
      <c r="N25" s="828"/>
    </row>
    <row r="26" spans="1:14">
      <c r="A26" s="819">
        <v>6</v>
      </c>
      <c r="B26" s="827" t="s">
        <v>262</v>
      </c>
      <c r="C26" s="827" t="s">
        <v>263</v>
      </c>
      <c r="D26" s="820">
        <v>5</v>
      </c>
      <c r="E26" s="820">
        <v>50</v>
      </c>
      <c r="F26" s="821">
        <f t="shared" si="2"/>
        <v>250</v>
      </c>
      <c r="G26" s="820">
        <v>10</v>
      </c>
      <c r="H26" s="822">
        <v>2</v>
      </c>
      <c r="I26" s="823">
        <f t="shared" si="0"/>
        <v>2500</v>
      </c>
      <c r="J26" s="819">
        <v>50</v>
      </c>
      <c r="K26" s="819">
        <f t="shared" si="1"/>
        <v>10</v>
      </c>
      <c r="L26" s="819">
        <f t="shared" si="3"/>
        <v>500</v>
      </c>
      <c r="M26" s="819"/>
      <c r="N26" s="828"/>
    </row>
    <row r="27" spans="1:14">
      <c r="A27" s="819">
        <v>7</v>
      </c>
      <c r="B27" s="827" t="s">
        <v>264</v>
      </c>
      <c r="C27" s="827" t="s">
        <v>259</v>
      </c>
      <c r="D27" s="820">
        <v>5</v>
      </c>
      <c r="E27" s="820">
        <v>50</v>
      </c>
      <c r="F27" s="821">
        <f t="shared" si="2"/>
        <v>250</v>
      </c>
      <c r="G27" s="820">
        <v>5</v>
      </c>
      <c r="H27" s="822">
        <v>2</v>
      </c>
      <c r="I27" s="823">
        <f t="shared" si="0"/>
        <v>1250</v>
      </c>
      <c r="J27" s="819">
        <v>50</v>
      </c>
      <c r="K27" s="819">
        <f t="shared" si="1"/>
        <v>10</v>
      </c>
      <c r="L27" s="819">
        <f t="shared" si="3"/>
        <v>500</v>
      </c>
      <c r="M27" s="819"/>
      <c r="N27" s="828"/>
    </row>
    <row r="28" spans="1:14" ht="15">
      <c r="A28" s="278"/>
      <c r="B28" s="278"/>
      <c r="C28" s="278"/>
      <c r="D28" s="278"/>
      <c r="E28" s="278"/>
      <c r="F28" s="278"/>
      <c r="G28" s="278"/>
      <c r="H28" s="278"/>
      <c r="I28" s="824">
        <f>SUM(I21:I27)</f>
        <v>12900</v>
      </c>
      <c r="J28" s="819"/>
      <c r="K28" s="819"/>
      <c r="L28" s="825">
        <f>SUM(L21:L27)</f>
        <v>3320</v>
      </c>
      <c r="M28" s="823">
        <f>I28*3</f>
        <v>38700</v>
      </c>
      <c r="N28" s="828">
        <f>L28*3</f>
        <v>9960</v>
      </c>
    </row>
    <row r="29" spans="1:14" ht="15.75">
      <c r="A29" s="218" t="s">
        <v>89</v>
      </c>
      <c r="B29" t="s">
        <v>88</v>
      </c>
    </row>
    <row r="31" spans="1:14" ht="15">
      <c r="A31" s="166" t="s">
        <v>96</v>
      </c>
      <c r="B31" s="166" t="s">
        <v>269</v>
      </c>
    </row>
    <row r="32" spans="1:14">
      <c r="B32" s="172" t="s">
        <v>270</v>
      </c>
    </row>
    <row r="33" spans="2:2">
      <c r="B33" s="172" t="s">
        <v>271</v>
      </c>
    </row>
    <row r="34" spans="2:2">
      <c r="B34" s="172" t="s">
        <v>272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5"/>
  <sheetViews>
    <sheetView tabSelected="1" workbookViewId="0">
      <selection activeCell="H65" sqref="A1:H65"/>
    </sheetView>
  </sheetViews>
  <sheetFormatPr baseColWidth="10" defaultColWidth="12.625" defaultRowHeight="15" customHeight="1"/>
  <cols>
    <col min="1" max="1" width="21.375" style="278" customWidth="1"/>
    <col min="2" max="2" width="14.125" style="278" customWidth="1"/>
    <col min="3" max="3" width="12" style="278" customWidth="1"/>
    <col min="4" max="4" width="13.75" style="278" customWidth="1"/>
    <col min="5" max="5" width="0.25" style="278" customWidth="1"/>
    <col min="6" max="6" width="11.125" style="278" customWidth="1"/>
    <col min="7" max="7" width="10.5" style="278" customWidth="1"/>
    <col min="8" max="8" width="9.625" style="278" customWidth="1"/>
    <col min="9" max="9" width="12.625" style="278"/>
    <col min="10" max="10" width="15.25" style="278" customWidth="1"/>
    <col min="11" max="16384" width="12.625" style="278"/>
  </cols>
  <sheetData>
    <row r="1" spans="1:8" ht="19.5" customHeight="1">
      <c r="A1" s="137" t="s">
        <v>68</v>
      </c>
      <c r="B1" s="1"/>
      <c r="C1" s="1"/>
      <c r="D1" s="1"/>
      <c r="E1" s="1"/>
      <c r="F1" s="1"/>
      <c r="G1" s="1"/>
      <c r="H1" s="1"/>
    </row>
    <row r="2" spans="1:8" ht="20.25" customHeight="1">
      <c r="A2" s="834" t="s">
        <v>99</v>
      </c>
      <c r="B2" s="281"/>
      <c r="C2" s="281"/>
      <c r="D2" s="281"/>
      <c r="E2" s="281"/>
      <c r="F2" s="281"/>
      <c r="G2" s="281"/>
      <c r="H2" s="281"/>
    </row>
    <row r="3" spans="1:8" ht="19.5" customHeight="1" thickBot="1">
      <c r="A3" s="282"/>
      <c r="B3" s="835" t="s">
        <v>103</v>
      </c>
      <c r="C3" s="1"/>
      <c r="D3" s="1"/>
      <c r="E3" s="1"/>
      <c r="F3" s="4"/>
      <c r="G3" s="4"/>
      <c r="H3" s="4"/>
    </row>
    <row r="4" spans="1:8" ht="53.25" customHeight="1" thickBot="1">
      <c r="A4" s="283" t="s">
        <v>100</v>
      </c>
      <c r="B4" s="140"/>
      <c r="C4" s="140"/>
      <c r="D4" s="140"/>
      <c r="E4" s="154" t="s">
        <v>70</v>
      </c>
      <c r="F4" s="233">
        <v>2021</v>
      </c>
      <c r="G4" s="284" t="s">
        <v>133</v>
      </c>
      <c r="H4" s="285" t="s">
        <v>134</v>
      </c>
    </row>
    <row r="5" spans="1:8" ht="19.5" customHeight="1">
      <c r="A5" s="286" t="s">
        <v>6</v>
      </c>
      <c r="B5" s="214"/>
      <c r="C5" s="129"/>
      <c r="D5" s="287"/>
      <c r="E5" s="141"/>
      <c r="F5" s="15"/>
      <c r="G5" s="15"/>
      <c r="H5" s="15"/>
    </row>
    <row r="6" spans="1:8" ht="19.5" customHeight="1">
      <c r="A6" s="288" t="s">
        <v>7</v>
      </c>
      <c r="B6" s="149"/>
      <c r="C6" s="149"/>
      <c r="D6" s="149"/>
      <c r="E6" s="155"/>
      <c r="F6" s="289"/>
      <c r="G6" s="23"/>
      <c r="H6" s="23"/>
    </row>
    <row r="7" spans="1:8" ht="19.5" customHeight="1">
      <c r="A7" s="290" t="s">
        <v>8</v>
      </c>
      <c r="B7" s="291" t="s">
        <v>9</v>
      </c>
      <c r="C7" s="149"/>
      <c r="D7" s="149"/>
      <c r="E7" s="155"/>
      <c r="F7" s="289"/>
      <c r="G7" s="23"/>
      <c r="H7" s="23"/>
    </row>
    <row r="8" spans="1:8" ht="19.5" customHeight="1">
      <c r="A8" s="288" t="s">
        <v>10</v>
      </c>
      <c r="B8" s="149"/>
      <c r="C8" s="149"/>
      <c r="D8" s="149"/>
      <c r="E8" s="155"/>
      <c r="F8" s="289"/>
      <c r="G8" s="23"/>
      <c r="H8" s="23"/>
    </row>
    <row r="9" spans="1:8" ht="19.5" customHeight="1" thickBot="1">
      <c r="A9" s="25" t="s">
        <v>11</v>
      </c>
      <c r="B9" s="292" t="s">
        <v>12</v>
      </c>
      <c r="C9" s="142"/>
      <c r="D9" s="142"/>
      <c r="E9" s="155"/>
      <c r="F9" s="289"/>
      <c r="G9" s="23"/>
      <c r="H9" s="23"/>
    </row>
    <row r="10" spans="1:8" ht="19.5" hidden="1" customHeight="1">
      <c r="A10" s="29" t="s">
        <v>13</v>
      </c>
      <c r="B10" s="142"/>
      <c r="C10" s="142"/>
      <c r="D10" s="142"/>
      <c r="E10" s="155"/>
      <c r="F10" s="289"/>
      <c r="G10" s="23"/>
      <c r="H10" s="23"/>
    </row>
    <row r="11" spans="1:8" ht="19.5" customHeight="1" thickBot="1">
      <c r="A11" s="30" t="s">
        <v>14</v>
      </c>
      <c r="B11" s="293" t="s">
        <v>28</v>
      </c>
      <c r="C11" s="294"/>
      <c r="D11" s="295"/>
      <c r="E11" s="156"/>
      <c r="F11" s="289"/>
      <c r="G11" s="23"/>
      <c r="H11" s="23"/>
    </row>
    <row r="12" spans="1:8" ht="19.5" customHeight="1">
      <c r="A12" s="35" t="s">
        <v>15</v>
      </c>
      <c r="B12" s="296" t="s">
        <v>16</v>
      </c>
      <c r="C12" s="129"/>
      <c r="D12" s="129"/>
      <c r="E12" s="157"/>
      <c r="F12" s="289"/>
      <c r="G12" s="23"/>
      <c r="H12" s="23"/>
    </row>
    <row r="13" spans="1:8" ht="19.5" customHeight="1">
      <c r="A13" s="297" t="s">
        <v>94</v>
      </c>
      <c r="B13" s="298" t="s">
        <v>74</v>
      </c>
      <c r="C13" s="228"/>
      <c r="D13" s="142"/>
      <c r="E13" s="155"/>
      <c r="F13" s="289"/>
      <c r="G13" s="23"/>
      <c r="H13" s="23"/>
    </row>
    <row r="14" spans="1:8" ht="19.5" customHeight="1">
      <c r="A14" s="297" t="s">
        <v>91</v>
      </c>
      <c r="B14" s="299" t="s">
        <v>77</v>
      </c>
      <c r="C14" s="228"/>
      <c r="D14" s="142"/>
      <c r="E14" s="155"/>
      <c r="F14" s="289"/>
      <c r="G14" s="23"/>
      <c r="H14" s="23"/>
    </row>
    <row r="15" spans="1:8" ht="19.5" customHeight="1">
      <c r="A15" s="297" t="s">
        <v>95</v>
      </c>
      <c r="B15" s="298" t="s">
        <v>18</v>
      </c>
      <c r="C15" s="228"/>
      <c r="D15" s="142"/>
      <c r="E15" s="155"/>
      <c r="F15" s="289">
        <v>720</v>
      </c>
      <c r="G15" s="23">
        <f>F15</f>
        <v>720</v>
      </c>
      <c r="H15" s="23"/>
    </row>
    <row r="16" spans="1:8" ht="19.5" customHeight="1">
      <c r="A16" s="297" t="s">
        <v>92</v>
      </c>
      <c r="B16" s="299" t="s">
        <v>78</v>
      </c>
      <c r="C16" s="228"/>
      <c r="D16" s="142"/>
      <c r="E16" s="155"/>
      <c r="F16" s="289"/>
      <c r="G16" s="23"/>
      <c r="H16" s="23"/>
    </row>
    <row r="17" spans="1:11" ht="19.5" customHeight="1">
      <c r="A17" s="297" t="s">
        <v>96</v>
      </c>
      <c r="B17" s="299" t="s">
        <v>80</v>
      </c>
      <c r="C17" s="228"/>
      <c r="D17" s="142"/>
      <c r="E17" s="155"/>
      <c r="F17" s="289"/>
      <c r="G17" s="23"/>
      <c r="H17" s="23"/>
    </row>
    <row r="18" spans="1:11" ht="19.5" customHeight="1">
      <c r="A18" s="297" t="s">
        <v>97</v>
      </c>
      <c r="B18" s="299" t="s">
        <v>79</v>
      </c>
      <c r="C18" s="228"/>
      <c r="D18" s="142"/>
      <c r="E18" s="155"/>
      <c r="F18" s="289"/>
      <c r="G18" s="23"/>
      <c r="H18" s="23"/>
    </row>
    <row r="19" spans="1:11" ht="19.5" customHeight="1">
      <c r="A19" s="187" t="s">
        <v>98</v>
      </c>
      <c r="B19" s="299" t="s">
        <v>81</v>
      </c>
      <c r="C19" s="228"/>
      <c r="D19" s="142"/>
      <c r="E19" s="155"/>
      <c r="F19" s="289"/>
      <c r="G19" s="23">
        <f>F19</f>
        <v>0</v>
      </c>
      <c r="H19" s="23"/>
    </row>
    <row r="20" spans="1:11" ht="19.5" hidden="1" customHeight="1">
      <c r="A20" s="290" t="s">
        <v>17</v>
      </c>
      <c r="B20" s="142"/>
      <c r="C20" s="142"/>
      <c r="D20" s="142"/>
      <c r="E20" s="155"/>
      <c r="F20" s="289" t="e">
        <f>SUM(#REF!)</f>
        <v>#REF!</v>
      </c>
      <c r="G20" s="23"/>
      <c r="H20" s="23"/>
    </row>
    <row r="21" spans="1:11" ht="19.5" hidden="1" customHeight="1">
      <c r="A21" s="290" t="s">
        <v>19</v>
      </c>
      <c r="B21" s="142"/>
      <c r="C21" s="142"/>
      <c r="D21" s="142"/>
      <c r="E21" s="155"/>
      <c r="F21" s="289" t="e">
        <f>SUM(#REF!)</f>
        <v>#REF!</v>
      </c>
      <c r="G21" s="23"/>
      <c r="H21" s="23"/>
    </row>
    <row r="22" spans="1:11" ht="19.5" hidden="1" customHeight="1">
      <c r="A22" s="290" t="s">
        <v>20</v>
      </c>
      <c r="B22" s="142"/>
      <c r="C22" s="142"/>
      <c r="D22" s="142"/>
      <c r="E22" s="155"/>
      <c r="F22" s="289" t="e">
        <f>SUM(#REF!)</f>
        <v>#REF!</v>
      </c>
      <c r="G22" s="23"/>
      <c r="H22" s="23"/>
    </row>
    <row r="23" spans="1:11" ht="19.5" hidden="1" customHeight="1">
      <c r="A23" s="290" t="s">
        <v>21</v>
      </c>
      <c r="B23" s="142"/>
      <c r="C23" s="142"/>
      <c r="D23" s="142"/>
      <c r="E23" s="155"/>
      <c r="F23" s="289" t="e">
        <f>SUM(#REF!)</f>
        <v>#REF!</v>
      </c>
      <c r="G23" s="23"/>
      <c r="H23" s="23"/>
    </row>
    <row r="24" spans="1:11" ht="19.5" hidden="1" customHeight="1">
      <c r="A24" s="290" t="s">
        <v>22</v>
      </c>
      <c r="B24" s="142"/>
      <c r="C24" s="142"/>
      <c r="D24" s="142"/>
      <c r="E24" s="155"/>
      <c r="F24" s="289" t="e">
        <f>SUM(#REF!)</f>
        <v>#REF!</v>
      </c>
      <c r="G24" s="23"/>
      <c r="H24" s="23"/>
    </row>
    <row r="25" spans="1:11" ht="19.5" customHeight="1">
      <c r="A25" s="188" t="s">
        <v>23</v>
      </c>
      <c r="B25" s="300" t="s">
        <v>82</v>
      </c>
      <c r="C25" s="206"/>
      <c r="D25" s="301"/>
      <c r="E25" s="158"/>
      <c r="F25" s="289">
        <v>10117</v>
      </c>
      <c r="G25" s="23"/>
      <c r="H25" s="23">
        <f>F25</f>
        <v>10117</v>
      </c>
      <c r="I25" s="302"/>
      <c r="J25" s="303"/>
      <c r="K25" s="303"/>
    </row>
    <row r="26" spans="1:11" ht="19.5" customHeight="1">
      <c r="A26" s="183" t="s">
        <v>23</v>
      </c>
      <c r="B26" s="304" t="s">
        <v>83</v>
      </c>
      <c r="C26" s="208"/>
      <c r="D26" s="208"/>
      <c r="E26" s="159"/>
      <c r="F26" s="289">
        <v>5000</v>
      </c>
      <c r="G26" s="23">
        <f>F26</f>
        <v>5000</v>
      </c>
      <c r="H26" s="23"/>
    </row>
    <row r="27" spans="1:11" ht="19.5" customHeight="1">
      <c r="A27" s="48" t="s">
        <v>23</v>
      </c>
      <c r="B27" s="305" t="s">
        <v>24</v>
      </c>
      <c r="C27" s="306"/>
      <c r="D27" s="306"/>
      <c r="E27" s="160"/>
      <c r="F27" s="289">
        <v>0</v>
      </c>
      <c r="G27" s="23"/>
      <c r="H27" s="23"/>
    </row>
    <row r="28" spans="1:11" ht="19.5" customHeight="1">
      <c r="A28" s="191" t="s">
        <v>25</v>
      </c>
      <c r="B28" s="307" t="s">
        <v>26</v>
      </c>
      <c r="C28" s="217"/>
      <c r="D28" s="308"/>
      <c r="E28" s="162"/>
      <c r="F28" s="289">
        <v>5700</v>
      </c>
      <c r="G28" s="23">
        <f>F28</f>
        <v>5700</v>
      </c>
      <c r="H28" s="23"/>
    </row>
    <row r="29" spans="1:11" ht="19.5" customHeight="1">
      <c r="A29" s="191" t="s">
        <v>25</v>
      </c>
      <c r="B29" s="307" t="s">
        <v>27</v>
      </c>
      <c r="C29" s="217"/>
      <c r="D29" s="308"/>
      <c r="E29" s="162"/>
      <c r="F29" s="289">
        <v>9276</v>
      </c>
      <c r="G29" s="23">
        <f>F29</f>
        <v>9276</v>
      </c>
      <c r="H29" s="23"/>
    </row>
    <row r="30" spans="1:11" ht="19.5" customHeight="1" thickBot="1">
      <c r="A30" s="199" t="s">
        <v>84</v>
      </c>
      <c r="B30" s="200" t="s">
        <v>104</v>
      </c>
      <c r="C30" s="194"/>
      <c r="D30" s="195"/>
      <c r="E30" s="162"/>
      <c r="F30" s="289">
        <v>4700</v>
      </c>
      <c r="G30" s="23">
        <f>F30</f>
        <v>4700</v>
      </c>
      <c r="H30" s="23"/>
    </row>
    <row r="31" spans="1:11" ht="19.5" customHeight="1" thickBot="1">
      <c r="A31" s="30"/>
      <c r="B31" s="293" t="s">
        <v>28</v>
      </c>
      <c r="C31" s="294"/>
      <c r="D31" s="150"/>
      <c r="E31" s="161"/>
      <c r="F31" s="289"/>
      <c r="G31" s="23"/>
      <c r="H31" s="23"/>
    </row>
    <row r="32" spans="1:11" ht="19.5" customHeight="1" thickBot="1">
      <c r="A32" s="53" t="s">
        <v>138</v>
      </c>
      <c r="B32" s="309" t="s">
        <v>28</v>
      </c>
      <c r="C32" s="310"/>
      <c r="D32" s="148"/>
      <c r="E32" s="143"/>
      <c r="F32" s="311">
        <f>F30+F29+F28+F26+F27+F25+F19+F18+F17+F16+F15+F14+F13</f>
        <v>35513</v>
      </c>
      <c r="G32" s="201">
        <f>G30+G29+G28+G26+G27+G25+G19+G18+G17+G16+G15+G14+G13</f>
        <v>25396</v>
      </c>
      <c r="H32" s="201">
        <f>H30+H29+H28+H26+H27+H25+H19+H18+H17+H16+H15+H14+H13</f>
        <v>10117</v>
      </c>
    </row>
    <row r="33" spans="1:9" ht="12" customHeight="1" thickBot="1">
      <c r="A33" s="3"/>
      <c r="B33" s="1"/>
      <c r="C33" s="1"/>
      <c r="D33" s="1"/>
      <c r="E33" s="1"/>
      <c r="F33" s="312"/>
      <c r="G33" s="23"/>
      <c r="H33" s="23"/>
    </row>
    <row r="34" spans="1:9" ht="19.5" customHeight="1" thickBot="1">
      <c r="A34" s="5" t="s">
        <v>101</v>
      </c>
      <c r="B34" s="140"/>
      <c r="C34" s="140"/>
      <c r="D34" s="140"/>
      <c r="E34" s="154" t="s">
        <v>71</v>
      </c>
      <c r="F34" s="312"/>
      <c r="G34" s="23"/>
      <c r="H34" s="23"/>
    </row>
    <row r="35" spans="1:9" ht="19.5" customHeight="1">
      <c r="A35" s="290" t="s">
        <v>30</v>
      </c>
      <c r="B35" s="296"/>
      <c r="C35" s="129"/>
      <c r="D35" s="142"/>
      <c r="E35" s="155"/>
      <c r="F35" s="289"/>
      <c r="G35" s="23"/>
      <c r="H35" s="23"/>
    </row>
    <row r="36" spans="1:9" ht="19.5" customHeight="1" thickBot="1">
      <c r="A36" s="29" t="s">
        <v>31</v>
      </c>
      <c r="B36" s="151"/>
      <c r="C36" s="151"/>
      <c r="D36" s="149"/>
      <c r="E36" s="155"/>
      <c r="F36" s="289"/>
      <c r="G36" s="23"/>
      <c r="H36" s="23"/>
    </row>
    <row r="37" spans="1:9" ht="19.5" hidden="1" customHeight="1">
      <c r="A37" s="29" t="s">
        <v>32</v>
      </c>
      <c r="B37" s="151"/>
      <c r="C37" s="151"/>
      <c r="D37" s="151"/>
      <c r="E37" s="157"/>
      <c r="F37" s="289"/>
      <c r="G37" s="23"/>
      <c r="H37" s="23"/>
    </row>
    <row r="38" spans="1:9" ht="19.5" customHeight="1" thickBot="1">
      <c r="A38" s="30" t="s">
        <v>14</v>
      </c>
      <c r="B38" s="293" t="s">
        <v>28</v>
      </c>
      <c r="C38" s="294"/>
      <c r="D38" s="150"/>
      <c r="E38" s="161"/>
      <c r="F38" s="289"/>
      <c r="G38" s="23"/>
      <c r="H38" s="23"/>
    </row>
    <row r="39" spans="1:9" ht="19.5" customHeight="1">
      <c r="A39" s="29" t="s">
        <v>33</v>
      </c>
      <c r="B39" s="313" t="s">
        <v>28</v>
      </c>
      <c r="C39" s="129"/>
      <c r="D39" s="129"/>
      <c r="E39" s="157"/>
      <c r="F39" s="289"/>
      <c r="G39" s="23"/>
      <c r="H39" s="23"/>
    </row>
    <row r="40" spans="1:9" ht="30" customHeight="1">
      <c r="A40" s="314" t="s">
        <v>34</v>
      </c>
      <c r="B40" s="315" t="str">
        <f>B16</f>
        <v xml:space="preserve"> Ateliers collectifs bénéficiaires </v>
      </c>
      <c r="C40" s="153"/>
      <c r="D40" s="153"/>
      <c r="E40" s="163"/>
      <c r="F40" s="289"/>
      <c r="G40" s="23"/>
      <c r="H40" s="23"/>
    </row>
    <row r="41" spans="1:9" ht="39" customHeight="1">
      <c r="A41" s="202" t="s">
        <v>35</v>
      </c>
      <c r="B41" s="842" t="s">
        <v>85</v>
      </c>
      <c r="C41" s="850"/>
      <c r="D41" s="850"/>
      <c r="E41" s="164"/>
      <c r="F41" s="289"/>
      <c r="G41" s="23"/>
      <c r="H41" s="23"/>
    </row>
    <row r="42" spans="1:9" ht="39" customHeight="1">
      <c r="A42" s="202" t="s">
        <v>36</v>
      </c>
      <c r="B42" s="858" t="str">
        <f>B19</f>
        <v xml:space="preserve">Cures Remise en Santé </v>
      </c>
      <c r="C42" s="850"/>
      <c r="D42" s="850"/>
      <c r="E42" s="164"/>
      <c r="F42" s="289"/>
      <c r="G42" s="23"/>
      <c r="H42" s="23"/>
    </row>
    <row r="43" spans="1:9" ht="46.9" customHeight="1">
      <c r="A43" s="203" t="s">
        <v>37</v>
      </c>
      <c r="B43" s="842" t="s">
        <v>86</v>
      </c>
      <c r="C43" s="850"/>
      <c r="D43" s="850"/>
      <c r="E43" s="164"/>
      <c r="F43" s="289">
        <v>4000</v>
      </c>
      <c r="G43" s="23"/>
      <c r="H43" s="23">
        <f>F43</f>
        <v>4000</v>
      </c>
    </row>
    <row r="44" spans="1:9" ht="19.5" customHeight="1">
      <c r="A44" s="316" t="s">
        <v>87</v>
      </c>
      <c r="B44" s="300" t="s">
        <v>139</v>
      </c>
      <c r="C44" s="206"/>
      <c r="D44" s="206"/>
      <c r="E44" s="157"/>
      <c r="F44" s="289">
        <v>46445</v>
      </c>
      <c r="G44" s="23"/>
      <c r="H44" s="23">
        <f>F44</f>
        <v>46445</v>
      </c>
      <c r="I44" s="303"/>
    </row>
    <row r="45" spans="1:9" ht="19.5" customHeight="1">
      <c r="A45" s="317" t="s">
        <v>38</v>
      </c>
      <c r="B45" s="318" t="s">
        <v>140</v>
      </c>
      <c r="C45" s="208"/>
      <c r="D45" s="208"/>
      <c r="E45" s="159"/>
      <c r="F45" s="289">
        <v>4823</v>
      </c>
      <c r="G45" s="23">
        <f>F45</f>
        <v>4823</v>
      </c>
      <c r="H45" s="23"/>
    </row>
    <row r="46" spans="1:9" ht="19.5" customHeight="1">
      <c r="A46" s="319" t="s">
        <v>87</v>
      </c>
      <c r="B46" s="320" t="s">
        <v>141</v>
      </c>
      <c r="C46" s="212"/>
      <c r="D46" s="212"/>
      <c r="E46" s="160"/>
      <c r="F46" s="289">
        <v>1000</v>
      </c>
      <c r="G46" s="23">
        <f t="shared" ref="G46:G62" si="0">F46</f>
        <v>1000</v>
      </c>
      <c r="H46" s="23"/>
    </row>
    <row r="47" spans="1:9" ht="19.5" hidden="1" customHeight="1">
      <c r="A47" s="319" t="s">
        <v>87</v>
      </c>
      <c r="B47" s="296" t="s">
        <v>142</v>
      </c>
      <c r="C47" s="129"/>
      <c r="D47" s="129"/>
      <c r="E47" s="157"/>
      <c r="F47" s="289" t="e">
        <f>SUM(#REF!)</f>
        <v>#REF!</v>
      </c>
      <c r="G47" s="23" t="e">
        <f t="shared" si="0"/>
        <v>#REF!</v>
      </c>
      <c r="H47" s="23"/>
    </row>
    <row r="48" spans="1:9" ht="19.5" hidden="1" customHeight="1">
      <c r="A48" s="319" t="s">
        <v>87</v>
      </c>
      <c r="B48" s="129"/>
      <c r="C48" s="129"/>
      <c r="D48" s="129"/>
      <c r="E48" s="157"/>
      <c r="F48" s="289" t="e">
        <f>SUM(#REF!)</f>
        <v>#REF!</v>
      </c>
      <c r="G48" s="23" t="e">
        <f t="shared" si="0"/>
        <v>#REF!</v>
      </c>
      <c r="H48" s="23"/>
    </row>
    <row r="49" spans="1:8" ht="19.5" hidden="1" customHeight="1">
      <c r="A49" s="319" t="s">
        <v>87</v>
      </c>
      <c r="B49" s="129"/>
      <c r="C49" s="129"/>
      <c r="D49" s="129"/>
      <c r="E49" s="157"/>
      <c r="F49" s="289" t="e">
        <f>SUM(#REF!)</f>
        <v>#REF!</v>
      </c>
      <c r="G49" s="23" t="e">
        <f t="shared" si="0"/>
        <v>#REF!</v>
      </c>
      <c r="H49" s="23"/>
    </row>
    <row r="50" spans="1:8" ht="19.5" hidden="1" customHeight="1">
      <c r="A50" s="319" t="s">
        <v>87</v>
      </c>
      <c r="B50" s="129"/>
      <c r="C50" s="129"/>
      <c r="D50" s="129"/>
      <c r="E50" s="157"/>
      <c r="F50" s="289" t="e">
        <f>SUM(#REF!)</f>
        <v>#REF!</v>
      </c>
      <c r="G50" s="23" t="e">
        <f t="shared" si="0"/>
        <v>#REF!</v>
      </c>
      <c r="H50" s="23"/>
    </row>
    <row r="51" spans="1:8" ht="19.5" hidden="1" customHeight="1">
      <c r="A51" s="319" t="s">
        <v>87</v>
      </c>
      <c r="B51" s="129"/>
      <c r="C51" s="129"/>
      <c r="D51" s="129"/>
      <c r="E51" s="157"/>
      <c r="F51" s="289" t="e">
        <f>SUM(#REF!)</f>
        <v>#REF!</v>
      </c>
      <c r="G51" s="23" t="e">
        <f t="shared" si="0"/>
        <v>#REF!</v>
      </c>
      <c r="H51" s="23"/>
    </row>
    <row r="52" spans="1:8" ht="19.5" hidden="1" customHeight="1">
      <c r="A52" s="319" t="s">
        <v>87</v>
      </c>
      <c r="B52" s="129"/>
      <c r="C52" s="129"/>
      <c r="D52" s="129"/>
      <c r="E52" s="157"/>
      <c r="F52" s="289" t="e">
        <f>SUM(#REF!)</f>
        <v>#REF!</v>
      </c>
      <c r="G52" s="23" t="e">
        <f t="shared" si="0"/>
        <v>#REF!</v>
      </c>
      <c r="H52" s="23"/>
    </row>
    <row r="53" spans="1:8" ht="19.5" hidden="1" customHeight="1">
      <c r="A53" s="319" t="s">
        <v>87</v>
      </c>
      <c r="B53" s="129"/>
      <c r="C53" s="129"/>
      <c r="D53" s="129"/>
      <c r="E53" s="157"/>
      <c r="F53" s="289" t="e">
        <f>SUM(#REF!)</f>
        <v>#REF!</v>
      </c>
      <c r="G53" s="23" t="e">
        <f t="shared" si="0"/>
        <v>#REF!</v>
      </c>
      <c r="H53" s="23"/>
    </row>
    <row r="54" spans="1:8" ht="19.5" hidden="1" customHeight="1">
      <c r="A54" s="319" t="s">
        <v>87</v>
      </c>
      <c r="B54" s="129"/>
      <c r="C54" s="129"/>
      <c r="D54" s="129"/>
      <c r="E54" s="157"/>
      <c r="F54" s="289" t="e">
        <f>SUM(#REF!)</f>
        <v>#REF!</v>
      </c>
      <c r="G54" s="23" t="e">
        <f t="shared" si="0"/>
        <v>#REF!</v>
      </c>
      <c r="H54" s="23"/>
    </row>
    <row r="55" spans="1:8" ht="19.5" hidden="1" customHeight="1">
      <c r="A55" s="319" t="s">
        <v>87</v>
      </c>
      <c r="B55" s="129"/>
      <c r="C55" s="129"/>
      <c r="D55" s="129"/>
      <c r="E55" s="157"/>
      <c r="F55" s="289" t="e">
        <f>SUM(#REF!)</f>
        <v>#REF!</v>
      </c>
      <c r="G55" s="23" t="e">
        <f t="shared" si="0"/>
        <v>#REF!</v>
      </c>
      <c r="H55" s="23"/>
    </row>
    <row r="56" spans="1:8" ht="19.5" hidden="1" customHeight="1">
      <c r="A56" s="319" t="s">
        <v>87</v>
      </c>
      <c r="B56" s="129"/>
      <c r="C56" s="129"/>
      <c r="D56" s="129"/>
      <c r="E56" s="157"/>
      <c r="F56" s="289" t="e">
        <f>SUM(#REF!)</f>
        <v>#REF!</v>
      </c>
      <c r="G56" s="23" t="e">
        <f t="shared" si="0"/>
        <v>#REF!</v>
      </c>
      <c r="H56" s="23"/>
    </row>
    <row r="57" spans="1:8" ht="19.5" hidden="1" customHeight="1">
      <c r="A57" s="319" t="s">
        <v>87</v>
      </c>
      <c r="B57" s="129"/>
      <c r="C57" s="129"/>
      <c r="D57" s="129"/>
      <c r="E57" s="157"/>
      <c r="F57" s="289" t="e">
        <f>SUM(#REF!)</f>
        <v>#REF!</v>
      </c>
      <c r="G57" s="23" t="e">
        <f t="shared" si="0"/>
        <v>#REF!</v>
      </c>
      <c r="H57" s="23"/>
    </row>
    <row r="58" spans="1:8" ht="19.5" customHeight="1">
      <c r="A58" s="319" t="s">
        <v>106</v>
      </c>
      <c r="B58" s="320" t="s">
        <v>143</v>
      </c>
      <c r="C58" s="214"/>
      <c r="D58" s="214"/>
      <c r="E58" s="157"/>
      <c r="F58" s="289">
        <v>500</v>
      </c>
      <c r="G58" s="23">
        <v>100</v>
      </c>
      <c r="H58" s="23">
        <v>400</v>
      </c>
    </row>
    <row r="59" spans="1:8" ht="19.5" customHeight="1">
      <c r="A59" s="321" t="s">
        <v>38</v>
      </c>
      <c r="B59" s="322" t="s">
        <v>66</v>
      </c>
      <c r="C59" s="217"/>
      <c r="D59" s="217"/>
      <c r="E59" s="162"/>
      <c r="F59" s="289">
        <v>12600</v>
      </c>
      <c r="G59" s="23">
        <f t="shared" si="0"/>
        <v>12600</v>
      </c>
      <c r="H59" s="23"/>
    </row>
    <row r="60" spans="1:8" ht="19.5" customHeight="1">
      <c r="A60" s="321" t="s">
        <v>51</v>
      </c>
      <c r="B60" s="307" t="s">
        <v>52</v>
      </c>
      <c r="C60" s="217"/>
      <c r="D60" s="217"/>
      <c r="E60" s="162"/>
      <c r="F60" s="289">
        <v>3030</v>
      </c>
      <c r="G60" s="23">
        <f t="shared" si="0"/>
        <v>3030</v>
      </c>
      <c r="H60" s="23"/>
    </row>
    <row r="61" spans="1:8" ht="19.5" customHeight="1">
      <c r="A61" s="321" t="s">
        <v>38</v>
      </c>
      <c r="B61" s="322" t="s">
        <v>67</v>
      </c>
      <c r="C61" s="217"/>
      <c r="D61" s="217"/>
      <c r="E61" s="162"/>
      <c r="F61" s="289">
        <v>7900</v>
      </c>
      <c r="G61" s="23">
        <f t="shared" si="0"/>
        <v>7900</v>
      </c>
      <c r="H61" s="23"/>
    </row>
    <row r="62" spans="1:8" ht="19.5" customHeight="1">
      <c r="A62" s="321" t="s">
        <v>51</v>
      </c>
      <c r="B62" s="307" t="s">
        <v>53</v>
      </c>
      <c r="C62" s="217"/>
      <c r="D62" s="217"/>
      <c r="E62" s="162"/>
      <c r="F62" s="289">
        <v>1900</v>
      </c>
      <c r="G62" s="23">
        <f t="shared" si="0"/>
        <v>1900</v>
      </c>
      <c r="H62" s="23"/>
    </row>
    <row r="63" spans="1:8" ht="19.5" customHeight="1" thickBot="1">
      <c r="A63" s="29" t="s">
        <v>54</v>
      </c>
      <c r="B63" s="323" t="s">
        <v>72</v>
      </c>
      <c r="C63" s="129"/>
      <c r="D63" s="129"/>
      <c r="E63" s="157"/>
      <c r="F63" s="289">
        <v>0</v>
      </c>
      <c r="G63" s="23"/>
      <c r="H63" s="23"/>
    </row>
    <row r="64" spans="1:8" ht="19.5" customHeight="1" thickBot="1">
      <c r="A64" s="53" t="s">
        <v>102</v>
      </c>
      <c r="B64" s="310"/>
      <c r="C64" s="310"/>
      <c r="D64" s="148"/>
      <c r="E64" s="143"/>
      <c r="F64" s="311">
        <f>F63+F62+F61+F60+F59+F58+F46+F45+F44+F43</f>
        <v>82198</v>
      </c>
      <c r="G64" s="311">
        <f t="shared" ref="G64:H64" si="1">G63+G62+G61+G60+G59+G58+G46+G45+G44+G43</f>
        <v>31353</v>
      </c>
      <c r="H64" s="311">
        <f t="shared" si="1"/>
        <v>50845</v>
      </c>
    </row>
    <row r="65" spans="1:8" ht="19.5" customHeight="1">
      <c r="A65" s="139" t="s">
        <v>69</v>
      </c>
      <c r="B65" s="1"/>
      <c r="C65" s="1"/>
      <c r="D65" s="1"/>
      <c r="E65" s="1"/>
      <c r="F65" s="312">
        <f>F32-F64</f>
        <v>-46685</v>
      </c>
      <c r="G65" s="22">
        <f>G32-G64</f>
        <v>-5957</v>
      </c>
      <c r="H65" s="22">
        <f>H32-H64</f>
        <v>-40728</v>
      </c>
    </row>
    <row r="66" spans="1:8" ht="19.5" customHeight="1">
      <c r="A66" s="3"/>
      <c r="B66" s="1"/>
      <c r="C66" s="1"/>
      <c r="D66" s="1"/>
      <c r="E66" s="1"/>
      <c r="F66" s="1"/>
      <c r="G66" s="1"/>
      <c r="H66" s="1"/>
    </row>
    <row r="67" spans="1:8" ht="19.5" customHeight="1">
      <c r="A67" s="3"/>
      <c r="B67" s="1"/>
      <c r="C67" s="1"/>
      <c r="D67" s="1"/>
      <c r="E67" s="1"/>
      <c r="F67" s="1"/>
      <c r="G67" s="1"/>
      <c r="H67" s="1"/>
    </row>
    <row r="68" spans="1:8" ht="19.5" customHeight="1">
      <c r="A68" s="3"/>
      <c r="B68" s="1"/>
      <c r="C68" s="1"/>
      <c r="D68" s="1"/>
      <c r="E68" s="1"/>
      <c r="F68" s="1"/>
      <c r="G68" s="1"/>
      <c r="H68" s="1"/>
    </row>
    <row r="69" spans="1:8" ht="19.5" customHeight="1">
      <c r="A69" s="3"/>
      <c r="B69" s="1"/>
      <c r="C69" s="1"/>
      <c r="D69" s="1"/>
      <c r="E69" s="1"/>
      <c r="F69" s="1"/>
      <c r="G69" s="1"/>
      <c r="H69" s="1"/>
    </row>
    <row r="70" spans="1:8" ht="19.5" customHeight="1">
      <c r="A70" s="3"/>
      <c r="B70" s="1"/>
      <c r="C70" s="1"/>
      <c r="D70" s="1"/>
      <c r="E70" s="1"/>
      <c r="F70" s="1"/>
      <c r="G70" s="1"/>
      <c r="H70" s="1"/>
    </row>
    <row r="71" spans="1:8" ht="19.5" customHeight="1">
      <c r="A71" s="3"/>
      <c r="B71" s="1"/>
      <c r="C71" s="1"/>
      <c r="D71" s="1"/>
      <c r="E71" s="1"/>
      <c r="F71" s="1"/>
      <c r="G71" s="1"/>
      <c r="H71" s="1"/>
    </row>
    <row r="72" spans="1:8" ht="19.5" customHeight="1">
      <c r="A72" s="3"/>
      <c r="B72" s="1"/>
      <c r="C72" s="1"/>
      <c r="D72" s="1"/>
      <c r="E72" s="1"/>
      <c r="F72" s="1"/>
      <c r="G72" s="1"/>
      <c r="H72" s="1"/>
    </row>
    <row r="73" spans="1:8" ht="19.5" customHeight="1">
      <c r="A73" s="3"/>
      <c r="B73" s="1"/>
      <c r="C73" s="1"/>
      <c r="D73" s="1"/>
      <c r="E73" s="1"/>
      <c r="F73" s="1"/>
      <c r="G73" s="1"/>
      <c r="H73" s="1"/>
    </row>
    <row r="74" spans="1:8" ht="19.5" customHeight="1">
      <c r="A74" s="3"/>
      <c r="B74" s="1"/>
      <c r="C74" s="1"/>
      <c r="D74" s="1"/>
      <c r="E74" s="1"/>
      <c r="F74" s="1"/>
      <c r="G74" s="1"/>
      <c r="H74" s="1"/>
    </row>
    <row r="75" spans="1:8" ht="19.5" customHeight="1">
      <c r="A75" s="3"/>
      <c r="B75" s="1"/>
      <c r="C75" s="1"/>
      <c r="D75" s="1"/>
      <c r="E75" s="1"/>
      <c r="F75" s="1"/>
      <c r="G75" s="1"/>
      <c r="H75" s="1"/>
    </row>
    <row r="76" spans="1:8" ht="19.5" customHeight="1">
      <c r="A76" s="3"/>
      <c r="B76" s="1"/>
      <c r="C76" s="1"/>
      <c r="D76" s="1"/>
      <c r="E76" s="1"/>
      <c r="F76" s="1"/>
      <c r="G76" s="1"/>
      <c r="H76" s="1"/>
    </row>
    <row r="77" spans="1:8" ht="19.5" customHeight="1">
      <c r="A77" s="3"/>
      <c r="B77" s="1"/>
      <c r="C77" s="1"/>
      <c r="D77" s="1"/>
      <c r="E77" s="1"/>
      <c r="F77" s="1"/>
      <c r="G77" s="1"/>
      <c r="H77" s="1"/>
    </row>
    <row r="78" spans="1:8" ht="19.5" customHeight="1">
      <c r="A78" s="3"/>
      <c r="B78" s="1"/>
      <c r="C78" s="1"/>
      <c r="D78" s="1"/>
      <c r="E78" s="1"/>
      <c r="F78" s="1"/>
      <c r="G78" s="1"/>
      <c r="H78" s="1"/>
    </row>
    <row r="79" spans="1:8" ht="19.5" customHeight="1">
      <c r="A79" s="3"/>
      <c r="B79" s="1"/>
      <c r="C79" s="1"/>
      <c r="D79" s="1"/>
      <c r="E79" s="1"/>
      <c r="F79" s="1"/>
      <c r="G79" s="1"/>
      <c r="H79" s="1"/>
    </row>
    <row r="80" spans="1:8" ht="19.5" customHeight="1">
      <c r="A80" s="3"/>
      <c r="B80" s="1"/>
      <c r="C80" s="1"/>
      <c r="D80" s="1"/>
      <c r="E80" s="1"/>
      <c r="F80" s="1"/>
      <c r="G80" s="1"/>
      <c r="H80" s="1"/>
    </row>
    <row r="81" spans="1:8" ht="19.5" customHeight="1">
      <c r="A81" s="3"/>
      <c r="B81" s="1"/>
      <c r="C81" s="1"/>
      <c r="D81" s="1"/>
      <c r="E81" s="1"/>
      <c r="F81" s="1"/>
      <c r="G81" s="1"/>
      <c r="H81" s="1"/>
    </row>
    <row r="82" spans="1:8" ht="19.5" customHeight="1">
      <c r="A82" s="3"/>
      <c r="B82" s="1"/>
      <c r="C82" s="1"/>
      <c r="D82" s="1"/>
      <c r="E82" s="1"/>
      <c r="F82" s="1"/>
      <c r="G82" s="1"/>
      <c r="H82" s="1"/>
    </row>
    <row r="83" spans="1:8" ht="19.5" customHeight="1">
      <c r="A83" s="3"/>
      <c r="B83" s="1"/>
      <c r="C83" s="1"/>
      <c r="D83" s="1"/>
      <c r="E83" s="1"/>
      <c r="F83" s="1"/>
      <c r="G83" s="1"/>
      <c r="H83" s="1"/>
    </row>
    <row r="84" spans="1:8" ht="19.5" customHeight="1">
      <c r="A84" s="3"/>
      <c r="B84" s="1"/>
      <c r="C84" s="1"/>
      <c r="D84" s="1"/>
      <c r="E84" s="1"/>
      <c r="F84" s="1"/>
      <c r="G84" s="1"/>
      <c r="H84" s="1"/>
    </row>
    <row r="85" spans="1:8" ht="19.5" customHeight="1">
      <c r="A85" s="3"/>
      <c r="B85" s="1"/>
      <c r="C85" s="1"/>
      <c r="D85" s="1"/>
      <c r="E85" s="1"/>
      <c r="F85" s="1"/>
      <c r="G85" s="1"/>
      <c r="H85" s="1"/>
    </row>
    <row r="86" spans="1:8" ht="19.5" customHeight="1">
      <c r="A86" s="3"/>
      <c r="B86" s="1"/>
      <c r="C86" s="1"/>
      <c r="D86" s="1"/>
      <c r="E86" s="1"/>
      <c r="F86" s="1"/>
      <c r="G86" s="1"/>
      <c r="H86" s="1"/>
    </row>
    <row r="87" spans="1:8" ht="19.5" customHeight="1">
      <c r="A87" s="3"/>
      <c r="B87" s="1"/>
      <c r="C87" s="1"/>
      <c r="D87" s="1"/>
      <c r="E87" s="1"/>
      <c r="F87" s="1"/>
      <c r="G87" s="1"/>
      <c r="H87" s="1"/>
    </row>
    <row r="88" spans="1:8" ht="19.5" customHeight="1">
      <c r="A88" s="3"/>
      <c r="B88" s="1"/>
      <c r="C88" s="1"/>
      <c r="D88" s="1"/>
      <c r="E88" s="1"/>
      <c r="F88" s="1"/>
      <c r="G88" s="1"/>
      <c r="H88" s="1"/>
    </row>
    <row r="89" spans="1:8" ht="19.5" customHeight="1">
      <c r="A89" s="3"/>
      <c r="B89" s="1"/>
      <c r="C89" s="1"/>
      <c r="D89" s="1"/>
      <c r="E89" s="1"/>
      <c r="F89" s="1"/>
      <c r="G89" s="1"/>
      <c r="H89" s="1"/>
    </row>
    <row r="90" spans="1:8" ht="19.5" customHeight="1">
      <c r="A90" s="3"/>
      <c r="B90" s="1"/>
      <c r="C90" s="1"/>
      <c r="D90" s="1"/>
      <c r="E90" s="1"/>
      <c r="F90" s="1"/>
      <c r="G90" s="1"/>
      <c r="H90" s="1"/>
    </row>
    <row r="91" spans="1:8" ht="19.5" customHeight="1">
      <c r="A91" s="3"/>
      <c r="B91" s="1"/>
      <c r="C91" s="1"/>
      <c r="D91" s="1"/>
      <c r="E91" s="1"/>
      <c r="F91" s="1"/>
      <c r="G91" s="1"/>
      <c r="H91" s="1"/>
    </row>
    <row r="92" spans="1:8" ht="19.5" customHeight="1">
      <c r="A92" s="3"/>
      <c r="B92" s="1"/>
      <c r="C92" s="1"/>
      <c r="D92" s="1"/>
      <c r="E92" s="1"/>
      <c r="F92" s="1"/>
      <c r="G92" s="1"/>
      <c r="H92" s="1"/>
    </row>
    <row r="93" spans="1:8" ht="19.5" customHeight="1">
      <c r="A93" s="3"/>
      <c r="B93" s="1"/>
      <c r="C93" s="1"/>
      <c r="D93" s="1"/>
      <c r="E93" s="1"/>
      <c r="F93" s="1"/>
      <c r="G93" s="1"/>
      <c r="H93" s="1"/>
    </row>
    <row r="94" spans="1:8" ht="19.5" customHeight="1">
      <c r="A94" s="3"/>
      <c r="B94" s="1"/>
      <c r="C94" s="1"/>
      <c r="D94" s="1"/>
      <c r="E94" s="1"/>
      <c r="F94" s="1"/>
      <c r="G94" s="1"/>
      <c r="H94" s="1"/>
    </row>
    <row r="95" spans="1:8" ht="19.5" customHeight="1">
      <c r="A95" s="3"/>
      <c r="B95" s="1"/>
      <c r="C95" s="1"/>
      <c r="D95" s="1"/>
      <c r="E95" s="1"/>
      <c r="F95" s="1"/>
      <c r="G95" s="1"/>
      <c r="H95" s="1"/>
    </row>
    <row r="96" spans="1:8" ht="19.5" customHeight="1">
      <c r="A96" s="3"/>
      <c r="B96" s="1"/>
      <c r="C96" s="1"/>
      <c r="D96" s="1"/>
      <c r="E96" s="1"/>
      <c r="F96" s="1"/>
      <c r="G96" s="1"/>
      <c r="H96" s="1"/>
    </row>
    <row r="97" spans="1:8" ht="19.5" customHeight="1">
      <c r="A97" s="3"/>
      <c r="B97" s="1"/>
      <c r="C97" s="1"/>
      <c r="D97" s="1"/>
      <c r="E97" s="1"/>
      <c r="F97" s="1"/>
      <c r="G97" s="1"/>
      <c r="H97" s="1"/>
    </row>
    <row r="98" spans="1:8" ht="19.5" customHeight="1">
      <c r="A98" s="3"/>
      <c r="B98" s="1"/>
      <c r="C98" s="1"/>
      <c r="D98" s="1"/>
      <c r="E98" s="1"/>
      <c r="F98" s="1"/>
      <c r="G98" s="1"/>
      <c r="H98" s="1"/>
    </row>
    <row r="99" spans="1:8" ht="19.5" customHeight="1">
      <c r="A99" s="3"/>
      <c r="B99" s="1"/>
      <c r="C99" s="1"/>
      <c r="D99" s="1"/>
      <c r="E99" s="1"/>
      <c r="F99" s="1"/>
      <c r="G99" s="1"/>
      <c r="H99" s="1"/>
    </row>
    <row r="100" spans="1:8" ht="19.5" customHeight="1">
      <c r="A100" s="3"/>
      <c r="B100" s="1"/>
      <c r="C100" s="1"/>
      <c r="D100" s="1"/>
      <c r="E100" s="1"/>
      <c r="F100" s="1"/>
      <c r="G100" s="1"/>
      <c r="H100" s="1"/>
    </row>
    <row r="101" spans="1:8" ht="19.5" customHeight="1">
      <c r="A101" s="3"/>
      <c r="B101" s="1"/>
      <c r="C101" s="1"/>
      <c r="D101" s="1"/>
      <c r="E101" s="1"/>
      <c r="F101" s="1"/>
      <c r="G101" s="1"/>
      <c r="H101" s="1"/>
    </row>
    <row r="102" spans="1:8" ht="19.5" customHeight="1">
      <c r="A102" s="3"/>
      <c r="B102" s="1"/>
      <c r="C102" s="1"/>
      <c r="D102" s="1"/>
      <c r="E102" s="1"/>
      <c r="F102" s="1"/>
      <c r="G102" s="1"/>
      <c r="H102" s="1"/>
    </row>
    <row r="103" spans="1:8" ht="19.5" customHeight="1">
      <c r="A103" s="3"/>
      <c r="B103" s="1"/>
      <c r="C103" s="1"/>
      <c r="D103" s="1"/>
      <c r="E103" s="1"/>
      <c r="F103" s="1"/>
      <c r="G103" s="1"/>
      <c r="H103" s="1"/>
    </row>
    <row r="104" spans="1:8" ht="19.5" customHeight="1">
      <c r="A104" s="3"/>
      <c r="B104" s="1"/>
      <c r="C104" s="1"/>
      <c r="D104" s="1"/>
      <c r="E104" s="1"/>
      <c r="F104" s="1"/>
      <c r="G104" s="1"/>
      <c r="H104" s="1"/>
    </row>
    <row r="105" spans="1:8" ht="19.5" customHeight="1">
      <c r="A105" s="3"/>
      <c r="B105" s="1"/>
      <c r="C105" s="1"/>
      <c r="D105" s="1"/>
      <c r="E105" s="1"/>
      <c r="F105" s="1"/>
      <c r="G105" s="1"/>
      <c r="H105" s="1"/>
    </row>
    <row r="106" spans="1:8" ht="19.5" customHeight="1">
      <c r="A106" s="3"/>
      <c r="B106" s="1"/>
      <c r="C106" s="1"/>
      <c r="D106" s="1"/>
      <c r="E106" s="1"/>
      <c r="F106" s="1"/>
      <c r="G106" s="1"/>
      <c r="H106" s="1"/>
    </row>
    <row r="107" spans="1:8" ht="19.5" customHeight="1">
      <c r="A107" s="3"/>
      <c r="B107" s="1"/>
      <c r="C107" s="1"/>
      <c r="D107" s="1"/>
      <c r="E107" s="1"/>
      <c r="F107" s="1"/>
      <c r="G107" s="1"/>
      <c r="H107" s="1"/>
    </row>
    <row r="108" spans="1:8" ht="19.5" customHeight="1">
      <c r="A108" s="3"/>
      <c r="B108" s="1"/>
      <c r="C108" s="1"/>
      <c r="D108" s="1"/>
      <c r="E108" s="1"/>
      <c r="F108" s="1"/>
      <c r="G108" s="1"/>
      <c r="H108" s="1"/>
    </row>
    <row r="109" spans="1:8" ht="19.5" customHeight="1">
      <c r="A109" s="3"/>
      <c r="B109" s="1"/>
      <c r="C109" s="1"/>
      <c r="D109" s="1"/>
      <c r="E109" s="1"/>
      <c r="F109" s="1"/>
      <c r="G109" s="1"/>
      <c r="H109" s="1"/>
    </row>
    <row r="110" spans="1:8" ht="19.5" customHeight="1">
      <c r="A110" s="3"/>
      <c r="B110" s="1"/>
      <c r="C110" s="1"/>
      <c r="D110" s="1"/>
      <c r="E110" s="1"/>
      <c r="F110" s="1"/>
      <c r="G110" s="1"/>
      <c r="H110" s="1"/>
    </row>
    <row r="111" spans="1:8" ht="19.5" customHeight="1">
      <c r="A111" s="3"/>
      <c r="B111" s="1"/>
      <c r="C111" s="1"/>
      <c r="D111" s="1"/>
      <c r="E111" s="1"/>
      <c r="F111" s="1"/>
      <c r="G111" s="1"/>
      <c r="H111" s="1"/>
    </row>
    <row r="112" spans="1:8" ht="19.5" customHeight="1">
      <c r="A112" s="3"/>
      <c r="B112" s="1"/>
      <c r="C112" s="1"/>
      <c r="D112" s="1"/>
      <c r="E112" s="1"/>
      <c r="F112" s="1"/>
      <c r="G112" s="1"/>
      <c r="H112" s="1"/>
    </row>
    <row r="113" spans="1:8" ht="19.5" customHeight="1">
      <c r="A113" s="3"/>
      <c r="B113" s="1"/>
      <c r="C113" s="1"/>
      <c r="D113" s="1"/>
      <c r="E113" s="1"/>
      <c r="F113" s="1"/>
      <c r="G113" s="1"/>
      <c r="H113" s="1"/>
    </row>
    <row r="114" spans="1:8" ht="19.5" customHeight="1">
      <c r="A114" s="3"/>
      <c r="B114" s="1"/>
      <c r="C114" s="1"/>
      <c r="D114" s="1"/>
      <c r="E114" s="1"/>
      <c r="F114" s="1"/>
      <c r="G114" s="1"/>
      <c r="H114" s="1"/>
    </row>
    <row r="115" spans="1:8" ht="19.5" customHeight="1">
      <c r="A115" s="3"/>
      <c r="B115" s="1"/>
      <c r="C115" s="1"/>
      <c r="D115" s="1"/>
      <c r="E115" s="1"/>
      <c r="F115" s="1"/>
      <c r="G115" s="1"/>
      <c r="H115" s="1"/>
    </row>
    <row r="116" spans="1:8" ht="19.5" customHeight="1">
      <c r="A116" s="3"/>
      <c r="B116" s="1"/>
      <c r="C116" s="1"/>
      <c r="D116" s="1"/>
      <c r="E116" s="1"/>
      <c r="F116" s="1"/>
      <c r="G116" s="1"/>
      <c r="H116" s="1"/>
    </row>
    <row r="117" spans="1:8" ht="19.5" customHeight="1">
      <c r="A117" s="3"/>
      <c r="B117" s="1"/>
      <c r="C117" s="1"/>
      <c r="D117" s="1"/>
      <c r="E117" s="1"/>
      <c r="F117" s="1"/>
      <c r="G117" s="1"/>
      <c r="H117" s="1"/>
    </row>
    <row r="118" spans="1:8" ht="19.5" customHeight="1">
      <c r="A118" s="3"/>
      <c r="B118" s="1"/>
      <c r="C118" s="1"/>
      <c r="D118" s="1"/>
      <c r="E118" s="1"/>
      <c r="F118" s="1"/>
      <c r="G118" s="1"/>
      <c r="H118" s="1"/>
    </row>
    <row r="119" spans="1:8" ht="19.5" customHeight="1">
      <c r="A119" s="3"/>
      <c r="B119" s="1"/>
      <c r="C119" s="1"/>
      <c r="D119" s="1"/>
      <c r="E119" s="1"/>
      <c r="F119" s="1"/>
      <c r="G119" s="1"/>
      <c r="H119" s="1"/>
    </row>
    <row r="120" spans="1:8" ht="19.5" customHeight="1">
      <c r="A120" s="3"/>
      <c r="B120" s="1"/>
      <c r="C120" s="1"/>
      <c r="D120" s="1"/>
      <c r="E120" s="1"/>
      <c r="F120" s="1"/>
      <c r="G120" s="1"/>
      <c r="H120" s="1"/>
    </row>
    <row r="121" spans="1:8" ht="19.5" customHeight="1">
      <c r="A121" s="3"/>
      <c r="B121" s="1"/>
      <c r="C121" s="1"/>
      <c r="D121" s="1"/>
      <c r="E121" s="1"/>
      <c r="F121" s="1"/>
      <c r="G121" s="1"/>
      <c r="H121" s="1"/>
    </row>
    <row r="122" spans="1:8" ht="19.5" customHeight="1">
      <c r="A122" s="3"/>
      <c r="B122" s="1"/>
      <c r="C122" s="1"/>
      <c r="D122" s="1"/>
      <c r="E122" s="1"/>
      <c r="F122" s="1"/>
      <c r="G122" s="1"/>
      <c r="H122" s="1"/>
    </row>
    <row r="123" spans="1:8" ht="19.5" customHeight="1">
      <c r="A123" s="3"/>
      <c r="B123" s="1"/>
      <c r="C123" s="1"/>
      <c r="D123" s="1"/>
      <c r="E123" s="1"/>
      <c r="F123" s="1"/>
      <c r="G123" s="1"/>
      <c r="H123" s="1"/>
    </row>
    <row r="124" spans="1:8" ht="19.5" customHeight="1">
      <c r="A124" s="3"/>
      <c r="B124" s="1"/>
      <c r="C124" s="1"/>
      <c r="D124" s="1"/>
      <c r="E124" s="1"/>
      <c r="F124" s="1"/>
      <c r="G124" s="1"/>
      <c r="H124" s="1"/>
    </row>
    <row r="125" spans="1:8" ht="19.5" customHeight="1">
      <c r="A125" s="3"/>
      <c r="B125" s="1"/>
      <c r="C125" s="1"/>
      <c r="D125" s="1"/>
      <c r="E125" s="1"/>
      <c r="F125" s="1"/>
      <c r="G125" s="1"/>
      <c r="H125" s="1"/>
    </row>
    <row r="126" spans="1:8" ht="19.5" customHeight="1">
      <c r="A126" s="3"/>
      <c r="B126" s="1"/>
      <c r="C126" s="1"/>
      <c r="D126" s="1"/>
      <c r="E126" s="1"/>
      <c r="F126" s="1"/>
      <c r="G126" s="1"/>
      <c r="H126" s="1"/>
    </row>
    <row r="127" spans="1:8" ht="19.5" customHeight="1">
      <c r="A127" s="3"/>
      <c r="B127" s="1"/>
      <c r="C127" s="1"/>
      <c r="D127" s="1"/>
      <c r="E127" s="1"/>
      <c r="F127" s="1"/>
      <c r="G127" s="1"/>
      <c r="H127" s="1"/>
    </row>
    <row r="128" spans="1:8" ht="19.5" customHeight="1">
      <c r="A128" s="3"/>
      <c r="B128" s="1"/>
      <c r="C128" s="1"/>
      <c r="D128" s="1"/>
      <c r="E128" s="1"/>
      <c r="F128" s="1"/>
      <c r="G128" s="1"/>
      <c r="H128" s="1"/>
    </row>
    <row r="129" spans="1:8" ht="19.5" customHeight="1">
      <c r="A129" s="3"/>
      <c r="B129" s="1"/>
      <c r="C129" s="1"/>
      <c r="D129" s="1"/>
      <c r="E129" s="1"/>
      <c r="F129" s="1"/>
      <c r="G129" s="1"/>
      <c r="H129" s="1"/>
    </row>
    <row r="130" spans="1:8" ht="19.5" customHeight="1">
      <c r="A130" s="3"/>
      <c r="B130" s="1"/>
      <c r="C130" s="1"/>
      <c r="D130" s="1"/>
      <c r="E130" s="1"/>
      <c r="F130" s="1"/>
      <c r="G130" s="1"/>
      <c r="H130" s="1"/>
    </row>
    <row r="131" spans="1:8" ht="19.5" customHeight="1">
      <c r="A131" s="3"/>
      <c r="B131" s="1"/>
      <c r="C131" s="1"/>
      <c r="D131" s="1"/>
      <c r="E131" s="1"/>
      <c r="F131" s="1"/>
      <c r="G131" s="1"/>
      <c r="H131" s="1"/>
    </row>
    <row r="132" spans="1:8" ht="19.5" customHeight="1">
      <c r="A132" s="3"/>
      <c r="B132" s="1"/>
      <c r="C132" s="1"/>
      <c r="D132" s="1"/>
      <c r="E132" s="1"/>
      <c r="F132" s="1"/>
      <c r="G132" s="1"/>
      <c r="H132" s="1"/>
    </row>
    <row r="133" spans="1:8" ht="19.5" customHeight="1">
      <c r="A133" s="3"/>
      <c r="B133" s="1"/>
      <c r="C133" s="1"/>
      <c r="D133" s="1"/>
      <c r="E133" s="1"/>
      <c r="F133" s="1"/>
      <c r="G133" s="1"/>
      <c r="H133" s="1"/>
    </row>
    <row r="134" spans="1:8" ht="19.5" customHeight="1">
      <c r="A134" s="3"/>
      <c r="B134" s="1"/>
      <c r="C134" s="1"/>
      <c r="D134" s="1"/>
      <c r="E134" s="1"/>
      <c r="F134" s="1"/>
      <c r="G134" s="1"/>
      <c r="H134" s="1"/>
    </row>
    <row r="135" spans="1:8" ht="19.5" customHeight="1">
      <c r="A135" s="3"/>
      <c r="B135" s="1"/>
      <c r="C135" s="1"/>
      <c r="D135" s="1"/>
      <c r="E135" s="1"/>
      <c r="F135" s="1"/>
      <c r="G135" s="1"/>
      <c r="H135" s="1"/>
    </row>
    <row r="136" spans="1:8" ht="19.5" customHeight="1">
      <c r="A136" s="3"/>
      <c r="B136" s="1"/>
      <c r="C136" s="1"/>
      <c r="D136" s="1"/>
      <c r="E136" s="1"/>
      <c r="F136" s="1"/>
      <c r="G136" s="1"/>
      <c r="H136" s="1"/>
    </row>
    <row r="137" spans="1:8" ht="19.5" customHeight="1">
      <c r="A137" s="3"/>
      <c r="B137" s="1"/>
      <c r="C137" s="1"/>
      <c r="D137" s="1"/>
      <c r="E137" s="1"/>
      <c r="F137" s="1"/>
      <c r="G137" s="1"/>
      <c r="H137" s="1"/>
    </row>
    <row r="138" spans="1:8" ht="19.5" customHeight="1">
      <c r="A138" s="3"/>
      <c r="B138" s="1"/>
      <c r="C138" s="1"/>
      <c r="D138" s="1"/>
      <c r="E138" s="1"/>
      <c r="F138" s="1"/>
      <c r="G138" s="1"/>
      <c r="H138" s="1"/>
    </row>
    <row r="139" spans="1:8" ht="19.5" customHeight="1">
      <c r="A139" s="3"/>
      <c r="B139" s="1"/>
      <c r="C139" s="1"/>
      <c r="D139" s="1"/>
      <c r="E139" s="1"/>
      <c r="F139" s="1"/>
      <c r="G139" s="1"/>
      <c r="H139" s="1"/>
    </row>
    <row r="140" spans="1:8" ht="19.5" customHeight="1">
      <c r="A140" s="3"/>
      <c r="B140" s="1"/>
      <c r="C140" s="1"/>
      <c r="D140" s="1"/>
      <c r="E140" s="1"/>
      <c r="F140" s="1"/>
      <c r="G140" s="1"/>
      <c r="H140" s="1"/>
    </row>
    <row r="141" spans="1:8" ht="19.5" customHeight="1">
      <c r="A141" s="3"/>
      <c r="B141" s="1"/>
      <c r="C141" s="1"/>
      <c r="D141" s="1"/>
      <c r="E141" s="1"/>
      <c r="F141" s="1"/>
      <c r="G141" s="1"/>
      <c r="H141" s="1"/>
    </row>
    <row r="142" spans="1:8" ht="19.5" customHeight="1">
      <c r="A142" s="3"/>
      <c r="B142" s="1"/>
      <c r="C142" s="1"/>
      <c r="D142" s="1"/>
      <c r="E142" s="1"/>
      <c r="F142" s="1"/>
      <c r="G142" s="1"/>
      <c r="H142" s="1"/>
    </row>
    <row r="143" spans="1:8" ht="19.5" customHeight="1">
      <c r="A143" s="3"/>
      <c r="B143" s="1"/>
      <c r="C143" s="1"/>
      <c r="D143" s="1"/>
      <c r="E143" s="1"/>
      <c r="F143" s="1"/>
      <c r="G143" s="1"/>
      <c r="H143" s="1"/>
    </row>
    <row r="144" spans="1:8" ht="19.5" customHeight="1">
      <c r="A144" s="3"/>
      <c r="B144" s="1"/>
      <c r="C144" s="1"/>
      <c r="D144" s="1"/>
      <c r="E144" s="1"/>
      <c r="F144" s="1"/>
      <c r="G144" s="1"/>
      <c r="H144" s="1"/>
    </row>
    <row r="145" spans="1:8" ht="19.5" customHeight="1">
      <c r="A145" s="3"/>
      <c r="B145" s="1"/>
      <c r="C145" s="1"/>
      <c r="D145" s="1"/>
      <c r="E145" s="1"/>
      <c r="F145" s="1"/>
      <c r="G145" s="1"/>
      <c r="H145" s="1"/>
    </row>
    <row r="146" spans="1:8" ht="19.5" customHeight="1">
      <c r="A146" s="3"/>
      <c r="B146" s="1"/>
      <c r="C146" s="1"/>
      <c r="D146" s="1"/>
      <c r="E146" s="1"/>
      <c r="F146" s="1"/>
      <c r="G146" s="1"/>
      <c r="H146" s="1"/>
    </row>
    <row r="147" spans="1:8" ht="19.5" customHeight="1">
      <c r="A147" s="3"/>
      <c r="B147" s="1"/>
      <c r="C147" s="1"/>
      <c r="D147" s="1"/>
      <c r="E147" s="1"/>
      <c r="F147" s="1"/>
      <c r="G147" s="1"/>
      <c r="H147" s="1"/>
    </row>
    <row r="148" spans="1:8" ht="19.5" customHeight="1">
      <c r="A148" s="3"/>
      <c r="B148" s="1"/>
      <c r="C148" s="1"/>
      <c r="D148" s="1"/>
      <c r="E148" s="1"/>
      <c r="F148" s="1"/>
      <c r="G148" s="1"/>
      <c r="H148" s="1"/>
    </row>
    <row r="149" spans="1:8" ht="19.5" customHeight="1">
      <c r="A149" s="3"/>
      <c r="B149" s="1"/>
      <c r="C149" s="1"/>
      <c r="D149" s="1"/>
      <c r="E149" s="1"/>
      <c r="F149" s="1"/>
      <c r="G149" s="1"/>
      <c r="H149" s="1"/>
    </row>
    <row r="150" spans="1:8" ht="19.5" customHeight="1">
      <c r="A150" s="3"/>
      <c r="B150" s="1"/>
      <c r="C150" s="1"/>
      <c r="D150" s="1"/>
      <c r="E150" s="1"/>
      <c r="F150" s="1"/>
      <c r="G150" s="1"/>
      <c r="H150" s="1"/>
    </row>
    <row r="151" spans="1:8" ht="19.5" customHeight="1">
      <c r="A151" s="3"/>
      <c r="B151" s="1"/>
      <c r="C151" s="1"/>
      <c r="D151" s="1"/>
      <c r="E151" s="1"/>
      <c r="F151" s="1"/>
      <c r="G151" s="1"/>
      <c r="H151" s="1"/>
    </row>
    <row r="152" spans="1:8" ht="19.5" customHeight="1">
      <c r="A152" s="3"/>
      <c r="B152" s="1"/>
      <c r="C152" s="1"/>
      <c r="D152" s="1"/>
      <c r="E152" s="1"/>
      <c r="F152" s="1"/>
      <c r="G152" s="1"/>
      <c r="H152" s="1"/>
    </row>
    <row r="153" spans="1:8" ht="19.5" customHeight="1">
      <c r="A153" s="3"/>
      <c r="B153" s="1"/>
      <c r="C153" s="1"/>
      <c r="D153" s="1"/>
      <c r="E153" s="1"/>
      <c r="F153" s="1"/>
      <c r="G153" s="1"/>
      <c r="H153" s="1"/>
    </row>
    <row r="154" spans="1:8" ht="19.5" customHeight="1">
      <c r="A154" s="3"/>
      <c r="B154" s="1"/>
      <c r="C154" s="1"/>
      <c r="D154" s="1"/>
      <c r="E154" s="1"/>
      <c r="F154" s="1"/>
      <c r="G154" s="1"/>
      <c r="H154" s="1"/>
    </row>
    <row r="155" spans="1:8" ht="19.5" customHeight="1">
      <c r="A155" s="3"/>
      <c r="B155" s="1"/>
      <c r="C155" s="1"/>
      <c r="D155" s="1"/>
      <c r="E155" s="1"/>
      <c r="F155" s="1"/>
      <c r="G155" s="1"/>
      <c r="H155" s="1"/>
    </row>
    <row r="156" spans="1:8" ht="19.5" customHeight="1">
      <c r="A156" s="3"/>
      <c r="B156" s="1"/>
      <c r="C156" s="1"/>
      <c r="D156" s="1"/>
      <c r="E156" s="1"/>
      <c r="F156" s="1"/>
      <c r="G156" s="1"/>
      <c r="H156" s="1"/>
    </row>
    <row r="157" spans="1:8" ht="19.5" customHeight="1">
      <c r="A157" s="3"/>
      <c r="B157" s="1"/>
      <c r="C157" s="1"/>
      <c r="D157" s="1"/>
      <c r="E157" s="1"/>
      <c r="F157" s="1"/>
      <c r="G157" s="1"/>
      <c r="H157" s="1"/>
    </row>
    <row r="158" spans="1:8" ht="19.5" customHeight="1">
      <c r="A158" s="3"/>
      <c r="B158" s="1"/>
      <c r="C158" s="1"/>
      <c r="D158" s="1"/>
      <c r="E158" s="1"/>
      <c r="F158" s="1"/>
      <c r="G158" s="1"/>
      <c r="H158" s="1"/>
    </row>
    <row r="159" spans="1:8" ht="19.5" customHeight="1">
      <c r="A159" s="3"/>
      <c r="B159" s="1"/>
      <c r="C159" s="1"/>
      <c r="D159" s="1"/>
      <c r="E159" s="1"/>
      <c r="F159" s="1"/>
      <c r="G159" s="1"/>
      <c r="H159" s="1"/>
    </row>
    <row r="160" spans="1:8" ht="19.5" customHeight="1">
      <c r="A160" s="3"/>
      <c r="B160" s="1"/>
      <c r="C160" s="1"/>
      <c r="D160" s="1"/>
      <c r="E160" s="1"/>
      <c r="F160" s="1"/>
      <c r="G160" s="1"/>
      <c r="H160" s="1"/>
    </row>
    <row r="161" spans="1:8" ht="19.5" customHeight="1">
      <c r="A161" s="3"/>
      <c r="B161" s="1"/>
      <c r="C161" s="1"/>
      <c r="D161" s="1"/>
      <c r="E161" s="1"/>
      <c r="F161" s="1"/>
      <c r="G161" s="1"/>
      <c r="H161" s="1"/>
    </row>
    <row r="162" spans="1:8" ht="19.5" customHeight="1">
      <c r="A162" s="3"/>
      <c r="B162" s="1"/>
      <c r="C162" s="1"/>
      <c r="D162" s="1"/>
      <c r="E162" s="1"/>
      <c r="F162" s="1"/>
      <c r="G162" s="1"/>
      <c r="H162" s="1"/>
    </row>
    <row r="163" spans="1:8" ht="19.5" customHeight="1">
      <c r="A163" s="3"/>
      <c r="B163" s="1"/>
      <c r="C163" s="1"/>
      <c r="D163" s="1"/>
      <c r="E163" s="1"/>
      <c r="F163" s="1"/>
      <c r="G163" s="1"/>
      <c r="H163" s="1"/>
    </row>
    <row r="164" spans="1:8" ht="19.5" customHeight="1">
      <c r="A164" s="3"/>
      <c r="B164" s="1"/>
      <c r="C164" s="1"/>
      <c r="D164" s="1"/>
      <c r="E164" s="1"/>
      <c r="F164" s="1"/>
      <c r="G164" s="1"/>
      <c r="H164" s="1"/>
    </row>
    <row r="165" spans="1:8" ht="19.5" customHeight="1">
      <c r="A165" s="3"/>
      <c r="B165" s="1"/>
      <c r="C165" s="1"/>
      <c r="D165" s="1"/>
      <c r="E165" s="1"/>
      <c r="F165" s="1"/>
      <c r="G165" s="1"/>
      <c r="H165" s="1"/>
    </row>
    <row r="166" spans="1:8" ht="19.5" customHeight="1">
      <c r="A166" s="3"/>
      <c r="B166" s="1"/>
      <c r="C166" s="1"/>
      <c r="D166" s="1"/>
      <c r="E166" s="1"/>
      <c r="F166" s="1"/>
      <c r="G166" s="1"/>
      <c r="H166" s="1"/>
    </row>
    <row r="167" spans="1:8" ht="19.5" customHeight="1">
      <c r="A167" s="3"/>
      <c r="B167" s="1"/>
      <c r="C167" s="1"/>
      <c r="D167" s="1"/>
      <c r="E167" s="1"/>
      <c r="F167" s="1"/>
      <c r="G167" s="1"/>
      <c r="H167" s="1"/>
    </row>
    <row r="168" spans="1:8" ht="19.5" customHeight="1">
      <c r="A168" s="3"/>
      <c r="B168" s="1"/>
      <c r="C168" s="1"/>
      <c r="D168" s="1"/>
      <c r="E168" s="1"/>
      <c r="F168" s="1"/>
      <c r="G168" s="1"/>
      <c r="H168" s="1"/>
    </row>
    <row r="169" spans="1:8" ht="19.5" customHeight="1">
      <c r="A169" s="3"/>
      <c r="B169" s="1"/>
      <c r="C169" s="1"/>
      <c r="D169" s="1"/>
      <c r="E169" s="1"/>
      <c r="F169" s="1"/>
      <c r="G169" s="1"/>
      <c r="H169" s="1"/>
    </row>
    <row r="170" spans="1:8" ht="19.5" customHeight="1">
      <c r="A170" s="3"/>
      <c r="B170" s="1"/>
      <c r="C170" s="1"/>
      <c r="D170" s="1"/>
      <c r="E170" s="1"/>
      <c r="F170" s="1"/>
      <c r="G170" s="1"/>
      <c r="H170" s="1"/>
    </row>
    <row r="171" spans="1:8" ht="19.5" customHeight="1">
      <c r="A171" s="3"/>
      <c r="B171" s="1"/>
      <c r="C171" s="1"/>
      <c r="D171" s="1"/>
      <c r="E171" s="1"/>
      <c r="F171" s="1"/>
      <c r="G171" s="1"/>
      <c r="H171" s="1"/>
    </row>
    <row r="172" spans="1:8" ht="19.5" customHeight="1">
      <c r="A172" s="3"/>
      <c r="B172" s="1"/>
      <c r="C172" s="1"/>
      <c r="D172" s="1"/>
      <c r="E172" s="1"/>
      <c r="F172" s="1"/>
      <c r="G172" s="1"/>
      <c r="H172" s="1"/>
    </row>
    <row r="173" spans="1:8" ht="19.5" customHeight="1">
      <c r="A173" s="3"/>
      <c r="B173" s="1"/>
      <c r="C173" s="1"/>
      <c r="D173" s="1"/>
      <c r="E173" s="1"/>
      <c r="F173" s="1"/>
      <c r="G173" s="1"/>
      <c r="H173" s="1"/>
    </row>
    <row r="174" spans="1:8" ht="19.5" customHeight="1">
      <c r="A174" s="3"/>
      <c r="B174" s="1"/>
      <c r="C174" s="1"/>
      <c r="D174" s="1"/>
      <c r="E174" s="1"/>
      <c r="F174" s="1"/>
      <c r="G174" s="1"/>
      <c r="H174" s="1"/>
    </row>
    <row r="175" spans="1:8" ht="19.5" customHeight="1">
      <c r="A175" s="3"/>
      <c r="B175" s="1"/>
      <c r="C175" s="1"/>
      <c r="D175" s="1"/>
      <c r="E175" s="1"/>
      <c r="F175" s="1"/>
      <c r="G175" s="1"/>
      <c r="H175" s="1"/>
    </row>
    <row r="176" spans="1:8" ht="19.5" customHeight="1">
      <c r="A176" s="3"/>
      <c r="B176" s="1"/>
      <c r="C176" s="1"/>
      <c r="D176" s="1"/>
      <c r="E176" s="1"/>
      <c r="F176" s="1"/>
      <c r="G176" s="1"/>
      <c r="H176" s="1"/>
    </row>
    <row r="177" spans="1:8" ht="19.5" customHeight="1">
      <c r="A177" s="3"/>
      <c r="B177" s="1"/>
      <c r="C177" s="1"/>
      <c r="D177" s="1"/>
      <c r="E177" s="1"/>
      <c r="F177" s="1"/>
      <c r="G177" s="1"/>
      <c r="H177" s="1"/>
    </row>
    <row r="178" spans="1:8" ht="19.5" customHeight="1">
      <c r="A178" s="3"/>
      <c r="B178" s="1"/>
      <c r="C178" s="1"/>
      <c r="D178" s="1"/>
      <c r="E178" s="1"/>
      <c r="F178" s="1"/>
      <c r="G178" s="1"/>
      <c r="H178" s="1"/>
    </row>
    <row r="179" spans="1:8" ht="19.5" customHeight="1">
      <c r="A179" s="3"/>
      <c r="B179" s="1"/>
      <c r="C179" s="1"/>
      <c r="D179" s="1"/>
      <c r="E179" s="1"/>
      <c r="F179" s="1"/>
      <c r="G179" s="1"/>
      <c r="H179" s="1"/>
    </row>
    <row r="180" spans="1:8" ht="19.5" customHeight="1">
      <c r="A180" s="3"/>
      <c r="B180" s="1"/>
      <c r="C180" s="1"/>
      <c r="D180" s="1"/>
      <c r="E180" s="1"/>
      <c r="F180" s="1"/>
      <c r="G180" s="1"/>
      <c r="H180" s="1"/>
    </row>
    <row r="181" spans="1:8" ht="19.5" customHeight="1">
      <c r="A181" s="3"/>
      <c r="B181" s="1"/>
      <c r="C181" s="1"/>
      <c r="D181" s="1"/>
      <c r="E181" s="1"/>
      <c r="F181" s="1"/>
      <c r="G181" s="1"/>
      <c r="H181" s="1"/>
    </row>
    <row r="182" spans="1:8" ht="19.5" customHeight="1">
      <c r="A182" s="3"/>
      <c r="B182" s="1"/>
      <c r="C182" s="1"/>
      <c r="D182" s="1"/>
      <c r="E182" s="1"/>
      <c r="F182" s="1"/>
      <c r="G182" s="1"/>
      <c r="H182" s="1"/>
    </row>
    <row r="183" spans="1:8" ht="19.5" customHeight="1">
      <c r="A183" s="3"/>
      <c r="B183" s="1"/>
      <c r="C183" s="1"/>
      <c r="D183" s="1"/>
      <c r="E183" s="1"/>
      <c r="F183" s="1"/>
      <c r="G183" s="1"/>
      <c r="H183" s="1"/>
    </row>
    <row r="184" spans="1:8" ht="19.5" customHeight="1">
      <c r="A184" s="3"/>
      <c r="B184" s="1"/>
      <c r="C184" s="1"/>
      <c r="D184" s="1"/>
      <c r="E184" s="1"/>
      <c r="F184" s="1"/>
      <c r="G184" s="1"/>
      <c r="H184" s="1"/>
    </row>
    <row r="185" spans="1:8" ht="19.5" customHeight="1">
      <c r="A185" s="3"/>
      <c r="B185" s="1"/>
      <c r="C185" s="1"/>
      <c r="D185" s="1"/>
      <c r="E185" s="1"/>
      <c r="F185" s="1"/>
      <c r="G185" s="1"/>
      <c r="H185" s="1"/>
    </row>
    <row r="186" spans="1:8" ht="19.5" customHeight="1">
      <c r="A186" s="3"/>
      <c r="B186" s="1"/>
      <c r="C186" s="1"/>
      <c r="D186" s="1"/>
      <c r="E186" s="1"/>
      <c r="F186" s="1"/>
      <c r="G186" s="1"/>
      <c r="H186" s="1"/>
    </row>
    <row r="187" spans="1:8" ht="19.5" customHeight="1">
      <c r="A187" s="3"/>
      <c r="B187" s="1"/>
      <c r="C187" s="1"/>
      <c r="D187" s="1"/>
      <c r="E187" s="1"/>
      <c r="F187" s="1"/>
      <c r="G187" s="1"/>
      <c r="H187" s="1"/>
    </row>
    <row r="188" spans="1:8" ht="19.5" customHeight="1">
      <c r="A188" s="3"/>
      <c r="B188" s="1"/>
      <c r="C188" s="1"/>
      <c r="D188" s="1"/>
      <c r="E188" s="1"/>
      <c r="F188" s="1"/>
      <c r="G188" s="1"/>
      <c r="H188" s="1"/>
    </row>
    <row r="189" spans="1:8" ht="19.5" customHeight="1">
      <c r="A189" s="3"/>
      <c r="B189" s="1"/>
      <c r="C189" s="1"/>
      <c r="D189" s="1"/>
      <c r="E189" s="1"/>
      <c r="F189" s="1"/>
      <c r="G189" s="1"/>
      <c r="H189" s="1"/>
    </row>
    <row r="190" spans="1:8" ht="19.5" customHeight="1">
      <c r="A190" s="3"/>
      <c r="B190" s="1"/>
      <c r="C190" s="1"/>
      <c r="D190" s="1"/>
      <c r="E190" s="1"/>
      <c r="F190" s="1"/>
      <c r="G190" s="1"/>
      <c r="H190" s="1"/>
    </row>
    <row r="191" spans="1:8" ht="19.5" customHeight="1">
      <c r="A191" s="3"/>
      <c r="B191" s="1"/>
      <c r="C191" s="1"/>
      <c r="D191" s="1"/>
      <c r="E191" s="1"/>
      <c r="F191" s="1"/>
      <c r="G191" s="1"/>
      <c r="H191" s="1"/>
    </row>
    <row r="192" spans="1:8" ht="19.5" customHeight="1">
      <c r="A192" s="3"/>
      <c r="B192" s="1"/>
      <c r="C192" s="1"/>
      <c r="D192" s="1"/>
      <c r="E192" s="1"/>
      <c r="F192" s="1"/>
      <c r="G192" s="1"/>
      <c r="H192" s="1"/>
    </row>
    <row r="193" spans="1:8" ht="19.5" customHeight="1">
      <c r="A193" s="3"/>
      <c r="B193" s="1"/>
      <c r="C193" s="1"/>
      <c r="D193" s="1"/>
      <c r="E193" s="1"/>
      <c r="F193" s="1"/>
      <c r="G193" s="1"/>
      <c r="H193" s="1"/>
    </row>
    <row r="194" spans="1:8" ht="19.5" customHeight="1">
      <c r="A194" s="3"/>
      <c r="B194" s="1"/>
      <c r="C194" s="1"/>
      <c r="D194" s="1"/>
      <c r="E194" s="1"/>
      <c r="F194" s="1"/>
      <c r="G194" s="1"/>
      <c r="H194" s="1"/>
    </row>
    <row r="195" spans="1:8" ht="19.5" customHeight="1">
      <c r="A195" s="3"/>
      <c r="B195" s="1"/>
      <c r="C195" s="1"/>
      <c r="D195" s="1"/>
      <c r="E195" s="1"/>
      <c r="F195" s="1"/>
      <c r="G195" s="1"/>
      <c r="H195" s="1"/>
    </row>
    <row r="196" spans="1:8" ht="19.5" customHeight="1">
      <c r="A196" s="3"/>
      <c r="B196" s="1"/>
      <c r="C196" s="1"/>
      <c r="D196" s="1"/>
      <c r="E196" s="1"/>
      <c r="F196" s="1"/>
      <c r="G196" s="1"/>
      <c r="H196" s="1"/>
    </row>
    <row r="197" spans="1:8" ht="19.5" customHeight="1">
      <c r="A197" s="3"/>
      <c r="B197" s="1"/>
      <c r="C197" s="1"/>
      <c r="D197" s="1"/>
      <c r="E197" s="1"/>
      <c r="F197" s="1"/>
      <c r="G197" s="1"/>
      <c r="H197" s="1"/>
    </row>
    <row r="198" spans="1:8" ht="19.5" customHeight="1">
      <c r="A198" s="3"/>
      <c r="B198" s="1"/>
      <c r="C198" s="1"/>
      <c r="D198" s="1"/>
      <c r="E198" s="1"/>
      <c r="F198" s="1"/>
      <c r="G198" s="1"/>
      <c r="H198" s="1"/>
    </row>
    <row r="199" spans="1:8" ht="19.5" customHeight="1">
      <c r="A199" s="3"/>
      <c r="B199" s="1"/>
      <c r="C199" s="1"/>
      <c r="D199" s="1"/>
      <c r="E199" s="1"/>
      <c r="F199" s="1"/>
      <c r="G199" s="1"/>
      <c r="H199" s="1"/>
    </row>
    <row r="200" spans="1:8" ht="19.5" customHeight="1">
      <c r="A200" s="3"/>
      <c r="B200" s="1"/>
      <c r="C200" s="1"/>
      <c r="D200" s="1"/>
      <c r="E200" s="1"/>
      <c r="F200" s="1"/>
      <c r="G200" s="1"/>
      <c r="H200" s="1"/>
    </row>
    <row r="201" spans="1:8" ht="19.5" customHeight="1">
      <c r="A201" s="3"/>
      <c r="B201" s="1"/>
      <c r="C201" s="1"/>
      <c r="D201" s="1"/>
      <c r="E201" s="1"/>
      <c r="F201" s="1"/>
      <c r="G201" s="1"/>
      <c r="H201" s="1"/>
    </row>
    <row r="202" spans="1:8" ht="19.5" customHeight="1">
      <c r="A202" s="3"/>
      <c r="B202" s="1"/>
      <c r="C202" s="1"/>
      <c r="D202" s="1"/>
      <c r="E202" s="1"/>
      <c r="F202" s="1"/>
      <c r="G202" s="1"/>
      <c r="H202" s="1"/>
    </row>
    <row r="203" spans="1:8" ht="19.5" customHeight="1">
      <c r="A203" s="3"/>
      <c r="B203" s="1"/>
      <c r="C203" s="1"/>
      <c r="D203" s="1"/>
      <c r="E203" s="1"/>
      <c r="F203" s="1"/>
      <c r="G203" s="1"/>
      <c r="H203" s="1"/>
    </row>
    <row r="204" spans="1:8" ht="19.5" customHeight="1">
      <c r="A204" s="3"/>
      <c r="B204" s="1"/>
      <c r="C204" s="1"/>
      <c r="D204" s="1"/>
      <c r="E204" s="1"/>
      <c r="F204" s="1"/>
      <c r="G204" s="1"/>
      <c r="H204" s="1"/>
    </row>
    <row r="205" spans="1:8" ht="19.5" customHeight="1">
      <c r="A205" s="3"/>
      <c r="B205" s="1"/>
      <c r="C205" s="1"/>
      <c r="D205" s="1"/>
      <c r="E205" s="1"/>
      <c r="F205" s="1"/>
      <c r="G205" s="1"/>
      <c r="H205" s="1"/>
    </row>
    <row r="206" spans="1:8" ht="19.5" customHeight="1">
      <c r="A206" s="3"/>
      <c r="B206" s="1"/>
      <c r="C206" s="1"/>
      <c r="D206" s="1"/>
      <c r="E206" s="1"/>
      <c r="F206" s="1"/>
      <c r="G206" s="1"/>
      <c r="H206" s="1"/>
    </row>
    <row r="207" spans="1:8" ht="19.5" customHeight="1">
      <c r="A207" s="3"/>
      <c r="B207" s="1"/>
      <c r="C207" s="1"/>
      <c r="D207" s="1"/>
      <c r="E207" s="1"/>
      <c r="F207" s="1"/>
      <c r="G207" s="1"/>
      <c r="H207" s="1"/>
    </row>
    <row r="208" spans="1:8" ht="19.5" customHeight="1">
      <c r="A208" s="3"/>
      <c r="B208" s="1"/>
      <c r="C208" s="1"/>
      <c r="D208" s="1"/>
      <c r="E208" s="1"/>
      <c r="F208" s="1"/>
      <c r="G208" s="1"/>
      <c r="H208" s="1"/>
    </row>
    <row r="209" spans="1:8" ht="19.5" customHeight="1">
      <c r="A209" s="3"/>
      <c r="B209" s="1"/>
      <c r="C209" s="1"/>
      <c r="D209" s="1"/>
      <c r="E209" s="1"/>
      <c r="F209" s="1"/>
      <c r="G209" s="1"/>
      <c r="H209" s="1"/>
    </row>
    <row r="210" spans="1:8" ht="19.5" customHeight="1">
      <c r="A210" s="3"/>
      <c r="B210" s="1"/>
      <c r="C210" s="1"/>
      <c r="D210" s="1"/>
      <c r="E210" s="1"/>
      <c r="F210" s="1"/>
      <c r="G210" s="1"/>
      <c r="H210" s="1"/>
    </row>
    <row r="211" spans="1:8" ht="19.5" customHeight="1">
      <c r="A211" s="3"/>
      <c r="B211" s="1"/>
      <c r="C211" s="1"/>
      <c r="D211" s="1"/>
      <c r="E211" s="1"/>
      <c r="F211" s="1"/>
      <c r="G211" s="1"/>
      <c r="H211" s="1"/>
    </row>
    <row r="212" spans="1:8" ht="19.5" customHeight="1">
      <c r="A212" s="3"/>
      <c r="B212" s="1"/>
      <c r="C212" s="1"/>
      <c r="D212" s="1"/>
      <c r="E212" s="1"/>
      <c r="F212" s="1"/>
      <c r="G212" s="1"/>
      <c r="H212" s="1"/>
    </row>
    <row r="213" spans="1:8" ht="19.5" customHeight="1">
      <c r="A213" s="3"/>
      <c r="B213" s="1"/>
      <c r="C213" s="1"/>
      <c r="D213" s="1"/>
      <c r="E213" s="1"/>
      <c r="F213" s="1"/>
      <c r="G213" s="1"/>
      <c r="H213" s="1"/>
    </row>
    <row r="214" spans="1:8" ht="19.5" customHeight="1">
      <c r="A214" s="3"/>
      <c r="B214" s="1"/>
      <c r="C214" s="1"/>
      <c r="D214" s="1"/>
      <c r="E214" s="1"/>
      <c r="F214" s="1"/>
      <c r="G214" s="1"/>
      <c r="H214" s="1"/>
    </row>
    <row r="215" spans="1:8" ht="19.5" customHeight="1">
      <c r="A215" s="3"/>
      <c r="B215" s="1"/>
      <c r="C215" s="1"/>
      <c r="D215" s="1"/>
      <c r="E215" s="1"/>
      <c r="F215" s="1"/>
      <c r="G215" s="1"/>
      <c r="H215" s="1"/>
    </row>
    <row r="216" spans="1:8" ht="19.5" customHeight="1">
      <c r="A216" s="3"/>
      <c r="B216" s="1"/>
      <c r="C216" s="1"/>
      <c r="D216" s="1"/>
      <c r="E216" s="1"/>
      <c r="F216" s="1"/>
      <c r="G216" s="1"/>
      <c r="H216" s="1"/>
    </row>
    <row r="217" spans="1:8" ht="19.5" customHeight="1">
      <c r="A217" s="3"/>
      <c r="B217" s="1"/>
      <c r="C217" s="1"/>
      <c r="D217" s="1"/>
      <c r="E217" s="1"/>
      <c r="F217" s="1"/>
      <c r="G217" s="1"/>
      <c r="H217" s="1"/>
    </row>
    <row r="218" spans="1:8" ht="19.5" customHeight="1">
      <c r="A218" s="3"/>
      <c r="B218" s="1"/>
      <c r="C218" s="1"/>
      <c r="D218" s="1"/>
      <c r="E218" s="1"/>
      <c r="F218" s="1"/>
      <c r="G218" s="1"/>
      <c r="H218" s="1"/>
    </row>
    <row r="219" spans="1:8" ht="19.5" customHeight="1">
      <c r="A219" s="3"/>
      <c r="B219" s="1"/>
      <c r="C219" s="1"/>
      <c r="D219" s="1"/>
      <c r="E219" s="1"/>
      <c r="F219" s="1"/>
      <c r="G219" s="1"/>
      <c r="H219" s="1"/>
    </row>
    <row r="220" spans="1:8" ht="19.5" customHeight="1">
      <c r="A220" s="3"/>
      <c r="B220" s="1"/>
      <c r="C220" s="1"/>
      <c r="D220" s="1"/>
      <c r="E220" s="1"/>
      <c r="F220" s="1"/>
      <c r="G220" s="1"/>
      <c r="H220" s="1"/>
    </row>
    <row r="221" spans="1:8" ht="19.5" customHeight="1">
      <c r="A221" s="3"/>
      <c r="B221" s="1"/>
      <c r="C221" s="1"/>
      <c r="D221" s="1"/>
      <c r="E221" s="1"/>
      <c r="F221" s="1"/>
      <c r="G221" s="1"/>
      <c r="H221" s="1"/>
    </row>
    <row r="222" spans="1:8" ht="19.5" customHeight="1">
      <c r="A222" s="3"/>
      <c r="B222" s="1"/>
      <c r="C222" s="1"/>
      <c r="D222" s="1"/>
      <c r="E222" s="1"/>
      <c r="F222" s="1"/>
      <c r="G222" s="1"/>
      <c r="H222" s="1"/>
    </row>
    <row r="223" spans="1:8" ht="19.5" customHeight="1">
      <c r="A223" s="3"/>
      <c r="B223" s="1"/>
      <c r="C223" s="1"/>
      <c r="D223" s="1"/>
      <c r="E223" s="1"/>
      <c r="F223" s="1"/>
      <c r="G223" s="1"/>
      <c r="H223" s="1"/>
    </row>
    <row r="224" spans="1:8" ht="19.5" customHeight="1">
      <c r="A224" s="3"/>
      <c r="B224" s="1"/>
      <c r="C224" s="1"/>
      <c r="D224" s="1"/>
      <c r="E224" s="1"/>
      <c r="F224" s="1"/>
      <c r="G224" s="1"/>
      <c r="H224" s="1"/>
    </row>
    <row r="225" spans="1:8" ht="19.5" customHeight="1">
      <c r="A225" s="3"/>
      <c r="B225" s="1"/>
      <c r="C225" s="1"/>
      <c r="D225" s="1"/>
      <c r="E225" s="1"/>
      <c r="F225" s="1"/>
      <c r="G225" s="1"/>
      <c r="H225" s="1"/>
    </row>
    <row r="226" spans="1:8" ht="19.5" customHeight="1">
      <c r="A226" s="3"/>
      <c r="B226" s="1"/>
      <c r="C226" s="1"/>
      <c r="D226" s="1"/>
      <c r="E226" s="1"/>
      <c r="F226" s="1"/>
      <c r="G226" s="1"/>
      <c r="H226" s="1"/>
    </row>
    <row r="227" spans="1:8" ht="19.5" customHeight="1">
      <c r="A227" s="3"/>
      <c r="B227" s="1"/>
      <c r="C227" s="1"/>
      <c r="D227" s="1"/>
      <c r="E227" s="1"/>
      <c r="F227" s="1"/>
      <c r="G227" s="1"/>
      <c r="H227" s="1"/>
    </row>
    <row r="228" spans="1:8" ht="19.5" customHeight="1">
      <c r="A228" s="3"/>
      <c r="B228" s="1"/>
      <c r="C228" s="1"/>
      <c r="D228" s="1"/>
      <c r="E228" s="1"/>
      <c r="F228" s="1"/>
      <c r="G228" s="1"/>
      <c r="H228" s="1"/>
    </row>
    <row r="229" spans="1:8" ht="19.5" customHeight="1">
      <c r="A229" s="3"/>
      <c r="B229" s="1"/>
      <c r="C229" s="1"/>
      <c r="D229" s="1"/>
      <c r="E229" s="1"/>
      <c r="F229" s="1"/>
      <c r="G229" s="1"/>
      <c r="H229" s="1"/>
    </row>
    <row r="230" spans="1:8" ht="19.5" customHeight="1">
      <c r="A230" s="3"/>
      <c r="B230" s="1"/>
      <c r="C230" s="1"/>
      <c r="D230" s="1"/>
      <c r="E230" s="1"/>
      <c r="F230" s="1"/>
      <c r="G230" s="1"/>
      <c r="H230" s="1"/>
    </row>
    <row r="231" spans="1:8" ht="19.5" customHeight="1">
      <c r="A231" s="3"/>
      <c r="B231" s="1"/>
      <c r="C231" s="1"/>
      <c r="D231" s="1"/>
      <c r="E231" s="1"/>
      <c r="F231" s="1"/>
      <c r="G231" s="1"/>
      <c r="H231" s="1"/>
    </row>
    <row r="232" spans="1:8" ht="19.5" customHeight="1">
      <c r="A232" s="3"/>
      <c r="B232" s="1"/>
      <c r="C232" s="1"/>
      <c r="D232" s="1"/>
      <c r="E232" s="1"/>
      <c r="F232" s="1"/>
      <c r="G232" s="1"/>
      <c r="H232" s="1"/>
    </row>
    <row r="233" spans="1:8" ht="19.5" customHeight="1">
      <c r="A233" s="3"/>
      <c r="B233" s="1"/>
      <c r="C233" s="1"/>
      <c r="D233" s="1"/>
      <c r="E233" s="1"/>
      <c r="F233" s="1"/>
      <c r="G233" s="1"/>
      <c r="H233" s="1"/>
    </row>
    <row r="234" spans="1:8" ht="19.5" customHeight="1">
      <c r="A234" s="3"/>
      <c r="B234" s="1"/>
      <c r="C234" s="1"/>
      <c r="D234" s="1"/>
      <c r="E234" s="1"/>
      <c r="F234" s="1"/>
      <c r="G234" s="1"/>
      <c r="H234" s="1"/>
    </row>
    <row r="235" spans="1:8" ht="19.5" customHeight="1">
      <c r="A235" s="3"/>
      <c r="B235" s="1"/>
      <c r="C235" s="1"/>
      <c r="D235" s="1"/>
      <c r="E235" s="1"/>
      <c r="F235" s="1"/>
      <c r="G235" s="1"/>
      <c r="H235" s="1"/>
    </row>
    <row r="236" spans="1:8" ht="19.5" customHeight="1">
      <c r="A236" s="3"/>
      <c r="B236" s="1"/>
      <c r="C236" s="1"/>
      <c r="D236" s="1"/>
      <c r="E236" s="1"/>
      <c r="F236" s="1"/>
      <c r="G236" s="1"/>
      <c r="H236" s="1"/>
    </row>
    <row r="237" spans="1:8" ht="19.5" customHeight="1">
      <c r="A237" s="3"/>
      <c r="B237" s="1"/>
      <c r="C237" s="1"/>
      <c r="D237" s="1"/>
      <c r="E237" s="1"/>
      <c r="F237" s="1"/>
      <c r="G237" s="1"/>
      <c r="H237" s="1"/>
    </row>
    <row r="238" spans="1:8" ht="19.5" customHeight="1">
      <c r="A238" s="3"/>
      <c r="B238" s="1"/>
      <c r="C238" s="1"/>
      <c r="D238" s="1"/>
      <c r="E238" s="1"/>
      <c r="F238" s="1"/>
      <c r="G238" s="1"/>
      <c r="H238" s="1"/>
    </row>
    <row r="239" spans="1:8" ht="19.5" customHeight="1">
      <c r="A239" s="3"/>
      <c r="B239" s="1"/>
      <c r="C239" s="1"/>
      <c r="D239" s="1"/>
      <c r="E239" s="1"/>
      <c r="F239" s="1"/>
      <c r="G239" s="1"/>
      <c r="H239" s="1"/>
    </row>
    <row r="240" spans="1:8" ht="19.5" customHeight="1">
      <c r="A240" s="3"/>
      <c r="B240" s="1"/>
      <c r="C240" s="1"/>
      <c r="D240" s="1"/>
      <c r="E240" s="1"/>
      <c r="F240" s="1"/>
      <c r="G240" s="1"/>
      <c r="H240" s="1"/>
    </row>
    <row r="241" spans="1:8" ht="19.5" customHeight="1">
      <c r="A241" s="3"/>
      <c r="B241" s="1"/>
      <c r="C241" s="1"/>
      <c r="D241" s="1"/>
      <c r="E241" s="1"/>
      <c r="F241" s="1"/>
      <c r="G241" s="1"/>
      <c r="H241" s="1"/>
    </row>
    <row r="242" spans="1:8" ht="19.5" customHeight="1">
      <c r="A242" s="3"/>
      <c r="B242" s="1"/>
      <c r="C242" s="1"/>
      <c r="D242" s="1"/>
      <c r="E242" s="1"/>
      <c r="F242" s="1"/>
      <c r="G242" s="1"/>
      <c r="H242" s="1"/>
    </row>
    <row r="243" spans="1:8" ht="19.5" customHeight="1">
      <c r="A243" s="3"/>
      <c r="B243" s="1"/>
      <c r="C243" s="1"/>
      <c r="D243" s="1"/>
      <c r="E243" s="1"/>
      <c r="F243" s="1"/>
      <c r="G243" s="1"/>
      <c r="H243" s="1"/>
    </row>
    <row r="244" spans="1:8" ht="19.5" customHeight="1">
      <c r="A244" s="3"/>
      <c r="B244" s="1"/>
      <c r="C244" s="1"/>
      <c r="D244" s="1"/>
      <c r="E244" s="1"/>
      <c r="F244" s="1"/>
      <c r="G244" s="1"/>
      <c r="H244" s="1"/>
    </row>
    <row r="245" spans="1:8" ht="19.5" customHeight="1">
      <c r="A245" s="3"/>
      <c r="B245" s="1"/>
      <c r="C245" s="1"/>
      <c r="D245" s="1"/>
      <c r="E245" s="1"/>
      <c r="F245" s="1"/>
      <c r="G245" s="1"/>
      <c r="H245" s="1"/>
    </row>
    <row r="246" spans="1:8" ht="19.5" customHeight="1">
      <c r="A246" s="3"/>
      <c r="B246" s="1"/>
      <c r="C246" s="1"/>
      <c r="D246" s="1"/>
      <c r="E246" s="1"/>
      <c r="F246" s="1"/>
      <c r="G246" s="1"/>
      <c r="H246" s="1"/>
    </row>
    <row r="247" spans="1:8" ht="19.5" customHeight="1">
      <c r="A247" s="3"/>
      <c r="B247" s="1"/>
      <c r="C247" s="1"/>
      <c r="D247" s="1"/>
      <c r="E247" s="1"/>
      <c r="F247" s="1"/>
      <c r="G247" s="1"/>
      <c r="H247" s="1"/>
    </row>
    <row r="248" spans="1:8" ht="19.5" customHeight="1">
      <c r="A248" s="3"/>
      <c r="B248" s="1"/>
      <c r="C248" s="1"/>
      <c r="D248" s="1"/>
      <c r="E248" s="1"/>
      <c r="F248" s="1"/>
      <c r="G248" s="1"/>
      <c r="H248" s="1"/>
    </row>
    <row r="249" spans="1:8" ht="19.5" customHeight="1">
      <c r="A249" s="3"/>
      <c r="B249" s="1"/>
      <c r="C249" s="1"/>
      <c r="D249" s="1"/>
      <c r="E249" s="1"/>
      <c r="F249" s="1"/>
      <c r="G249" s="1"/>
      <c r="H249" s="1"/>
    </row>
    <row r="250" spans="1:8" ht="19.5" customHeight="1">
      <c r="A250" s="3"/>
      <c r="B250" s="1"/>
      <c r="C250" s="1"/>
      <c r="D250" s="1"/>
      <c r="E250" s="1"/>
      <c r="F250" s="1"/>
      <c r="G250" s="1"/>
      <c r="H250" s="1"/>
    </row>
    <row r="251" spans="1:8" ht="19.5" customHeight="1">
      <c r="A251" s="3"/>
      <c r="B251" s="1"/>
      <c r="C251" s="1"/>
      <c r="D251" s="1"/>
      <c r="E251" s="1"/>
      <c r="F251" s="1"/>
      <c r="G251" s="1"/>
      <c r="H251" s="1"/>
    </row>
    <row r="252" spans="1:8" ht="19.5" customHeight="1">
      <c r="A252" s="3"/>
      <c r="B252" s="1"/>
      <c r="C252" s="1"/>
      <c r="D252" s="1"/>
      <c r="E252" s="1"/>
      <c r="F252" s="1"/>
      <c r="G252" s="1"/>
      <c r="H252" s="1"/>
    </row>
    <row r="253" spans="1:8" ht="19.5" customHeight="1">
      <c r="A253" s="3"/>
      <c r="B253" s="1"/>
      <c r="C253" s="1"/>
      <c r="D253" s="1"/>
      <c r="E253" s="1"/>
      <c r="F253" s="1"/>
      <c r="G253" s="1"/>
      <c r="H253" s="1"/>
    </row>
    <row r="254" spans="1:8" ht="19.5" customHeight="1">
      <c r="A254" s="3"/>
      <c r="B254" s="1"/>
      <c r="C254" s="1"/>
      <c r="D254" s="1"/>
      <c r="E254" s="1"/>
      <c r="F254" s="1"/>
      <c r="G254" s="1"/>
      <c r="H254" s="1"/>
    </row>
    <row r="255" spans="1:8" ht="19.5" customHeight="1">
      <c r="A255" s="3"/>
      <c r="B255" s="1"/>
      <c r="C255" s="1"/>
      <c r="D255" s="1"/>
      <c r="E255" s="1"/>
      <c r="F255" s="1"/>
      <c r="G255" s="1"/>
      <c r="H255" s="1"/>
    </row>
    <row r="256" spans="1:8" ht="19.5" customHeight="1">
      <c r="A256" s="3"/>
      <c r="B256" s="1"/>
      <c r="C256" s="1"/>
      <c r="D256" s="1"/>
      <c r="E256" s="1"/>
      <c r="F256" s="1"/>
      <c r="G256" s="1"/>
      <c r="H256" s="1"/>
    </row>
    <row r="257" spans="1:8" ht="19.5" customHeight="1">
      <c r="A257" s="3"/>
      <c r="B257" s="1"/>
      <c r="C257" s="1"/>
      <c r="D257" s="1"/>
      <c r="E257" s="1"/>
      <c r="F257" s="1"/>
      <c r="G257" s="1"/>
      <c r="H257" s="1"/>
    </row>
    <row r="258" spans="1:8" ht="19.5" customHeight="1">
      <c r="A258" s="3"/>
      <c r="B258" s="1"/>
      <c r="C258" s="1"/>
      <c r="D258" s="1"/>
      <c r="E258" s="1"/>
      <c r="F258" s="1"/>
      <c r="G258" s="1"/>
      <c r="H258" s="1"/>
    </row>
    <row r="259" spans="1:8" ht="19.5" customHeight="1">
      <c r="A259" s="3"/>
      <c r="B259" s="1"/>
      <c r="C259" s="1"/>
      <c r="D259" s="1"/>
      <c r="E259" s="1"/>
      <c r="F259" s="1"/>
      <c r="G259" s="1"/>
      <c r="H259" s="1"/>
    </row>
    <row r="260" spans="1:8" ht="19.5" customHeight="1">
      <c r="A260" s="3"/>
      <c r="B260" s="1"/>
      <c r="C260" s="1"/>
      <c r="D260" s="1"/>
      <c r="E260" s="1"/>
      <c r="F260" s="1"/>
      <c r="G260" s="1"/>
      <c r="H260" s="1"/>
    </row>
    <row r="261" spans="1:8" ht="19.5" customHeight="1">
      <c r="A261" s="3"/>
      <c r="B261" s="1"/>
      <c r="C261" s="1"/>
      <c r="D261" s="1"/>
      <c r="E261" s="1"/>
      <c r="F261" s="1"/>
      <c r="G261" s="1"/>
      <c r="H261" s="1"/>
    </row>
    <row r="262" spans="1:8" ht="19.5" customHeight="1">
      <c r="A262" s="3"/>
      <c r="B262" s="1"/>
      <c r="C262" s="1"/>
      <c r="D262" s="1"/>
      <c r="E262" s="1"/>
      <c r="F262" s="1"/>
      <c r="G262" s="1"/>
      <c r="H262" s="1"/>
    </row>
    <row r="263" spans="1:8" ht="19.5" customHeight="1">
      <c r="A263" s="3"/>
      <c r="B263" s="1"/>
      <c r="C263" s="1"/>
      <c r="D263" s="1"/>
      <c r="E263" s="1"/>
      <c r="F263" s="1"/>
      <c r="G263" s="1"/>
      <c r="H263" s="1"/>
    </row>
    <row r="264" spans="1:8" ht="19.5" customHeight="1">
      <c r="A264" s="3"/>
      <c r="B264" s="1"/>
      <c r="C264" s="1"/>
      <c r="D264" s="1"/>
      <c r="E264" s="1"/>
      <c r="F264" s="1"/>
      <c r="G264" s="1"/>
      <c r="H264" s="1"/>
    </row>
    <row r="265" spans="1:8" ht="19.5" customHeight="1">
      <c r="A265" s="3"/>
      <c r="B265" s="1"/>
      <c r="C265" s="1"/>
      <c r="D265" s="1"/>
      <c r="E265" s="1"/>
      <c r="F265" s="1"/>
      <c r="G265" s="1"/>
      <c r="H265" s="1"/>
    </row>
    <row r="266" spans="1:8" ht="19.5" customHeight="1">
      <c r="A266" s="3"/>
      <c r="B266" s="1"/>
      <c r="C266" s="1"/>
      <c r="D266" s="1"/>
      <c r="E266" s="1"/>
      <c r="F266" s="1"/>
      <c r="G266" s="1"/>
      <c r="H266" s="1"/>
    </row>
    <row r="267" spans="1:8" ht="19.5" customHeight="1">
      <c r="A267" s="3"/>
      <c r="B267" s="1"/>
      <c r="C267" s="1"/>
      <c r="D267" s="1"/>
      <c r="E267" s="1"/>
      <c r="F267" s="1"/>
      <c r="G267" s="1"/>
      <c r="H267" s="1"/>
    </row>
    <row r="268" spans="1:8" ht="19.5" customHeight="1">
      <c r="A268" s="3"/>
      <c r="B268" s="1"/>
      <c r="C268" s="1"/>
      <c r="D268" s="1"/>
      <c r="E268" s="1"/>
      <c r="F268" s="1"/>
      <c r="G268" s="1"/>
      <c r="H268" s="1"/>
    </row>
    <row r="269" spans="1:8" ht="19.5" customHeight="1">
      <c r="A269" s="3"/>
      <c r="B269" s="1"/>
      <c r="C269" s="1"/>
      <c r="D269" s="1"/>
      <c r="E269" s="1"/>
      <c r="F269" s="1"/>
      <c r="G269" s="1"/>
      <c r="H269" s="1"/>
    </row>
    <row r="270" spans="1:8" ht="19.5" customHeight="1">
      <c r="A270" s="3"/>
      <c r="B270" s="1"/>
      <c r="C270" s="1"/>
      <c r="D270" s="1"/>
      <c r="E270" s="1"/>
      <c r="F270" s="1"/>
      <c r="G270" s="1"/>
      <c r="H270" s="1"/>
    </row>
    <row r="271" spans="1:8" ht="19.5" customHeight="1">
      <c r="A271" s="3"/>
      <c r="B271" s="1"/>
      <c r="C271" s="1"/>
      <c r="D271" s="1"/>
      <c r="E271" s="1"/>
      <c r="F271" s="1"/>
      <c r="G271" s="1"/>
      <c r="H271" s="1"/>
    </row>
    <row r="272" spans="1:8" ht="19.5" customHeight="1">
      <c r="A272" s="3"/>
      <c r="B272" s="1"/>
      <c r="C272" s="1"/>
      <c r="D272" s="1"/>
      <c r="E272" s="1"/>
      <c r="F272" s="1"/>
      <c r="G272" s="1"/>
      <c r="H272" s="1"/>
    </row>
    <row r="273" spans="1:8" ht="19.5" customHeight="1">
      <c r="A273" s="3"/>
      <c r="B273" s="1"/>
      <c r="C273" s="1"/>
      <c r="D273" s="1"/>
      <c r="E273" s="1"/>
      <c r="F273" s="1"/>
      <c r="G273" s="1"/>
      <c r="H273" s="1"/>
    </row>
    <row r="274" spans="1:8" ht="19.5" customHeight="1">
      <c r="A274" s="3"/>
      <c r="B274" s="1"/>
      <c r="C274" s="1"/>
      <c r="D274" s="1"/>
      <c r="E274" s="1"/>
      <c r="F274" s="1"/>
      <c r="G274" s="1"/>
      <c r="H274" s="1"/>
    </row>
    <row r="275" spans="1:8" ht="19.5" customHeight="1">
      <c r="A275" s="3"/>
      <c r="B275" s="1"/>
      <c r="C275" s="1"/>
      <c r="D275" s="1"/>
      <c r="E275" s="1"/>
      <c r="F275" s="1"/>
      <c r="G275" s="1"/>
      <c r="H275" s="1"/>
    </row>
    <row r="276" spans="1:8" ht="19.5" customHeight="1">
      <c r="A276" s="3"/>
      <c r="B276" s="1"/>
      <c r="C276" s="1"/>
      <c r="D276" s="1"/>
      <c r="E276" s="1"/>
      <c r="F276" s="1"/>
      <c r="G276" s="1"/>
      <c r="H276" s="1"/>
    </row>
    <row r="277" spans="1:8" ht="19.5" customHeight="1">
      <c r="A277" s="3"/>
      <c r="B277" s="1"/>
      <c r="C277" s="1"/>
      <c r="D277" s="1"/>
      <c r="E277" s="1"/>
      <c r="F277" s="1"/>
      <c r="G277" s="1"/>
      <c r="H277" s="1"/>
    </row>
    <row r="278" spans="1:8" ht="19.5" customHeight="1">
      <c r="A278" s="3"/>
      <c r="B278" s="1"/>
      <c r="C278" s="1"/>
      <c r="D278" s="1"/>
      <c r="E278" s="1"/>
      <c r="F278" s="1"/>
      <c r="G278" s="1"/>
      <c r="H278" s="1"/>
    </row>
    <row r="279" spans="1:8" ht="19.5" customHeight="1">
      <c r="A279" s="3"/>
      <c r="B279" s="1"/>
      <c r="C279" s="1"/>
      <c r="D279" s="1"/>
      <c r="E279" s="1"/>
      <c r="F279" s="1"/>
      <c r="G279" s="1"/>
      <c r="H279" s="1"/>
    </row>
    <row r="280" spans="1:8" ht="19.5" customHeight="1">
      <c r="A280" s="3"/>
      <c r="B280" s="1"/>
      <c r="C280" s="1"/>
      <c r="D280" s="1"/>
      <c r="E280" s="1"/>
      <c r="F280" s="1"/>
      <c r="G280" s="1"/>
      <c r="H280" s="1"/>
    </row>
    <row r="281" spans="1:8" ht="19.5" customHeight="1">
      <c r="A281" s="3"/>
      <c r="B281" s="1"/>
      <c r="C281" s="1"/>
      <c r="D281" s="1"/>
      <c r="E281" s="1"/>
      <c r="F281" s="1"/>
      <c r="G281" s="1"/>
      <c r="H281" s="1"/>
    </row>
    <row r="282" spans="1:8" ht="19.5" customHeight="1">
      <c r="A282" s="3"/>
      <c r="B282" s="1"/>
      <c r="C282" s="1"/>
      <c r="D282" s="1"/>
      <c r="E282" s="1"/>
      <c r="F282" s="1"/>
      <c r="G282" s="1"/>
      <c r="H282" s="1"/>
    </row>
    <row r="283" spans="1:8" ht="19.5" customHeight="1">
      <c r="A283" s="3"/>
      <c r="B283" s="1"/>
      <c r="C283" s="1"/>
      <c r="D283" s="1"/>
      <c r="E283" s="1"/>
      <c r="F283" s="1"/>
      <c r="G283" s="1"/>
      <c r="H283" s="1"/>
    </row>
    <row r="284" spans="1:8" ht="19.5" customHeight="1">
      <c r="A284" s="3"/>
      <c r="B284" s="1"/>
      <c r="C284" s="1"/>
      <c r="D284" s="1"/>
      <c r="E284" s="1"/>
      <c r="F284" s="1"/>
      <c r="G284" s="1"/>
      <c r="H284" s="1"/>
    </row>
    <row r="285" spans="1:8" ht="19.5" customHeight="1">
      <c r="A285" s="3"/>
      <c r="B285" s="1"/>
      <c r="C285" s="1"/>
      <c r="D285" s="1"/>
      <c r="E285" s="1"/>
      <c r="F285" s="1"/>
      <c r="G285" s="1"/>
      <c r="H285" s="1"/>
    </row>
    <row r="286" spans="1:8" ht="19.5" customHeight="1">
      <c r="A286" s="3"/>
      <c r="B286" s="1"/>
      <c r="C286" s="1"/>
      <c r="D286" s="1"/>
      <c r="E286" s="1"/>
      <c r="F286" s="1"/>
      <c r="G286" s="1"/>
      <c r="H286" s="1"/>
    </row>
    <row r="287" spans="1:8" ht="19.5" customHeight="1">
      <c r="A287" s="3"/>
      <c r="B287" s="1"/>
      <c r="C287" s="1"/>
      <c r="D287" s="1"/>
      <c r="E287" s="1"/>
      <c r="F287" s="1"/>
      <c r="G287" s="1"/>
      <c r="H287" s="1"/>
    </row>
    <row r="288" spans="1:8" ht="19.5" customHeight="1">
      <c r="A288" s="3"/>
      <c r="B288" s="1"/>
      <c r="C288" s="1"/>
      <c r="D288" s="1"/>
      <c r="E288" s="1"/>
      <c r="F288" s="1"/>
      <c r="G288" s="1"/>
      <c r="H288" s="1"/>
    </row>
    <row r="289" spans="1:8" ht="19.5" customHeight="1">
      <c r="A289" s="3"/>
      <c r="B289" s="1"/>
      <c r="C289" s="1"/>
      <c r="D289" s="1"/>
      <c r="E289" s="1"/>
      <c r="F289" s="1"/>
      <c r="G289" s="1"/>
      <c r="H289" s="1"/>
    </row>
    <row r="290" spans="1:8" ht="19.5" customHeight="1">
      <c r="A290" s="3"/>
      <c r="B290" s="1"/>
      <c r="C290" s="1"/>
      <c r="D290" s="1"/>
      <c r="E290" s="1"/>
      <c r="F290" s="1"/>
      <c r="G290" s="1"/>
      <c r="H290" s="1"/>
    </row>
    <row r="291" spans="1:8" ht="19.5" customHeight="1">
      <c r="A291" s="3"/>
      <c r="B291" s="1"/>
      <c r="C291" s="1"/>
      <c r="D291" s="1"/>
      <c r="E291" s="1"/>
      <c r="F291" s="1"/>
      <c r="G291" s="1"/>
      <c r="H291" s="1"/>
    </row>
    <row r="292" spans="1:8" ht="19.5" customHeight="1">
      <c r="A292" s="3"/>
      <c r="B292" s="1"/>
      <c r="C292" s="1"/>
      <c r="D292" s="1"/>
      <c r="E292" s="1"/>
      <c r="F292" s="1"/>
      <c r="G292" s="1"/>
      <c r="H292" s="1"/>
    </row>
    <row r="293" spans="1:8" ht="19.5" customHeight="1">
      <c r="A293" s="3"/>
      <c r="B293" s="1"/>
      <c r="C293" s="1"/>
      <c r="D293" s="1"/>
      <c r="E293" s="1"/>
      <c r="F293" s="1"/>
      <c r="G293" s="1"/>
      <c r="H293" s="1"/>
    </row>
    <row r="294" spans="1:8" ht="19.5" customHeight="1">
      <c r="A294" s="3"/>
      <c r="B294" s="1"/>
      <c r="C294" s="1"/>
      <c r="D294" s="1"/>
      <c r="E294" s="1"/>
      <c r="F294" s="1"/>
      <c r="G294" s="1"/>
      <c r="H294" s="1"/>
    </row>
    <row r="295" spans="1:8" ht="19.5" customHeight="1">
      <c r="A295" s="3"/>
      <c r="B295" s="1"/>
      <c r="C295" s="1"/>
      <c r="D295" s="1"/>
      <c r="E295" s="1"/>
      <c r="F295" s="1"/>
      <c r="G295" s="1"/>
      <c r="H295" s="1"/>
    </row>
    <row r="296" spans="1:8" ht="19.5" customHeight="1">
      <c r="A296" s="3"/>
      <c r="B296" s="1"/>
      <c r="C296" s="1"/>
      <c r="D296" s="1"/>
      <c r="E296" s="1"/>
      <c r="F296" s="1"/>
      <c r="G296" s="1"/>
      <c r="H296" s="1"/>
    </row>
    <row r="297" spans="1:8" ht="19.5" customHeight="1">
      <c r="A297" s="3"/>
      <c r="B297" s="1"/>
      <c r="C297" s="1"/>
      <c r="D297" s="1"/>
      <c r="E297" s="1"/>
      <c r="F297" s="1"/>
      <c r="G297" s="1"/>
      <c r="H297" s="1"/>
    </row>
    <row r="298" spans="1:8" ht="19.5" customHeight="1">
      <c r="A298" s="3"/>
      <c r="B298" s="1"/>
      <c r="C298" s="1"/>
      <c r="D298" s="1"/>
      <c r="E298" s="1"/>
      <c r="F298" s="1"/>
      <c r="G298" s="1"/>
      <c r="H298" s="1"/>
    </row>
    <row r="299" spans="1:8" ht="19.5" customHeight="1">
      <c r="A299" s="3"/>
      <c r="B299" s="1"/>
      <c r="C299" s="1"/>
      <c r="D299" s="1"/>
      <c r="E299" s="1"/>
      <c r="F299" s="1"/>
      <c r="G299" s="1"/>
      <c r="H299" s="1"/>
    </row>
    <row r="300" spans="1:8" ht="19.5" customHeight="1">
      <c r="A300" s="3"/>
      <c r="B300" s="1"/>
      <c r="C300" s="1"/>
      <c r="D300" s="1"/>
      <c r="E300" s="1"/>
      <c r="F300" s="1"/>
      <c r="G300" s="1"/>
      <c r="H300" s="1"/>
    </row>
    <row r="301" spans="1:8" ht="19.5" customHeight="1">
      <c r="A301" s="3"/>
      <c r="B301" s="1"/>
      <c r="C301" s="1"/>
      <c r="D301" s="1"/>
      <c r="E301" s="1"/>
      <c r="F301" s="1"/>
      <c r="G301" s="1"/>
      <c r="H301" s="1"/>
    </row>
    <row r="302" spans="1:8" ht="19.5" customHeight="1">
      <c r="A302" s="3"/>
      <c r="B302" s="1"/>
      <c r="C302" s="1"/>
      <c r="D302" s="1"/>
      <c r="E302" s="1"/>
      <c r="F302" s="1"/>
      <c r="G302" s="1"/>
      <c r="H302" s="1"/>
    </row>
    <row r="303" spans="1:8" ht="19.5" customHeight="1">
      <c r="A303" s="3"/>
      <c r="B303" s="1"/>
      <c r="C303" s="1"/>
      <c r="D303" s="1"/>
      <c r="E303" s="1"/>
      <c r="F303" s="1"/>
      <c r="G303" s="1"/>
      <c r="H303" s="1"/>
    </row>
    <row r="304" spans="1:8" ht="19.5" customHeight="1">
      <c r="A304" s="3"/>
      <c r="B304" s="1"/>
      <c r="C304" s="1"/>
      <c r="D304" s="1"/>
      <c r="E304" s="1"/>
      <c r="F304" s="1"/>
      <c r="G304" s="1"/>
      <c r="H304" s="1"/>
    </row>
    <row r="305" spans="1:8" ht="19.5" customHeight="1">
      <c r="A305" s="3"/>
      <c r="B305" s="1"/>
      <c r="C305" s="1"/>
      <c r="D305" s="1"/>
      <c r="E305" s="1"/>
      <c r="F305" s="1"/>
      <c r="G305" s="1"/>
      <c r="H305" s="1"/>
    </row>
    <row r="306" spans="1:8" ht="19.5" customHeight="1">
      <c r="A306" s="3"/>
      <c r="B306" s="1"/>
      <c r="C306" s="1"/>
      <c r="D306" s="1"/>
      <c r="E306" s="1"/>
      <c r="F306" s="1"/>
      <c r="G306" s="1"/>
      <c r="H306" s="1"/>
    </row>
    <row r="307" spans="1:8" ht="19.5" customHeight="1">
      <c r="A307" s="3"/>
      <c r="B307" s="1"/>
      <c r="C307" s="1"/>
      <c r="D307" s="1"/>
      <c r="E307" s="1"/>
      <c r="F307" s="1"/>
      <c r="G307" s="1"/>
      <c r="H307" s="1"/>
    </row>
    <row r="308" spans="1:8" ht="19.5" customHeight="1">
      <c r="A308" s="3"/>
      <c r="B308" s="1"/>
      <c r="C308" s="1"/>
      <c r="D308" s="1"/>
      <c r="E308" s="1"/>
      <c r="F308" s="1"/>
      <c r="G308" s="1"/>
      <c r="H308" s="1"/>
    </row>
    <row r="309" spans="1:8" ht="19.5" customHeight="1">
      <c r="A309" s="3"/>
      <c r="B309" s="1"/>
      <c r="C309" s="1"/>
      <c r="D309" s="1"/>
      <c r="E309" s="1"/>
      <c r="F309" s="1"/>
      <c r="G309" s="1"/>
      <c r="H309" s="1"/>
    </row>
    <row r="310" spans="1:8" ht="19.5" customHeight="1">
      <c r="A310" s="3"/>
      <c r="B310" s="1"/>
      <c r="C310" s="1"/>
      <c r="D310" s="1"/>
      <c r="E310" s="1"/>
      <c r="F310" s="1"/>
      <c r="G310" s="1"/>
      <c r="H310" s="1"/>
    </row>
    <row r="311" spans="1:8" ht="19.5" customHeight="1">
      <c r="A311" s="3"/>
      <c r="B311" s="1"/>
      <c r="C311" s="1"/>
      <c r="D311" s="1"/>
      <c r="E311" s="1"/>
      <c r="F311" s="1"/>
      <c r="G311" s="1"/>
      <c r="H311" s="1"/>
    </row>
    <row r="312" spans="1:8" ht="19.5" customHeight="1">
      <c r="A312" s="3"/>
      <c r="B312" s="1"/>
      <c r="C312" s="1"/>
      <c r="D312" s="1"/>
      <c r="E312" s="1"/>
      <c r="F312" s="1"/>
      <c r="G312" s="1"/>
      <c r="H312" s="1"/>
    </row>
    <row r="313" spans="1:8" ht="19.5" customHeight="1">
      <c r="A313" s="3"/>
      <c r="B313" s="1"/>
      <c r="C313" s="1"/>
      <c r="D313" s="1"/>
      <c r="E313" s="1"/>
      <c r="F313" s="1"/>
      <c r="G313" s="1"/>
      <c r="H313" s="1"/>
    </row>
    <row r="314" spans="1:8" ht="19.5" customHeight="1">
      <c r="A314" s="3"/>
      <c r="B314" s="1"/>
      <c r="C314" s="1"/>
      <c r="D314" s="1"/>
      <c r="E314" s="1"/>
      <c r="F314" s="1"/>
      <c r="G314" s="1"/>
      <c r="H314" s="1"/>
    </row>
    <row r="315" spans="1:8" ht="19.5" customHeight="1">
      <c r="A315" s="3"/>
      <c r="B315" s="1"/>
      <c r="C315" s="1"/>
      <c r="D315" s="1"/>
      <c r="E315" s="1"/>
      <c r="F315" s="1"/>
      <c r="G315" s="1"/>
      <c r="H315" s="1"/>
    </row>
    <row r="316" spans="1:8" ht="19.5" customHeight="1">
      <c r="A316" s="3"/>
      <c r="B316" s="1"/>
      <c r="C316" s="1"/>
      <c r="D316" s="1"/>
      <c r="E316" s="1"/>
      <c r="F316" s="1"/>
      <c r="G316" s="1"/>
      <c r="H316" s="1"/>
    </row>
    <row r="317" spans="1:8" ht="19.5" customHeight="1">
      <c r="A317" s="3"/>
      <c r="B317" s="1"/>
      <c r="C317" s="1"/>
      <c r="D317" s="1"/>
      <c r="E317" s="1"/>
      <c r="F317" s="1"/>
      <c r="G317" s="1"/>
      <c r="H317" s="1"/>
    </row>
    <row r="318" spans="1:8" ht="19.5" customHeight="1">
      <c r="A318" s="3"/>
      <c r="B318" s="1"/>
      <c r="C318" s="1"/>
      <c r="D318" s="1"/>
      <c r="E318" s="1"/>
      <c r="F318" s="1"/>
      <c r="G318" s="1"/>
      <c r="H318" s="1"/>
    </row>
    <row r="319" spans="1:8" ht="19.5" customHeight="1">
      <c r="A319" s="3"/>
      <c r="B319" s="1"/>
      <c r="C319" s="1"/>
      <c r="D319" s="1"/>
      <c r="E319" s="1"/>
      <c r="F319" s="1"/>
      <c r="G319" s="1"/>
      <c r="H319" s="1"/>
    </row>
    <row r="320" spans="1:8" ht="19.5" customHeight="1">
      <c r="A320" s="3"/>
      <c r="B320" s="1"/>
      <c r="C320" s="1"/>
      <c r="D320" s="1"/>
      <c r="E320" s="1"/>
      <c r="F320" s="1"/>
      <c r="G320" s="1"/>
      <c r="H320" s="1"/>
    </row>
    <row r="321" spans="1:8" ht="19.5" customHeight="1">
      <c r="A321" s="3"/>
      <c r="B321" s="1"/>
      <c r="C321" s="1"/>
      <c r="D321" s="1"/>
      <c r="E321" s="1"/>
      <c r="F321" s="1"/>
      <c r="G321" s="1"/>
      <c r="H321" s="1"/>
    </row>
    <row r="322" spans="1:8" ht="19.5" customHeight="1">
      <c r="A322" s="3"/>
      <c r="B322" s="1"/>
      <c r="C322" s="1"/>
      <c r="D322" s="1"/>
      <c r="E322" s="1"/>
      <c r="F322" s="1"/>
      <c r="G322" s="1"/>
      <c r="H322" s="1"/>
    </row>
    <row r="323" spans="1:8" ht="19.5" customHeight="1">
      <c r="A323" s="3"/>
      <c r="B323" s="1"/>
      <c r="C323" s="1"/>
      <c r="D323" s="1"/>
      <c r="E323" s="1"/>
      <c r="F323" s="1"/>
      <c r="G323" s="1"/>
      <c r="H323" s="1"/>
    </row>
    <row r="324" spans="1:8" ht="19.5" customHeight="1">
      <c r="A324" s="3"/>
      <c r="B324" s="1"/>
      <c r="C324" s="1"/>
      <c r="D324" s="1"/>
      <c r="E324" s="1"/>
      <c r="F324" s="1"/>
      <c r="G324" s="1"/>
      <c r="H324" s="1"/>
    </row>
    <row r="325" spans="1:8" ht="19.5" customHeight="1">
      <c r="A325" s="3"/>
      <c r="B325" s="1"/>
      <c r="C325" s="1"/>
      <c r="D325" s="1"/>
      <c r="E325" s="1"/>
      <c r="F325" s="1"/>
      <c r="G325" s="1"/>
      <c r="H325" s="1"/>
    </row>
    <row r="326" spans="1:8" ht="19.5" customHeight="1">
      <c r="A326" s="3"/>
      <c r="B326" s="1"/>
      <c r="C326" s="1"/>
      <c r="D326" s="1"/>
      <c r="E326" s="1"/>
      <c r="F326" s="1"/>
      <c r="G326" s="1"/>
      <c r="H326" s="1"/>
    </row>
    <row r="327" spans="1:8" ht="19.5" customHeight="1">
      <c r="A327" s="3"/>
      <c r="B327" s="1"/>
      <c r="C327" s="1"/>
      <c r="D327" s="1"/>
      <c r="E327" s="1"/>
      <c r="F327" s="1"/>
      <c r="G327" s="1"/>
      <c r="H327" s="1"/>
    </row>
    <row r="328" spans="1:8" ht="19.5" customHeight="1">
      <c r="A328" s="3"/>
      <c r="B328" s="1"/>
      <c r="C328" s="1"/>
      <c r="D328" s="1"/>
      <c r="E328" s="1"/>
      <c r="F328" s="1"/>
      <c r="G328" s="1"/>
      <c r="H328" s="1"/>
    </row>
    <row r="329" spans="1:8" ht="19.5" customHeight="1">
      <c r="A329" s="3"/>
      <c r="B329" s="1"/>
      <c r="C329" s="1"/>
      <c r="D329" s="1"/>
      <c r="E329" s="1"/>
      <c r="F329" s="1"/>
      <c r="G329" s="1"/>
      <c r="H329" s="1"/>
    </row>
    <row r="330" spans="1:8" ht="19.5" customHeight="1">
      <c r="A330" s="3"/>
      <c r="B330" s="1"/>
      <c r="C330" s="1"/>
      <c r="D330" s="1"/>
      <c r="E330" s="1"/>
      <c r="F330" s="1"/>
      <c r="G330" s="1"/>
      <c r="H330" s="1"/>
    </row>
    <row r="331" spans="1:8" ht="19.5" customHeight="1">
      <c r="A331" s="3"/>
      <c r="B331" s="1"/>
      <c r="C331" s="1"/>
      <c r="D331" s="1"/>
      <c r="E331" s="1"/>
      <c r="F331" s="1"/>
      <c r="G331" s="1"/>
      <c r="H331" s="1"/>
    </row>
    <row r="332" spans="1:8" ht="19.5" customHeight="1">
      <c r="A332" s="3"/>
      <c r="B332" s="1"/>
      <c r="C332" s="1"/>
      <c r="D332" s="1"/>
      <c r="E332" s="1"/>
      <c r="F332" s="1"/>
      <c r="G332" s="1"/>
      <c r="H332" s="1"/>
    </row>
    <row r="333" spans="1:8" ht="19.5" customHeight="1">
      <c r="A333" s="3"/>
      <c r="B333" s="1"/>
      <c r="C333" s="1"/>
      <c r="D333" s="1"/>
      <c r="E333" s="1"/>
      <c r="F333" s="1"/>
      <c r="G333" s="1"/>
      <c r="H333" s="1"/>
    </row>
    <row r="334" spans="1:8" ht="19.5" customHeight="1">
      <c r="A334" s="3"/>
      <c r="B334" s="1"/>
      <c r="C334" s="1"/>
      <c r="D334" s="1"/>
      <c r="E334" s="1"/>
      <c r="F334" s="1"/>
      <c r="G334" s="1"/>
      <c r="H334" s="1"/>
    </row>
    <row r="335" spans="1:8" ht="19.5" customHeight="1">
      <c r="A335" s="3"/>
      <c r="B335" s="1"/>
      <c r="C335" s="1"/>
      <c r="D335" s="1"/>
      <c r="E335" s="1"/>
      <c r="F335" s="1"/>
      <c r="G335" s="1"/>
      <c r="H335" s="1"/>
    </row>
    <row r="336" spans="1:8" ht="19.5" customHeight="1">
      <c r="A336" s="3"/>
      <c r="B336" s="1"/>
      <c r="C336" s="1"/>
      <c r="D336" s="1"/>
      <c r="E336" s="1"/>
      <c r="F336" s="1"/>
      <c r="G336" s="1"/>
      <c r="H336" s="1"/>
    </row>
    <row r="337" spans="1:8" ht="19.5" customHeight="1">
      <c r="A337" s="3"/>
      <c r="B337" s="1"/>
      <c r="C337" s="1"/>
      <c r="D337" s="1"/>
      <c r="E337" s="1"/>
      <c r="F337" s="1"/>
      <c r="G337" s="1"/>
      <c r="H337" s="1"/>
    </row>
    <row r="338" spans="1:8" ht="19.5" customHeight="1">
      <c r="A338" s="3"/>
      <c r="B338" s="1"/>
      <c r="C338" s="1"/>
      <c r="D338" s="1"/>
      <c r="E338" s="1"/>
      <c r="F338" s="1"/>
      <c r="G338" s="1"/>
      <c r="H338" s="1"/>
    </row>
    <row r="339" spans="1:8" ht="19.5" customHeight="1">
      <c r="A339" s="3"/>
      <c r="B339" s="1"/>
      <c r="C339" s="1"/>
      <c r="D339" s="1"/>
      <c r="E339" s="1"/>
      <c r="F339" s="1"/>
      <c r="G339" s="1"/>
      <c r="H339" s="1"/>
    </row>
    <row r="340" spans="1:8" ht="19.5" customHeight="1">
      <c r="A340" s="3"/>
      <c r="B340" s="1"/>
      <c r="C340" s="1"/>
      <c r="D340" s="1"/>
      <c r="E340" s="1"/>
      <c r="F340" s="1"/>
      <c r="G340" s="1"/>
      <c r="H340" s="1"/>
    </row>
    <row r="341" spans="1:8" ht="19.5" customHeight="1">
      <c r="A341" s="3"/>
      <c r="B341" s="1"/>
      <c r="C341" s="1"/>
      <c r="D341" s="1"/>
      <c r="E341" s="1"/>
      <c r="F341" s="1"/>
      <c r="G341" s="1"/>
      <c r="H341" s="1"/>
    </row>
    <row r="342" spans="1:8" ht="19.5" customHeight="1">
      <c r="A342" s="3"/>
      <c r="B342" s="1"/>
      <c r="C342" s="1"/>
      <c r="D342" s="1"/>
      <c r="E342" s="1"/>
      <c r="F342" s="1"/>
      <c r="G342" s="1"/>
      <c r="H342" s="1"/>
    </row>
    <row r="343" spans="1:8" ht="19.5" customHeight="1">
      <c r="A343" s="3"/>
      <c r="B343" s="1"/>
      <c r="C343" s="1"/>
      <c r="D343" s="1"/>
      <c r="E343" s="1"/>
      <c r="F343" s="1"/>
      <c r="G343" s="1"/>
      <c r="H343" s="1"/>
    </row>
    <row r="344" spans="1:8" ht="19.5" customHeight="1">
      <c r="A344" s="3"/>
      <c r="B344" s="1"/>
      <c r="C344" s="1"/>
      <c r="D344" s="1"/>
      <c r="E344" s="1"/>
      <c r="F344" s="1"/>
      <c r="G344" s="1"/>
      <c r="H344" s="1"/>
    </row>
    <row r="345" spans="1:8" ht="19.5" customHeight="1">
      <c r="A345" s="3"/>
      <c r="B345" s="1"/>
      <c r="C345" s="1"/>
      <c r="D345" s="1"/>
      <c r="E345" s="1"/>
      <c r="F345" s="1"/>
      <c r="G345" s="1"/>
      <c r="H345" s="1"/>
    </row>
    <row r="346" spans="1:8" ht="19.5" customHeight="1">
      <c r="A346" s="3"/>
      <c r="B346" s="1"/>
      <c r="C346" s="1"/>
      <c r="D346" s="1"/>
      <c r="E346" s="1"/>
      <c r="F346" s="1"/>
      <c r="G346" s="1"/>
      <c r="H346" s="1"/>
    </row>
    <row r="347" spans="1:8" ht="19.5" customHeight="1">
      <c r="A347" s="3"/>
      <c r="B347" s="1"/>
      <c r="C347" s="1"/>
      <c r="D347" s="1"/>
      <c r="E347" s="1"/>
      <c r="F347" s="1"/>
      <c r="G347" s="1"/>
      <c r="H347" s="1"/>
    </row>
    <row r="348" spans="1:8" ht="19.5" customHeight="1">
      <c r="A348" s="3"/>
      <c r="B348" s="1"/>
      <c r="C348" s="1"/>
      <c r="D348" s="1"/>
      <c r="E348" s="1"/>
      <c r="F348" s="1"/>
      <c r="G348" s="1"/>
      <c r="H348" s="1"/>
    </row>
    <row r="349" spans="1:8" ht="19.5" customHeight="1">
      <c r="A349" s="3"/>
      <c r="B349" s="1"/>
      <c r="C349" s="1"/>
      <c r="D349" s="1"/>
      <c r="E349" s="1"/>
      <c r="F349" s="1"/>
      <c r="G349" s="1"/>
      <c r="H349" s="1"/>
    </row>
    <row r="350" spans="1:8" ht="19.5" customHeight="1">
      <c r="A350" s="3"/>
      <c r="B350" s="1"/>
      <c r="C350" s="1"/>
      <c r="D350" s="1"/>
      <c r="E350" s="1"/>
      <c r="F350" s="1"/>
      <c r="G350" s="1"/>
      <c r="H350" s="1"/>
    </row>
    <row r="351" spans="1:8" ht="19.5" customHeight="1">
      <c r="A351" s="3"/>
      <c r="B351" s="1"/>
      <c r="C351" s="1"/>
      <c r="D351" s="1"/>
      <c r="E351" s="1"/>
      <c r="F351" s="1"/>
      <c r="G351" s="1"/>
      <c r="H351" s="1"/>
    </row>
    <row r="352" spans="1:8" ht="19.5" customHeight="1">
      <c r="A352" s="3"/>
      <c r="B352" s="1"/>
      <c r="C352" s="1"/>
      <c r="D352" s="1"/>
      <c r="E352" s="1"/>
      <c r="F352" s="1"/>
      <c r="G352" s="1"/>
      <c r="H352" s="1"/>
    </row>
    <row r="353" spans="1:8" ht="19.5" customHeight="1">
      <c r="A353" s="3"/>
      <c r="B353" s="1"/>
      <c r="C353" s="1"/>
      <c r="D353" s="1"/>
      <c r="E353" s="1"/>
      <c r="F353" s="1"/>
      <c r="G353" s="1"/>
      <c r="H353" s="1"/>
    </row>
    <row r="354" spans="1:8" ht="19.5" customHeight="1">
      <c r="A354" s="3"/>
      <c r="B354" s="1"/>
      <c r="C354" s="1"/>
      <c r="D354" s="1"/>
      <c r="E354" s="1"/>
      <c r="F354" s="1"/>
      <c r="G354" s="1"/>
      <c r="H354" s="1"/>
    </row>
    <row r="355" spans="1:8" ht="19.5" customHeight="1">
      <c r="A355" s="3"/>
      <c r="B355" s="1"/>
      <c r="C355" s="1"/>
      <c r="D355" s="1"/>
      <c r="E355" s="1"/>
      <c r="F355" s="1"/>
      <c r="G355" s="1"/>
      <c r="H355" s="1"/>
    </row>
    <row r="356" spans="1:8" ht="19.5" customHeight="1">
      <c r="A356" s="3"/>
      <c r="B356" s="1"/>
      <c r="C356" s="1"/>
      <c r="D356" s="1"/>
      <c r="E356" s="1"/>
      <c r="F356" s="1"/>
      <c r="G356" s="1"/>
      <c r="H356" s="1"/>
    </row>
    <row r="357" spans="1:8" ht="19.5" customHeight="1">
      <c r="A357" s="3"/>
      <c r="B357" s="1"/>
      <c r="C357" s="1"/>
      <c r="D357" s="1"/>
      <c r="E357" s="1"/>
      <c r="F357" s="1"/>
      <c r="G357" s="1"/>
      <c r="H357" s="1"/>
    </row>
    <row r="358" spans="1:8" ht="19.5" customHeight="1">
      <c r="A358" s="3"/>
      <c r="B358" s="1"/>
      <c r="C358" s="1"/>
      <c r="D358" s="1"/>
      <c r="E358" s="1"/>
      <c r="F358" s="1"/>
      <c r="G358" s="1"/>
      <c r="H358" s="1"/>
    </row>
    <row r="359" spans="1:8" ht="19.5" customHeight="1">
      <c r="A359" s="3"/>
      <c r="B359" s="1"/>
      <c r="C359" s="1"/>
      <c r="D359" s="1"/>
      <c r="E359" s="1"/>
      <c r="F359" s="1"/>
      <c r="G359" s="1"/>
      <c r="H359" s="1"/>
    </row>
    <row r="360" spans="1:8" ht="19.5" customHeight="1">
      <c r="A360" s="3"/>
      <c r="B360" s="1"/>
      <c r="C360" s="1"/>
      <c r="D360" s="1"/>
      <c r="E360" s="1"/>
      <c r="F360" s="1"/>
      <c r="G360" s="1"/>
      <c r="H360" s="1"/>
    </row>
    <row r="361" spans="1:8" ht="19.5" customHeight="1">
      <c r="A361" s="3"/>
      <c r="B361" s="1"/>
      <c r="C361" s="1"/>
      <c r="D361" s="1"/>
      <c r="E361" s="1"/>
      <c r="F361" s="1"/>
      <c r="G361" s="1"/>
      <c r="H361" s="1"/>
    </row>
    <row r="362" spans="1:8" ht="19.5" customHeight="1">
      <c r="A362" s="3"/>
      <c r="B362" s="1"/>
      <c r="C362" s="1"/>
      <c r="D362" s="1"/>
      <c r="E362" s="1"/>
      <c r="F362" s="1"/>
      <c r="G362" s="1"/>
      <c r="H362" s="1"/>
    </row>
    <row r="363" spans="1:8" ht="19.5" customHeight="1">
      <c r="A363" s="3"/>
      <c r="B363" s="1"/>
      <c r="C363" s="1"/>
      <c r="D363" s="1"/>
      <c r="E363" s="1"/>
      <c r="F363" s="1"/>
      <c r="G363" s="1"/>
      <c r="H363" s="1"/>
    </row>
    <row r="364" spans="1:8" ht="19.5" customHeight="1">
      <c r="A364" s="3"/>
      <c r="B364" s="1"/>
      <c r="C364" s="1"/>
      <c r="D364" s="1"/>
      <c r="E364" s="1"/>
      <c r="F364" s="1"/>
      <c r="G364" s="1"/>
      <c r="H364" s="1"/>
    </row>
    <row r="365" spans="1:8" ht="19.5" customHeight="1">
      <c r="A365" s="3"/>
      <c r="B365" s="1"/>
      <c r="C365" s="1"/>
      <c r="D365" s="1"/>
      <c r="E365" s="1"/>
      <c r="F365" s="1"/>
      <c r="G365" s="1"/>
      <c r="H365" s="1"/>
    </row>
    <row r="366" spans="1:8" ht="19.5" customHeight="1">
      <c r="A366" s="3"/>
      <c r="B366" s="1"/>
      <c r="C366" s="1"/>
      <c r="D366" s="1"/>
      <c r="E366" s="1"/>
      <c r="F366" s="1"/>
      <c r="G366" s="1"/>
      <c r="H366" s="1"/>
    </row>
    <row r="367" spans="1:8" ht="19.5" customHeight="1">
      <c r="A367" s="3"/>
      <c r="B367" s="1"/>
      <c r="C367" s="1"/>
      <c r="D367" s="1"/>
      <c r="E367" s="1"/>
      <c r="F367" s="1"/>
      <c r="G367" s="1"/>
      <c r="H367" s="1"/>
    </row>
    <row r="368" spans="1:8" ht="19.5" customHeight="1">
      <c r="A368" s="3"/>
      <c r="B368" s="1"/>
      <c r="C368" s="1"/>
      <c r="D368" s="1"/>
      <c r="E368" s="1"/>
      <c r="F368" s="1"/>
      <c r="G368" s="1"/>
      <c r="H368" s="1"/>
    </row>
    <row r="369" spans="1:8" ht="19.5" customHeight="1">
      <c r="A369" s="3"/>
      <c r="B369" s="1"/>
      <c r="C369" s="1"/>
      <c r="D369" s="1"/>
      <c r="E369" s="1"/>
      <c r="F369" s="1"/>
      <c r="G369" s="1"/>
      <c r="H369" s="1"/>
    </row>
    <row r="370" spans="1:8" ht="19.5" customHeight="1">
      <c r="A370" s="3"/>
      <c r="B370" s="1"/>
      <c r="C370" s="1"/>
      <c r="D370" s="1"/>
      <c r="E370" s="1"/>
      <c r="F370" s="1"/>
      <c r="G370" s="1"/>
      <c r="H370" s="1"/>
    </row>
    <row r="371" spans="1:8" ht="19.5" customHeight="1">
      <c r="A371" s="3"/>
      <c r="B371" s="1"/>
      <c r="C371" s="1"/>
      <c r="D371" s="1"/>
      <c r="E371" s="1"/>
      <c r="F371" s="1"/>
      <c r="G371" s="1"/>
      <c r="H371" s="1"/>
    </row>
    <row r="372" spans="1:8" ht="19.5" customHeight="1">
      <c r="A372" s="3"/>
      <c r="B372" s="1"/>
      <c r="C372" s="1"/>
      <c r="D372" s="1"/>
      <c r="E372" s="1"/>
      <c r="F372" s="1"/>
      <c r="G372" s="1"/>
      <c r="H372" s="1"/>
    </row>
    <row r="373" spans="1:8" ht="19.5" customHeight="1">
      <c r="A373" s="3"/>
      <c r="B373" s="1"/>
      <c r="C373" s="1"/>
      <c r="D373" s="1"/>
      <c r="E373" s="1"/>
      <c r="F373" s="1"/>
      <c r="G373" s="1"/>
      <c r="H373" s="1"/>
    </row>
    <row r="374" spans="1:8" ht="19.5" customHeight="1">
      <c r="A374" s="3"/>
      <c r="B374" s="1"/>
      <c r="C374" s="1"/>
      <c r="D374" s="1"/>
      <c r="E374" s="1"/>
      <c r="F374" s="1"/>
      <c r="G374" s="1"/>
      <c r="H374" s="1"/>
    </row>
    <row r="375" spans="1:8" ht="19.5" customHeight="1">
      <c r="A375" s="3"/>
      <c r="B375" s="1"/>
      <c r="C375" s="1"/>
      <c r="D375" s="1"/>
      <c r="E375" s="1"/>
      <c r="F375" s="1"/>
      <c r="G375" s="1"/>
      <c r="H375" s="1"/>
    </row>
    <row r="376" spans="1:8" ht="19.5" customHeight="1">
      <c r="A376" s="3"/>
      <c r="B376" s="1"/>
      <c r="C376" s="1"/>
      <c r="D376" s="1"/>
      <c r="E376" s="1"/>
      <c r="F376" s="1"/>
      <c r="G376" s="1"/>
      <c r="H376" s="1"/>
    </row>
    <row r="377" spans="1:8" ht="19.5" customHeight="1">
      <c r="A377" s="3"/>
      <c r="B377" s="1"/>
      <c r="C377" s="1"/>
      <c r="D377" s="1"/>
      <c r="E377" s="1"/>
      <c r="F377" s="1"/>
      <c r="G377" s="1"/>
      <c r="H377" s="1"/>
    </row>
    <row r="378" spans="1:8" ht="19.5" customHeight="1">
      <c r="A378" s="3"/>
      <c r="B378" s="1"/>
      <c r="C378" s="1"/>
      <c r="D378" s="1"/>
      <c r="E378" s="1"/>
      <c r="F378" s="1"/>
      <c r="G378" s="1"/>
      <c r="H378" s="1"/>
    </row>
    <row r="379" spans="1:8" ht="19.5" customHeight="1">
      <c r="A379" s="3"/>
      <c r="B379" s="1"/>
      <c r="C379" s="1"/>
      <c r="D379" s="1"/>
      <c r="E379" s="1"/>
      <c r="F379" s="1"/>
      <c r="G379" s="1"/>
      <c r="H379" s="1"/>
    </row>
    <row r="380" spans="1:8" ht="19.5" customHeight="1">
      <c r="A380" s="3"/>
      <c r="B380" s="1"/>
      <c r="C380" s="1"/>
      <c r="D380" s="1"/>
      <c r="E380" s="1"/>
      <c r="F380" s="1"/>
      <c r="G380" s="1"/>
      <c r="H380" s="1"/>
    </row>
    <row r="381" spans="1:8" ht="19.5" customHeight="1">
      <c r="A381" s="3"/>
      <c r="B381" s="1"/>
      <c r="C381" s="1"/>
      <c r="D381" s="1"/>
      <c r="E381" s="1"/>
      <c r="F381" s="1"/>
      <c r="G381" s="1"/>
      <c r="H381" s="1"/>
    </row>
    <row r="382" spans="1:8" ht="19.5" customHeight="1">
      <c r="A382" s="3"/>
      <c r="B382" s="1"/>
      <c r="C382" s="1"/>
      <c r="D382" s="1"/>
      <c r="E382" s="1"/>
      <c r="F382" s="1"/>
      <c r="G382" s="1"/>
      <c r="H382" s="1"/>
    </row>
    <row r="383" spans="1:8" ht="19.5" customHeight="1">
      <c r="A383" s="3"/>
      <c r="B383" s="1"/>
      <c r="C383" s="1"/>
      <c r="D383" s="1"/>
      <c r="E383" s="1"/>
      <c r="F383" s="1"/>
      <c r="G383" s="1"/>
      <c r="H383" s="1"/>
    </row>
    <row r="384" spans="1:8" ht="19.5" customHeight="1">
      <c r="A384" s="3"/>
      <c r="B384" s="1"/>
      <c r="C384" s="1"/>
      <c r="D384" s="1"/>
      <c r="E384" s="1"/>
      <c r="F384" s="1"/>
      <c r="G384" s="1"/>
      <c r="H384" s="1"/>
    </row>
    <row r="385" spans="1:8" ht="19.5" customHeight="1">
      <c r="A385" s="3"/>
      <c r="B385" s="1"/>
      <c r="C385" s="1"/>
      <c r="D385" s="1"/>
      <c r="E385" s="1"/>
      <c r="F385" s="1"/>
      <c r="G385" s="1"/>
      <c r="H385" s="1"/>
    </row>
    <row r="386" spans="1:8" ht="19.5" customHeight="1">
      <c r="A386" s="3"/>
      <c r="B386" s="1"/>
      <c r="C386" s="1"/>
      <c r="D386" s="1"/>
      <c r="E386" s="1"/>
      <c r="F386" s="1"/>
      <c r="G386" s="1"/>
      <c r="H386" s="1"/>
    </row>
    <row r="387" spans="1:8" ht="19.5" customHeight="1">
      <c r="A387" s="3"/>
      <c r="B387" s="1"/>
      <c r="C387" s="1"/>
      <c r="D387" s="1"/>
      <c r="E387" s="1"/>
      <c r="F387" s="1"/>
      <c r="G387" s="1"/>
      <c r="H387" s="1"/>
    </row>
    <row r="388" spans="1:8" ht="19.5" customHeight="1">
      <c r="A388" s="3"/>
      <c r="B388" s="1"/>
      <c r="C388" s="1"/>
      <c r="D388" s="1"/>
      <c r="E388" s="1"/>
      <c r="F388" s="1"/>
      <c r="G388" s="1"/>
      <c r="H388" s="1"/>
    </row>
    <row r="389" spans="1:8" ht="19.5" customHeight="1">
      <c r="A389" s="3"/>
      <c r="B389" s="1"/>
      <c r="C389" s="1"/>
      <c r="D389" s="1"/>
      <c r="E389" s="1"/>
      <c r="F389" s="1"/>
      <c r="G389" s="1"/>
      <c r="H389" s="1"/>
    </row>
    <row r="390" spans="1:8" ht="19.5" customHeight="1">
      <c r="A390" s="3"/>
      <c r="B390" s="1"/>
      <c r="C390" s="1"/>
      <c r="D390" s="1"/>
      <c r="E390" s="1"/>
      <c r="F390" s="1"/>
      <c r="G390" s="1"/>
      <c r="H390" s="1"/>
    </row>
    <row r="391" spans="1:8" ht="19.5" customHeight="1">
      <c r="A391" s="3"/>
      <c r="B391" s="1"/>
      <c r="C391" s="1"/>
      <c r="D391" s="1"/>
      <c r="E391" s="1"/>
      <c r="F391" s="1"/>
      <c r="G391" s="1"/>
      <c r="H391" s="1"/>
    </row>
    <row r="392" spans="1:8" ht="19.5" customHeight="1">
      <c r="A392" s="3"/>
      <c r="B392" s="1"/>
      <c r="C392" s="1"/>
      <c r="D392" s="1"/>
      <c r="E392" s="1"/>
      <c r="F392" s="1"/>
      <c r="G392" s="1"/>
      <c r="H392" s="1"/>
    </row>
    <row r="393" spans="1:8" ht="19.5" customHeight="1">
      <c r="A393" s="3"/>
      <c r="B393" s="1"/>
      <c r="C393" s="1"/>
      <c r="D393" s="1"/>
      <c r="E393" s="1"/>
      <c r="F393" s="1"/>
      <c r="G393" s="1"/>
      <c r="H393" s="1"/>
    </row>
    <row r="394" spans="1:8" ht="19.5" customHeight="1">
      <c r="A394" s="3"/>
      <c r="B394" s="1"/>
      <c r="C394" s="1"/>
      <c r="D394" s="1"/>
      <c r="E394" s="1"/>
      <c r="F394" s="1"/>
      <c r="G394" s="1"/>
      <c r="H394" s="1"/>
    </row>
    <row r="395" spans="1:8" ht="19.5" customHeight="1">
      <c r="A395" s="3"/>
      <c r="B395" s="1"/>
      <c r="C395" s="1"/>
      <c r="D395" s="1"/>
      <c r="E395" s="1"/>
      <c r="F395" s="1"/>
      <c r="G395" s="1"/>
      <c r="H395" s="1"/>
    </row>
    <row r="396" spans="1:8" ht="19.5" customHeight="1">
      <c r="A396" s="3"/>
      <c r="B396" s="1"/>
      <c r="C396" s="1"/>
      <c r="D396" s="1"/>
      <c r="E396" s="1"/>
      <c r="F396" s="1"/>
      <c r="G396" s="1"/>
      <c r="H396" s="1"/>
    </row>
    <row r="397" spans="1:8" ht="19.5" customHeight="1">
      <c r="A397" s="3"/>
      <c r="B397" s="1"/>
      <c r="C397" s="1"/>
      <c r="D397" s="1"/>
      <c r="E397" s="1"/>
      <c r="F397" s="1"/>
      <c r="G397" s="1"/>
      <c r="H397" s="1"/>
    </row>
    <row r="398" spans="1:8" ht="19.5" customHeight="1">
      <c r="A398" s="3"/>
      <c r="B398" s="1"/>
      <c r="C398" s="1"/>
      <c r="D398" s="1"/>
      <c r="E398" s="1"/>
      <c r="F398" s="1"/>
      <c r="G398" s="1"/>
      <c r="H398" s="1"/>
    </row>
    <row r="399" spans="1:8" ht="19.5" customHeight="1">
      <c r="A399" s="3"/>
      <c r="B399" s="1"/>
      <c r="C399" s="1"/>
      <c r="D399" s="1"/>
      <c r="E399" s="1"/>
      <c r="F399" s="1"/>
      <c r="G399" s="1"/>
      <c r="H399" s="1"/>
    </row>
    <row r="400" spans="1:8" ht="19.5" customHeight="1">
      <c r="A400" s="3"/>
      <c r="B400" s="1"/>
      <c r="C400" s="1"/>
      <c r="D400" s="1"/>
      <c r="E400" s="1"/>
      <c r="F400" s="1"/>
      <c r="G400" s="1"/>
      <c r="H400" s="1"/>
    </row>
    <row r="401" spans="1:8" ht="19.5" customHeight="1">
      <c r="A401" s="3"/>
      <c r="B401" s="1"/>
      <c r="C401" s="1"/>
      <c r="D401" s="1"/>
      <c r="E401" s="1"/>
      <c r="F401" s="1"/>
      <c r="G401" s="1"/>
      <c r="H401" s="1"/>
    </row>
    <row r="402" spans="1:8" ht="19.5" customHeight="1">
      <c r="A402" s="3"/>
      <c r="B402" s="1"/>
      <c r="C402" s="1"/>
      <c r="D402" s="1"/>
      <c r="E402" s="1"/>
      <c r="F402" s="1"/>
      <c r="G402" s="1"/>
      <c r="H402" s="1"/>
    </row>
    <row r="403" spans="1:8" ht="19.5" customHeight="1">
      <c r="A403" s="3"/>
      <c r="B403" s="1"/>
      <c r="C403" s="1"/>
      <c r="D403" s="1"/>
      <c r="E403" s="1"/>
      <c r="F403" s="1"/>
      <c r="G403" s="1"/>
      <c r="H403" s="1"/>
    </row>
    <row r="404" spans="1:8" ht="19.5" customHeight="1">
      <c r="A404" s="3"/>
      <c r="B404" s="1"/>
      <c r="C404" s="1"/>
      <c r="D404" s="1"/>
      <c r="E404" s="1"/>
      <c r="F404" s="1"/>
      <c r="G404" s="1"/>
      <c r="H404" s="1"/>
    </row>
    <row r="405" spans="1:8" ht="19.5" customHeight="1">
      <c r="A405" s="3"/>
      <c r="B405" s="1"/>
      <c r="C405" s="1"/>
      <c r="D405" s="1"/>
      <c r="E405" s="1"/>
      <c r="F405" s="1"/>
      <c r="G405" s="1"/>
      <c r="H405" s="1"/>
    </row>
    <row r="406" spans="1:8" ht="19.5" customHeight="1">
      <c r="A406" s="3"/>
      <c r="B406" s="1"/>
      <c r="C406" s="1"/>
      <c r="D406" s="1"/>
      <c r="E406" s="1"/>
      <c r="F406" s="1"/>
      <c r="G406" s="1"/>
      <c r="H406" s="1"/>
    </row>
    <row r="407" spans="1:8" ht="19.5" customHeight="1">
      <c r="A407" s="3"/>
      <c r="B407" s="1"/>
      <c r="C407" s="1"/>
      <c r="D407" s="1"/>
      <c r="E407" s="1"/>
      <c r="F407" s="1"/>
      <c r="G407" s="1"/>
      <c r="H407" s="1"/>
    </row>
    <row r="408" spans="1:8" ht="19.5" customHeight="1">
      <c r="A408" s="3"/>
      <c r="B408" s="1"/>
      <c r="C408" s="1"/>
      <c r="D408" s="1"/>
      <c r="E408" s="1"/>
      <c r="F408" s="1"/>
      <c r="G408" s="1"/>
      <c r="H408" s="1"/>
    </row>
    <row r="409" spans="1:8" ht="19.5" customHeight="1">
      <c r="A409" s="3"/>
      <c r="B409" s="1"/>
      <c r="C409" s="1"/>
      <c r="D409" s="1"/>
      <c r="E409" s="1"/>
      <c r="F409" s="1"/>
      <c r="G409" s="1"/>
      <c r="H409" s="1"/>
    </row>
    <row r="410" spans="1:8" ht="19.5" customHeight="1">
      <c r="A410" s="3"/>
      <c r="B410" s="1"/>
      <c r="C410" s="1"/>
      <c r="D410" s="1"/>
      <c r="E410" s="1"/>
      <c r="F410" s="1"/>
      <c r="G410" s="1"/>
      <c r="H410" s="1"/>
    </row>
    <row r="411" spans="1:8" ht="19.5" customHeight="1">
      <c r="A411" s="3"/>
      <c r="B411" s="1"/>
      <c r="C411" s="1"/>
      <c r="D411" s="1"/>
      <c r="E411" s="1"/>
      <c r="F411" s="1"/>
      <c r="G411" s="1"/>
      <c r="H411" s="1"/>
    </row>
    <row r="412" spans="1:8" ht="19.5" customHeight="1">
      <c r="A412" s="3"/>
      <c r="B412" s="1"/>
      <c r="C412" s="1"/>
      <c r="D412" s="1"/>
      <c r="E412" s="1"/>
      <c r="F412" s="1"/>
      <c r="G412" s="1"/>
      <c r="H412" s="1"/>
    </row>
    <row r="413" spans="1:8" ht="19.5" customHeight="1">
      <c r="A413" s="3"/>
      <c r="B413" s="1"/>
      <c r="C413" s="1"/>
      <c r="D413" s="1"/>
      <c r="E413" s="1"/>
      <c r="F413" s="1"/>
      <c r="G413" s="1"/>
      <c r="H413" s="1"/>
    </row>
    <row r="414" spans="1:8" ht="19.5" customHeight="1">
      <c r="A414" s="3"/>
      <c r="B414" s="1"/>
      <c r="C414" s="1"/>
      <c r="D414" s="1"/>
      <c r="E414" s="1"/>
      <c r="F414" s="1"/>
      <c r="G414" s="1"/>
      <c r="H414" s="1"/>
    </row>
    <row r="415" spans="1:8" ht="19.5" customHeight="1">
      <c r="A415" s="3"/>
      <c r="B415" s="1"/>
      <c r="C415" s="1"/>
      <c r="D415" s="1"/>
      <c r="E415" s="1"/>
      <c r="F415" s="1"/>
      <c r="G415" s="1"/>
      <c r="H415" s="1"/>
    </row>
    <row r="416" spans="1:8" ht="19.5" customHeight="1">
      <c r="A416" s="3"/>
      <c r="B416" s="1"/>
      <c r="C416" s="1"/>
      <c r="D416" s="1"/>
      <c r="E416" s="1"/>
      <c r="F416" s="1"/>
      <c r="G416" s="1"/>
      <c r="H416" s="1"/>
    </row>
    <row r="417" spans="1:8" ht="19.5" customHeight="1">
      <c r="A417" s="3"/>
      <c r="B417" s="1"/>
      <c r="C417" s="1"/>
      <c r="D417" s="1"/>
      <c r="E417" s="1"/>
      <c r="F417" s="1"/>
      <c r="G417" s="1"/>
      <c r="H417" s="1"/>
    </row>
    <row r="418" spans="1:8" ht="19.5" customHeight="1">
      <c r="A418" s="3"/>
      <c r="B418" s="1"/>
      <c r="C418" s="1"/>
      <c r="D418" s="1"/>
      <c r="E418" s="1"/>
      <c r="F418" s="1"/>
      <c r="G418" s="1"/>
      <c r="H418" s="1"/>
    </row>
    <row r="419" spans="1:8" ht="19.5" customHeight="1">
      <c r="A419" s="3"/>
      <c r="B419" s="1"/>
      <c r="C419" s="1"/>
      <c r="D419" s="1"/>
      <c r="E419" s="1"/>
      <c r="F419" s="1"/>
      <c r="G419" s="1"/>
      <c r="H419" s="1"/>
    </row>
    <row r="420" spans="1:8" ht="19.5" customHeight="1">
      <c r="A420" s="3"/>
      <c r="B420" s="1"/>
      <c r="C420" s="1"/>
      <c r="D420" s="1"/>
      <c r="E420" s="1"/>
      <c r="F420" s="1"/>
      <c r="G420" s="1"/>
      <c r="H420" s="1"/>
    </row>
    <row r="421" spans="1:8" ht="19.5" customHeight="1">
      <c r="A421" s="3"/>
      <c r="B421" s="1"/>
      <c r="C421" s="1"/>
      <c r="D421" s="1"/>
      <c r="E421" s="1"/>
      <c r="F421" s="1"/>
      <c r="G421" s="1"/>
      <c r="H421" s="1"/>
    </row>
    <row r="422" spans="1:8" ht="19.5" customHeight="1">
      <c r="A422" s="3"/>
      <c r="B422" s="1"/>
      <c r="C422" s="1"/>
      <c r="D422" s="1"/>
      <c r="E422" s="1"/>
      <c r="F422" s="1"/>
      <c r="G422" s="1"/>
      <c r="H422" s="1"/>
    </row>
    <row r="423" spans="1:8" ht="19.5" customHeight="1">
      <c r="A423" s="3"/>
      <c r="B423" s="1"/>
      <c r="C423" s="1"/>
      <c r="D423" s="1"/>
      <c r="E423" s="1"/>
      <c r="F423" s="1"/>
      <c r="G423" s="1"/>
      <c r="H423" s="1"/>
    </row>
    <row r="424" spans="1:8" ht="19.5" customHeight="1">
      <c r="A424" s="3"/>
      <c r="B424" s="1"/>
      <c r="C424" s="1"/>
      <c r="D424" s="1"/>
      <c r="E424" s="1"/>
      <c r="F424" s="1"/>
      <c r="G424" s="1"/>
      <c r="H424" s="1"/>
    </row>
    <row r="425" spans="1:8" ht="19.5" customHeight="1">
      <c r="A425" s="3"/>
      <c r="B425" s="1"/>
      <c r="C425" s="1"/>
      <c r="D425" s="1"/>
      <c r="E425" s="1"/>
      <c r="F425" s="1"/>
      <c r="G425" s="1"/>
      <c r="H425" s="1"/>
    </row>
    <row r="426" spans="1:8" ht="19.5" customHeight="1">
      <c r="A426" s="3"/>
      <c r="B426" s="1"/>
      <c r="C426" s="1"/>
      <c r="D426" s="1"/>
      <c r="E426" s="1"/>
      <c r="F426" s="1"/>
      <c r="G426" s="1"/>
      <c r="H426" s="1"/>
    </row>
    <row r="427" spans="1:8" ht="19.5" customHeight="1">
      <c r="A427" s="3"/>
      <c r="B427" s="1"/>
      <c r="C427" s="1"/>
      <c r="D427" s="1"/>
      <c r="E427" s="1"/>
      <c r="F427" s="1"/>
      <c r="G427" s="1"/>
      <c r="H427" s="1"/>
    </row>
    <row r="428" spans="1:8" ht="19.5" customHeight="1">
      <c r="A428" s="3"/>
      <c r="B428" s="1"/>
      <c r="C428" s="1"/>
      <c r="D428" s="1"/>
      <c r="E428" s="1"/>
      <c r="F428" s="1"/>
      <c r="G428" s="1"/>
      <c r="H428" s="1"/>
    </row>
    <row r="429" spans="1:8" ht="19.5" customHeight="1">
      <c r="A429" s="3"/>
      <c r="B429" s="1"/>
      <c r="C429" s="1"/>
      <c r="D429" s="1"/>
      <c r="E429" s="1"/>
      <c r="F429" s="1"/>
      <c r="G429" s="1"/>
      <c r="H429" s="1"/>
    </row>
    <row r="430" spans="1:8" ht="19.5" customHeight="1">
      <c r="A430" s="3"/>
      <c r="B430" s="1"/>
      <c r="C430" s="1"/>
      <c r="D430" s="1"/>
      <c r="E430" s="1"/>
      <c r="F430" s="1"/>
      <c r="G430" s="1"/>
      <c r="H430" s="1"/>
    </row>
    <row r="431" spans="1:8" ht="19.5" customHeight="1">
      <c r="A431" s="3"/>
      <c r="B431" s="1"/>
      <c r="C431" s="1"/>
      <c r="D431" s="1"/>
      <c r="E431" s="1"/>
      <c r="F431" s="1"/>
      <c r="G431" s="1"/>
      <c r="H431" s="1"/>
    </row>
    <row r="432" spans="1:8" ht="19.5" customHeight="1">
      <c r="A432" s="3"/>
      <c r="B432" s="1"/>
      <c r="C432" s="1"/>
      <c r="D432" s="1"/>
      <c r="E432" s="1"/>
      <c r="F432" s="1"/>
      <c r="G432" s="1"/>
      <c r="H432" s="1"/>
    </row>
    <row r="433" spans="1:8" ht="19.5" customHeight="1">
      <c r="A433" s="3"/>
      <c r="B433" s="1"/>
      <c r="C433" s="1"/>
      <c r="D433" s="1"/>
      <c r="E433" s="1"/>
      <c r="F433" s="1"/>
      <c r="G433" s="1"/>
      <c r="H433" s="1"/>
    </row>
    <row r="434" spans="1:8" ht="19.5" customHeight="1">
      <c r="A434" s="3"/>
      <c r="B434" s="1"/>
      <c r="C434" s="1"/>
      <c r="D434" s="1"/>
      <c r="E434" s="1"/>
      <c r="F434" s="1"/>
      <c r="G434" s="1"/>
      <c r="H434" s="1"/>
    </row>
    <row r="435" spans="1:8" ht="19.5" customHeight="1">
      <c r="A435" s="3"/>
      <c r="B435" s="1"/>
      <c r="C435" s="1"/>
      <c r="D435" s="1"/>
      <c r="E435" s="1"/>
      <c r="F435" s="1"/>
      <c r="G435" s="1"/>
      <c r="H435" s="1"/>
    </row>
    <row r="436" spans="1:8" ht="19.5" customHeight="1">
      <c r="A436" s="3"/>
      <c r="B436" s="1"/>
      <c r="C436" s="1"/>
      <c r="D436" s="1"/>
      <c r="E436" s="1"/>
      <c r="F436" s="1"/>
      <c r="G436" s="1"/>
      <c r="H436" s="1"/>
    </row>
    <row r="437" spans="1:8" ht="19.5" customHeight="1">
      <c r="A437" s="3"/>
      <c r="B437" s="1"/>
      <c r="C437" s="1"/>
      <c r="D437" s="1"/>
      <c r="E437" s="1"/>
      <c r="F437" s="1"/>
      <c r="G437" s="1"/>
      <c r="H437" s="1"/>
    </row>
    <row r="438" spans="1:8" ht="19.5" customHeight="1">
      <c r="A438" s="3"/>
      <c r="B438" s="1"/>
      <c r="C438" s="1"/>
      <c r="D438" s="1"/>
      <c r="E438" s="1"/>
      <c r="F438" s="1"/>
      <c r="G438" s="1"/>
      <c r="H438" s="1"/>
    </row>
    <row r="439" spans="1:8" ht="19.5" customHeight="1">
      <c r="A439" s="3"/>
      <c r="B439" s="1"/>
      <c r="C439" s="1"/>
      <c r="D439" s="1"/>
      <c r="E439" s="1"/>
      <c r="F439" s="1"/>
      <c r="G439" s="1"/>
      <c r="H439" s="1"/>
    </row>
    <row r="440" spans="1:8" ht="19.5" customHeight="1">
      <c r="A440" s="3"/>
      <c r="B440" s="1"/>
      <c r="C440" s="1"/>
      <c r="D440" s="1"/>
      <c r="E440" s="1"/>
      <c r="F440" s="1"/>
      <c r="G440" s="1"/>
      <c r="H440" s="1"/>
    </row>
    <row r="441" spans="1:8" ht="19.5" customHeight="1">
      <c r="A441" s="3"/>
      <c r="B441" s="1"/>
      <c r="C441" s="1"/>
      <c r="D441" s="1"/>
      <c r="E441" s="1"/>
      <c r="F441" s="1"/>
      <c r="G441" s="1"/>
      <c r="H441" s="1"/>
    </row>
    <row r="442" spans="1:8" ht="19.5" customHeight="1">
      <c r="A442" s="3"/>
      <c r="B442" s="1"/>
      <c r="C442" s="1"/>
      <c r="D442" s="1"/>
      <c r="E442" s="1"/>
      <c r="F442" s="1"/>
      <c r="G442" s="1"/>
      <c r="H442" s="1"/>
    </row>
    <row r="443" spans="1:8" ht="19.5" customHeight="1">
      <c r="A443" s="3"/>
      <c r="B443" s="1"/>
      <c r="C443" s="1"/>
      <c r="D443" s="1"/>
      <c r="E443" s="1"/>
      <c r="F443" s="1"/>
      <c r="G443" s="1"/>
      <c r="H443" s="1"/>
    </row>
    <row r="444" spans="1:8" ht="19.5" customHeight="1">
      <c r="A444" s="3"/>
      <c r="B444" s="1"/>
      <c r="C444" s="1"/>
      <c r="D444" s="1"/>
      <c r="E444" s="1"/>
      <c r="F444" s="1"/>
      <c r="G444" s="1"/>
      <c r="H444" s="1"/>
    </row>
    <row r="445" spans="1:8" ht="19.5" customHeight="1">
      <c r="A445" s="3"/>
      <c r="B445" s="1"/>
      <c r="C445" s="1"/>
      <c r="D445" s="1"/>
      <c r="E445" s="1"/>
      <c r="F445" s="1"/>
      <c r="G445" s="1"/>
      <c r="H445" s="1"/>
    </row>
    <row r="446" spans="1:8" ht="19.5" customHeight="1">
      <c r="A446" s="3"/>
      <c r="B446" s="1"/>
      <c r="C446" s="1"/>
      <c r="D446" s="1"/>
      <c r="E446" s="1"/>
      <c r="F446" s="1"/>
      <c r="G446" s="1"/>
      <c r="H446" s="1"/>
    </row>
    <row r="447" spans="1:8" ht="19.5" customHeight="1">
      <c r="A447" s="3"/>
      <c r="B447" s="1"/>
      <c r="C447" s="1"/>
      <c r="D447" s="1"/>
      <c r="E447" s="1"/>
      <c r="F447" s="1"/>
      <c r="G447" s="1"/>
      <c r="H447" s="1"/>
    </row>
    <row r="448" spans="1:8" ht="19.5" customHeight="1">
      <c r="A448" s="3"/>
      <c r="B448" s="1"/>
      <c r="C448" s="1"/>
      <c r="D448" s="1"/>
      <c r="E448" s="1"/>
      <c r="F448" s="1"/>
      <c r="G448" s="1"/>
      <c r="H448" s="1"/>
    </row>
    <row r="449" spans="1:8" ht="19.5" customHeight="1">
      <c r="A449" s="3"/>
      <c r="B449" s="1"/>
      <c r="C449" s="1"/>
      <c r="D449" s="1"/>
      <c r="E449" s="1"/>
      <c r="F449" s="1"/>
      <c r="G449" s="1"/>
      <c r="H449" s="1"/>
    </row>
    <row r="450" spans="1:8" ht="19.5" customHeight="1">
      <c r="A450" s="3"/>
      <c r="B450" s="1"/>
      <c r="C450" s="1"/>
      <c r="D450" s="1"/>
      <c r="E450" s="1"/>
      <c r="F450" s="1"/>
      <c r="G450" s="1"/>
      <c r="H450" s="1"/>
    </row>
    <row r="451" spans="1:8" ht="19.5" customHeight="1">
      <c r="A451" s="3"/>
      <c r="B451" s="1"/>
      <c r="C451" s="1"/>
      <c r="D451" s="1"/>
      <c r="E451" s="1"/>
      <c r="F451" s="1"/>
      <c r="G451" s="1"/>
      <c r="H451" s="1"/>
    </row>
    <row r="452" spans="1:8" ht="19.5" customHeight="1">
      <c r="A452" s="3"/>
      <c r="B452" s="1"/>
      <c r="C452" s="1"/>
      <c r="D452" s="1"/>
      <c r="E452" s="1"/>
      <c r="F452" s="1"/>
      <c r="G452" s="1"/>
      <c r="H452" s="1"/>
    </row>
    <row r="453" spans="1:8" ht="19.5" customHeight="1">
      <c r="A453" s="3"/>
      <c r="B453" s="1"/>
      <c r="C453" s="1"/>
      <c r="D453" s="1"/>
      <c r="E453" s="1"/>
      <c r="F453" s="1"/>
      <c r="G453" s="1"/>
      <c r="H453" s="1"/>
    </row>
    <row r="454" spans="1:8" ht="19.5" customHeight="1">
      <c r="A454" s="3"/>
      <c r="B454" s="1"/>
      <c r="C454" s="1"/>
      <c r="D454" s="1"/>
      <c r="E454" s="1"/>
      <c r="F454" s="1"/>
      <c r="G454" s="1"/>
      <c r="H454" s="1"/>
    </row>
    <row r="455" spans="1:8" ht="19.5" customHeight="1">
      <c r="A455" s="3"/>
      <c r="B455" s="1"/>
      <c r="C455" s="1"/>
      <c r="D455" s="1"/>
      <c r="E455" s="1"/>
      <c r="F455" s="1"/>
      <c r="G455" s="1"/>
      <c r="H455" s="1"/>
    </row>
    <row r="456" spans="1:8" ht="19.5" customHeight="1">
      <c r="A456" s="3"/>
      <c r="B456" s="1"/>
      <c r="C456" s="1"/>
      <c r="D456" s="1"/>
      <c r="E456" s="1"/>
      <c r="F456" s="1"/>
      <c r="G456" s="1"/>
      <c r="H456" s="1"/>
    </row>
    <row r="457" spans="1:8" ht="19.5" customHeight="1">
      <c r="A457" s="3"/>
      <c r="B457" s="1"/>
      <c r="C457" s="1"/>
      <c r="D457" s="1"/>
      <c r="E457" s="1"/>
      <c r="F457" s="1"/>
      <c r="G457" s="1"/>
      <c r="H457" s="1"/>
    </row>
    <row r="458" spans="1:8" ht="19.5" customHeight="1">
      <c r="A458" s="3"/>
      <c r="B458" s="1"/>
      <c r="C458" s="1"/>
      <c r="D458" s="1"/>
      <c r="E458" s="1"/>
      <c r="F458" s="1"/>
      <c r="G458" s="1"/>
      <c r="H458" s="1"/>
    </row>
    <row r="459" spans="1:8" ht="19.5" customHeight="1">
      <c r="A459" s="3"/>
      <c r="B459" s="1"/>
      <c r="C459" s="1"/>
      <c r="D459" s="1"/>
      <c r="E459" s="1"/>
      <c r="F459" s="1"/>
      <c r="G459" s="1"/>
      <c r="H459" s="1"/>
    </row>
    <row r="460" spans="1:8" ht="19.5" customHeight="1">
      <c r="A460" s="3"/>
      <c r="B460" s="1"/>
      <c r="C460" s="1"/>
      <c r="D460" s="1"/>
      <c r="E460" s="1"/>
      <c r="F460" s="1"/>
      <c r="G460" s="1"/>
      <c r="H460" s="1"/>
    </row>
    <row r="461" spans="1:8" ht="19.5" customHeight="1">
      <c r="A461" s="3"/>
      <c r="B461" s="1"/>
      <c r="C461" s="1"/>
      <c r="D461" s="1"/>
      <c r="E461" s="1"/>
      <c r="F461" s="1"/>
      <c r="G461" s="1"/>
      <c r="H461" s="1"/>
    </row>
    <row r="462" spans="1:8" ht="19.5" customHeight="1">
      <c r="A462" s="3"/>
      <c r="B462" s="1"/>
      <c r="C462" s="1"/>
      <c r="D462" s="1"/>
      <c r="E462" s="1"/>
      <c r="F462" s="1"/>
      <c r="G462" s="1"/>
      <c r="H462" s="1"/>
    </row>
    <row r="463" spans="1:8" ht="19.5" customHeight="1">
      <c r="A463" s="3"/>
      <c r="B463" s="1"/>
      <c r="C463" s="1"/>
      <c r="D463" s="1"/>
      <c r="E463" s="1"/>
      <c r="F463" s="1"/>
      <c r="G463" s="1"/>
      <c r="H463" s="1"/>
    </row>
    <row r="464" spans="1:8" ht="19.5" customHeight="1">
      <c r="A464" s="3"/>
      <c r="B464" s="1"/>
      <c r="C464" s="1"/>
      <c r="D464" s="1"/>
      <c r="E464" s="1"/>
      <c r="F464" s="1"/>
      <c r="G464" s="1"/>
      <c r="H464" s="1"/>
    </row>
    <row r="465" spans="1:8" ht="19.5" customHeight="1">
      <c r="A465" s="3"/>
      <c r="B465" s="1"/>
      <c r="C465" s="1"/>
      <c r="D465" s="1"/>
      <c r="E465" s="1"/>
      <c r="F465" s="1"/>
      <c r="G465" s="1"/>
      <c r="H465" s="1"/>
    </row>
    <row r="466" spans="1:8" ht="19.5" customHeight="1">
      <c r="A466" s="3"/>
      <c r="B466" s="1"/>
      <c r="C466" s="1"/>
      <c r="D466" s="1"/>
      <c r="E466" s="1"/>
      <c r="F466" s="1"/>
      <c r="G466" s="1"/>
      <c r="H466" s="1"/>
    </row>
    <row r="467" spans="1:8" ht="19.5" customHeight="1">
      <c r="A467" s="3"/>
      <c r="B467" s="1"/>
      <c r="C467" s="1"/>
      <c r="D467" s="1"/>
      <c r="E467" s="1"/>
      <c r="F467" s="1"/>
      <c r="G467" s="1"/>
      <c r="H467" s="1"/>
    </row>
    <row r="468" spans="1:8" ht="19.5" customHeight="1">
      <c r="A468" s="3"/>
      <c r="B468" s="1"/>
      <c r="C468" s="1"/>
      <c r="D468" s="1"/>
      <c r="E468" s="1"/>
      <c r="F468" s="1"/>
      <c r="G468" s="1"/>
      <c r="H468" s="1"/>
    </row>
    <row r="469" spans="1:8" ht="19.5" customHeight="1">
      <c r="A469" s="3"/>
      <c r="B469" s="1"/>
      <c r="C469" s="1"/>
      <c r="D469" s="1"/>
      <c r="E469" s="1"/>
      <c r="F469" s="1"/>
      <c r="G469" s="1"/>
      <c r="H469" s="1"/>
    </row>
    <row r="470" spans="1:8" ht="19.5" customHeight="1">
      <c r="A470" s="3"/>
      <c r="B470" s="1"/>
      <c r="C470" s="1"/>
      <c r="D470" s="1"/>
      <c r="E470" s="1"/>
      <c r="F470" s="1"/>
      <c r="G470" s="1"/>
      <c r="H470" s="1"/>
    </row>
    <row r="471" spans="1:8" ht="19.5" customHeight="1">
      <c r="A471" s="3"/>
      <c r="B471" s="1"/>
      <c r="C471" s="1"/>
      <c r="D471" s="1"/>
      <c r="E471" s="1"/>
      <c r="F471" s="1"/>
      <c r="G471" s="1"/>
      <c r="H471" s="1"/>
    </row>
    <row r="472" spans="1:8" ht="19.5" customHeight="1">
      <c r="A472" s="3"/>
      <c r="B472" s="1"/>
      <c r="C472" s="1"/>
      <c r="D472" s="1"/>
      <c r="E472" s="1"/>
      <c r="F472" s="1"/>
      <c r="G472" s="1"/>
      <c r="H472" s="1"/>
    </row>
    <row r="473" spans="1:8" ht="19.5" customHeight="1">
      <c r="A473" s="3"/>
      <c r="B473" s="1"/>
      <c r="C473" s="1"/>
      <c r="D473" s="1"/>
      <c r="E473" s="1"/>
      <c r="F473" s="1"/>
      <c r="G473" s="1"/>
      <c r="H473" s="1"/>
    </row>
    <row r="474" spans="1:8" ht="19.5" customHeight="1">
      <c r="A474" s="3"/>
      <c r="B474" s="1"/>
      <c r="C474" s="1"/>
      <c r="D474" s="1"/>
      <c r="E474" s="1"/>
      <c r="F474" s="1"/>
      <c r="G474" s="1"/>
      <c r="H474" s="1"/>
    </row>
    <row r="475" spans="1:8" ht="19.5" customHeight="1">
      <c r="A475" s="3"/>
      <c r="B475" s="1"/>
      <c r="C475" s="1"/>
      <c r="D475" s="1"/>
      <c r="E475" s="1"/>
      <c r="F475" s="1"/>
      <c r="G475" s="1"/>
      <c r="H475" s="1"/>
    </row>
    <row r="476" spans="1:8" ht="19.5" customHeight="1">
      <c r="A476" s="3"/>
      <c r="B476" s="1"/>
      <c r="C476" s="1"/>
      <c r="D476" s="1"/>
      <c r="E476" s="1"/>
      <c r="F476" s="1"/>
      <c r="G476" s="1"/>
      <c r="H476" s="1"/>
    </row>
    <row r="477" spans="1:8" ht="19.5" customHeight="1">
      <c r="A477" s="3"/>
      <c r="B477" s="1"/>
      <c r="C477" s="1"/>
      <c r="D477" s="1"/>
      <c r="E477" s="1"/>
      <c r="F477" s="1"/>
      <c r="G477" s="1"/>
      <c r="H477" s="1"/>
    </row>
    <row r="478" spans="1:8" ht="19.5" customHeight="1">
      <c r="A478" s="3"/>
      <c r="B478" s="1"/>
      <c r="C478" s="1"/>
      <c r="D478" s="1"/>
      <c r="E478" s="1"/>
      <c r="F478" s="1"/>
      <c r="G478" s="1"/>
      <c r="H478" s="1"/>
    </row>
    <row r="479" spans="1:8" ht="19.5" customHeight="1">
      <c r="A479" s="3"/>
      <c r="B479" s="1"/>
      <c r="C479" s="1"/>
      <c r="D479" s="1"/>
      <c r="E479" s="1"/>
      <c r="F479" s="1"/>
      <c r="G479" s="1"/>
      <c r="H479" s="1"/>
    </row>
    <row r="480" spans="1:8" ht="19.5" customHeight="1">
      <c r="A480" s="3"/>
      <c r="B480" s="1"/>
      <c r="C480" s="1"/>
      <c r="D480" s="1"/>
      <c r="E480" s="1"/>
      <c r="F480" s="1"/>
      <c r="G480" s="1"/>
      <c r="H480" s="1"/>
    </row>
    <row r="481" spans="1:8" ht="19.5" customHeight="1">
      <c r="A481" s="3"/>
      <c r="B481" s="1"/>
      <c r="C481" s="1"/>
      <c r="D481" s="1"/>
      <c r="E481" s="1"/>
      <c r="F481" s="1"/>
      <c r="G481" s="1"/>
      <c r="H481" s="1"/>
    </row>
    <row r="482" spans="1:8" ht="19.5" customHeight="1">
      <c r="A482" s="3"/>
      <c r="B482" s="1"/>
      <c r="C482" s="1"/>
      <c r="D482" s="1"/>
      <c r="E482" s="1"/>
      <c r="F482" s="1"/>
      <c r="G482" s="1"/>
      <c r="H482" s="1"/>
    </row>
    <row r="483" spans="1:8" ht="19.5" customHeight="1">
      <c r="A483" s="3"/>
      <c r="B483" s="1"/>
      <c r="C483" s="1"/>
      <c r="D483" s="1"/>
      <c r="E483" s="1"/>
      <c r="F483" s="1"/>
      <c r="G483" s="1"/>
      <c r="H483" s="1"/>
    </row>
    <row r="484" spans="1:8" ht="19.5" customHeight="1">
      <c r="A484" s="3"/>
      <c r="B484" s="1"/>
      <c r="C484" s="1"/>
      <c r="D484" s="1"/>
      <c r="E484" s="1"/>
      <c r="F484" s="1"/>
      <c r="G484" s="1"/>
      <c r="H484" s="1"/>
    </row>
    <row r="485" spans="1:8" ht="19.5" customHeight="1">
      <c r="A485" s="3"/>
      <c r="B485" s="1"/>
      <c r="C485" s="1"/>
      <c r="D485" s="1"/>
      <c r="E485" s="1"/>
      <c r="F485" s="1"/>
      <c r="G485" s="1"/>
      <c r="H485" s="1"/>
    </row>
    <row r="486" spans="1:8" ht="19.5" customHeight="1">
      <c r="A486" s="3"/>
      <c r="B486" s="1"/>
      <c r="C486" s="1"/>
      <c r="D486" s="1"/>
      <c r="E486" s="1"/>
      <c r="F486" s="1"/>
      <c r="G486" s="1"/>
      <c r="H486" s="1"/>
    </row>
    <row r="487" spans="1:8" ht="19.5" customHeight="1">
      <c r="A487" s="3"/>
      <c r="B487" s="1"/>
      <c r="C487" s="1"/>
      <c r="D487" s="1"/>
      <c r="E487" s="1"/>
      <c r="F487" s="1"/>
      <c r="G487" s="1"/>
      <c r="H487" s="1"/>
    </row>
    <row r="488" spans="1:8" ht="19.5" customHeight="1">
      <c r="A488" s="3"/>
      <c r="B488" s="1"/>
      <c r="C488" s="1"/>
      <c r="D488" s="1"/>
      <c r="E488" s="1"/>
      <c r="F488" s="1"/>
      <c r="G488" s="1"/>
      <c r="H488" s="1"/>
    </row>
    <row r="489" spans="1:8" ht="19.5" customHeight="1">
      <c r="A489" s="3"/>
      <c r="B489" s="1"/>
      <c r="C489" s="1"/>
      <c r="D489" s="1"/>
      <c r="E489" s="1"/>
      <c r="F489" s="1"/>
      <c r="G489" s="1"/>
      <c r="H489" s="1"/>
    </row>
    <row r="490" spans="1:8" ht="19.5" customHeight="1">
      <c r="A490" s="3"/>
      <c r="B490" s="1"/>
      <c r="C490" s="1"/>
      <c r="D490" s="1"/>
      <c r="E490" s="1"/>
      <c r="F490" s="1"/>
      <c r="G490" s="1"/>
      <c r="H490" s="1"/>
    </row>
    <row r="491" spans="1:8" ht="19.5" customHeight="1">
      <c r="A491" s="3"/>
      <c r="B491" s="1"/>
      <c r="C491" s="1"/>
      <c r="D491" s="1"/>
      <c r="E491" s="1"/>
      <c r="F491" s="1"/>
      <c r="G491" s="1"/>
      <c r="H491" s="1"/>
    </row>
    <row r="492" spans="1:8" ht="19.5" customHeight="1">
      <c r="A492" s="3"/>
      <c r="B492" s="1"/>
      <c r="C492" s="1"/>
      <c r="D492" s="1"/>
      <c r="E492" s="1"/>
      <c r="F492" s="1"/>
      <c r="G492" s="1"/>
      <c r="H492" s="1"/>
    </row>
    <row r="493" spans="1:8" ht="19.5" customHeight="1">
      <c r="A493" s="3"/>
      <c r="B493" s="1"/>
      <c r="C493" s="1"/>
      <c r="D493" s="1"/>
      <c r="E493" s="1"/>
      <c r="F493" s="1"/>
      <c r="G493" s="1"/>
      <c r="H493" s="1"/>
    </row>
    <row r="494" spans="1:8" ht="19.5" customHeight="1">
      <c r="A494" s="3"/>
      <c r="B494" s="1"/>
      <c r="C494" s="1"/>
      <c r="D494" s="1"/>
      <c r="E494" s="1"/>
      <c r="F494" s="1"/>
      <c r="G494" s="1"/>
      <c r="H494" s="1"/>
    </row>
    <row r="495" spans="1:8" ht="19.5" customHeight="1">
      <c r="A495" s="3"/>
      <c r="B495" s="1"/>
      <c r="C495" s="1"/>
      <c r="D495" s="1"/>
      <c r="E495" s="1"/>
      <c r="F495" s="1"/>
      <c r="G495" s="1"/>
      <c r="H495" s="1"/>
    </row>
    <row r="496" spans="1:8" ht="19.5" customHeight="1">
      <c r="A496" s="3"/>
      <c r="B496" s="1"/>
      <c r="C496" s="1"/>
      <c r="D496" s="1"/>
      <c r="E496" s="1"/>
      <c r="F496" s="1"/>
      <c r="G496" s="1"/>
      <c r="H496" s="1"/>
    </row>
    <row r="497" spans="1:8" ht="19.5" customHeight="1">
      <c r="A497" s="3"/>
      <c r="B497" s="1"/>
      <c r="C497" s="1"/>
      <c r="D497" s="1"/>
      <c r="E497" s="1"/>
      <c r="F497" s="1"/>
      <c r="G497" s="1"/>
      <c r="H497" s="1"/>
    </row>
    <row r="498" spans="1:8" ht="19.5" customHeight="1">
      <c r="A498" s="3"/>
      <c r="B498" s="1"/>
      <c r="C498" s="1"/>
      <c r="D498" s="1"/>
      <c r="E498" s="1"/>
      <c r="F498" s="1"/>
      <c r="G498" s="1"/>
      <c r="H498" s="1"/>
    </row>
    <row r="499" spans="1:8" ht="19.5" customHeight="1">
      <c r="A499" s="3"/>
      <c r="B499" s="1"/>
      <c r="C499" s="1"/>
      <c r="D499" s="1"/>
      <c r="E499" s="1"/>
      <c r="F499" s="1"/>
      <c r="G499" s="1"/>
      <c r="H499" s="1"/>
    </row>
    <row r="500" spans="1:8" ht="19.5" customHeight="1">
      <c r="A500" s="3"/>
      <c r="B500" s="1"/>
      <c r="C500" s="1"/>
      <c r="D500" s="1"/>
      <c r="E500" s="1"/>
      <c r="F500" s="1"/>
      <c r="G500" s="1"/>
      <c r="H500" s="1"/>
    </row>
    <row r="501" spans="1:8" ht="19.5" customHeight="1">
      <c r="A501" s="3"/>
      <c r="B501" s="1"/>
      <c r="C501" s="1"/>
      <c r="D501" s="1"/>
      <c r="E501" s="1"/>
      <c r="F501" s="1"/>
      <c r="G501" s="1"/>
      <c r="H501" s="1"/>
    </row>
    <row r="502" spans="1:8" ht="19.5" customHeight="1">
      <c r="A502" s="3"/>
      <c r="B502" s="1"/>
      <c r="C502" s="1"/>
      <c r="D502" s="1"/>
      <c r="E502" s="1"/>
      <c r="F502" s="1"/>
      <c r="G502" s="1"/>
      <c r="H502" s="1"/>
    </row>
    <row r="503" spans="1:8" ht="19.5" customHeight="1">
      <c r="A503" s="3"/>
      <c r="B503" s="1"/>
      <c r="C503" s="1"/>
      <c r="D503" s="1"/>
      <c r="E503" s="1"/>
      <c r="F503" s="1"/>
      <c r="G503" s="1"/>
      <c r="H503" s="1"/>
    </row>
    <row r="504" spans="1:8" ht="19.5" customHeight="1">
      <c r="A504" s="3"/>
      <c r="B504" s="1"/>
      <c r="C504" s="1"/>
      <c r="D504" s="1"/>
      <c r="E504" s="1"/>
      <c r="F504" s="1"/>
      <c r="G504" s="1"/>
      <c r="H504" s="1"/>
    </row>
    <row r="505" spans="1:8" ht="19.5" customHeight="1">
      <c r="A505" s="3"/>
      <c r="B505" s="1"/>
      <c r="C505" s="1"/>
      <c r="D505" s="1"/>
      <c r="E505" s="1"/>
      <c r="F505" s="1"/>
      <c r="G505" s="1"/>
      <c r="H505" s="1"/>
    </row>
    <row r="506" spans="1:8" ht="19.5" customHeight="1">
      <c r="A506" s="3"/>
      <c r="B506" s="1"/>
      <c r="C506" s="1"/>
      <c r="D506" s="1"/>
      <c r="E506" s="1"/>
      <c r="F506" s="1"/>
      <c r="G506" s="1"/>
      <c r="H506" s="1"/>
    </row>
    <row r="507" spans="1:8" ht="19.5" customHeight="1">
      <c r="A507" s="3"/>
      <c r="B507" s="1"/>
      <c r="C507" s="1"/>
      <c r="D507" s="1"/>
      <c r="E507" s="1"/>
      <c r="F507" s="1"/>
      <c r="G507" s="1"/>
      <c r="H507" s="1"/>
    </row>
    <row r="508" spans="1:8" ht="19.5" customHeight="1">
      <c r="A508" s="3"/>
      <c r="B508" s="1"/>
      <c r="C508" s="1"/>
      <c r="D508" s="1"/>
      <c r="E508" s="1"/>
      <c r="F508" s="1"/>
      <c r="G508" s="1"/>
      <c r="H508" s="1"/>
    </row>
    <row r="509" spans="1:8" ht="19.5" customHeight="1">
      <c r="A509" s="3"/>
      <c r="B509" s="1"/>
      <c r="C509" s="1"/>
      <c r="D509" s="1"/>
      <c r="E509" s="1"/>
      <c r="F509" s="1"/>
      <c r="G509" s="1"/>
      <c r="H509" s="1"/>
    </row>
    <row r="510" spans="1:8" ht="19.5" customHeight="1">
      <c r="A510" s="3"/>
      <c r="B510" s="1"/>
      <c r="C510" s="1"/>
      <c r="D510" s="1"/>
      <c r="E510" s="1"/>
      <c r="F510" s="1"/>
      <c r="G510" s="1"/>
      <c r="H510" s="1"/>
    </row>
    <row r="511" spans="1:8" ht="19.5" customHeight="1">
      <c r="A511" s="3"/>
      <c r="B511" s="1"/>
      <c r="C511" s="1"/>
      <c r="D511" s="1"/>
      <c r="E511" s="1"/>
      <c r="F511" s="1"/>
      <c r="G511" s="1"/>
      <c r="H511" s="1"/>
    </row>
    <row r="512" spans="1:8" ht="19.5" customHeight="1">
      <c r="A512" s="3"/>
      <c r="B512" s="1"/>
      <c r="C512" s="1"/>
      <c r="D512" s="1"/>
      <c r="E512" s="1"/>
      <c r="F512" s="1"/>
      <c r="G512" s="1"/>
      <c r="H512" s="1"/>
    </row>
    <row r="513" spans="1:8" ht="19.5" customHeight="1">
      <c r="A513" s="3"/>
      <c r="B513" s="1"/>
      <c r="C513" s="1"/>
      <c r="D513" s="1"/>
      <c r="E513" s="1"/>
      <c r="F513" s="1"/>
      <c r="G513" s="1"/>
      <c r="H513" s="1"/>
    </row>
    <row r="514" spans="1:8" ht="19.5" customHeight="1">
      <c r="A514" s="3"/>
      <c r="B514" s="1"/>
      <c r="C514" s="1"/>
      <c r="D514" s="1"/>
      <c r="E514" s="1"/>
      <c r="F514" s="1"/>
      <c r="G514" s="1"/>
      <c r="H514" s="1"/>
    </row>
    <row r="515" spans="1:8" ht="19.5" customHeight="1">
      <c r="A515" s="3"/>
      <c r="B515" s="1"/>
      <c r="C515" s="1"/>
      <c r="D515" s="1"/>
      <c r="E515" s="1"/>
      <c r="F515" s="1"/>
      <c r="G515" s="1"/>
      <c r="H515" s="1"/>
    </row>
    <row r="516" spans="1:8" ht="19.5" customHeight="1">
      <c r="A516" s="3"/>
      <c r="B516" s="1"/>
      <c r="C516" s="1"/>
      <c r="D516" s="1"/>
      <c r="E516" s="1"/>
      <c r="F516" s="1"/>
      <c r="G516" s="1"/>
      <c r="H516" s="1"/>
    </row>
    <row r="517" spans="1:8" ht="19.5" customHeight="1">
      <c r="A517" s="3"/>
      <c r="B517" s="1"/>
      <c r="C517" s="1"/>
      <c r="D517" s="1"/>
      <c r="E517" s="1"/>
      <c r="F517" s="1"/>
      <c r="G517" s="1"/>
      <c r="H517" s="1"/>
    </row>
    <row r="518" spans="1:8" ht="19.5" customHeight="1">
      <c r="A518" s="3"/>
      <c r="B518" s="1"/>
      <c r="C518" s="1"/>
      <c r="D518" s="1"/>
      <c r="E518" s="1"/>
      <c r="F518" s="1"/>
      <c r="G518" s="1"/>
      <c r="H518" s="1"/>
    </row>
    <row r="519" spans="1:8" ht="19.5" customHeight="1">
      <c r="A519" s="3"/>
      <c r="B519" s="1"/>
      <c r="C519" s="1"/>
      <c r="D519" s="1"/>
      <c r="E519" s="1"/>
      <c r="F519" s="1"/>
      <c r="G519" s="1"/>
      <c r="H519" s="1"/>
    </row>
    <row r="520" spans="1:8" ht="19.5" customHeight="1">
      <c r="A520" s="3"/>
      <c r="B520" s="1"/>
      <c r="C520" s="1"/>
      <c r="D520" s="1"/>
      <c r="E520" s="1"/>
      <c r="F520" s="1"/>
      <c r="G520" s="1"/>
      <c r="H520" s="1"/>
    </row>
    <row r="521" spans="1:8" ht="19.5" customHeight="1">
      <c r="A521" s="3"/>
      <c r="B521" s="1"/>
      <c r="C521" s="1"/>
      <c r="D521" s="1"/>
      <c r="E521" s="1"/>
      <c r="F521" s="1"/>
      <c r="G521" s="1"/>
      <c r="H521" s="1"/>
    </row>
    <row r="522" spans="1:8" ht="19.5" customHeight="1">
      <c r="A522" s="3"/>
      <c r="B522" s="1"/>
      <c r="C522" s="1"/>
      <c r="D522" s="1"/>
      <c r="E522" s="1"/>
      <c r="F522" s="1"/>
      <c r="G522" s="1"/>
      <c r="H522" s="1"/>
    </row>
    <row r="523" spans="1:8" ht="19.5" customHeight="1">
      <c r="A523" s="3"/>
      <c r="B523" s="1"/>
      <c r="C523" s="1"/>
      <c r="D523" s="1"/>
      <c r="E523" s="1"/>
      <c r="F523" s="1"/>
      <c r="G523" s="1"/>
      <c r="H523" s="1"/>
    </row>
    <row r="524" spans="1:8" ht="19.5" customHeight="1">
      <c r="A524" s="3"/>
      <c r="B524" s="1"/>
      <c r="C524" s="1"/>
      <c r="D524" s="1"/>
      <c r="E524" s="1"/>
      <c r="F524" s="1"/>
      <c r="G524" s="1"/>
      <c r="H524" s="1"/>
    </row>
    <row r="525" spans="1:8" ht="19.5" customHeight="1">
      <c r="A525" s="3"/>
      <c r="B525" s="1"/>
      <c r="C525" s="1"/>
      <c r="D525" s="1"/>
      <c r="E525" s="1"/>
      <c r="F525" s="1"/>
      <c r="G525" s="1"/>
      <c r="H525" s="1"/>
    </row>
    <row r="526" spans="1:8" ht="19.5" customHeight="1">
      <c r="A526" s="3"/>
      <c r="B526" s="1"/>
      <c r="C526" s="1"/>
      <c r="D526" s="1"/>
      <c r="E526" s="1"/>
      <c r="F526" s="1"/>
      <c r="G526" s="1"/>
      <c r="H526" s="1"/>
    </row>
    <row r="527" spans="1:8" ht="19.5" customHeight="1">
      <c r="A527" s="3"/>
      <c r="B527" s="1"/>
      <c r="C527" s="1"/>
      <c r="D527" s="1"/>
      <c r="E527" s="1"/>
      <c r="F527" s="1"/>
      <c r="G527" s="1"/>
      <c r="H527" s="1"/>
    </row>
    <row r="528" spans="1:8" ht="19.5" customHeight="1">
      <c r="A528" s="3"/>
      <c r="B528" s="1"/>
      <c r="C528" s="1"/>
      <c r="D528" s="1"/>
      <c r="E528" s="1"/>
      <c r="F528" s="1"/>
      <c r="G528" s="1"/>
      <c r="H528" s="1"/>
    </row>
    <row r="529" spans="1:8" ht="19.5" customHeight="1">
      <c r="A529" s="3"/>
      <c r="B529" s="1"/>
      <c r="C529" s="1"/>
      <c r="D529" s="1"/>
      <c r="E529" s="1"/>
      <c r="F529" s="1"/>
      <c r="G529" s="1"/>
      <c r="H529" s="1"/>
    </row>
    <row r="530" spans="1:8" ht="19.5" customHeight="1">
      <c r="A530" s="3"/>
      <c r="B530" s="1"/>
      <c r="C530" s="1"/>
      <c r="D530" s="1"/>
      <c r="E530" s="1"/>
      <c r="F530" s="1"/>
      <c r="G530" s="1"/>
      <c r="H530" s="1"/>
    </row>
    <row r="531" spans="1:8" ht="19.5" customHeight="1">
      <c r="A531" s="3"/>
      <c r="B531" s="1"/>
      <c r="C531" s="1"/>
      <c r="D531" s="1"/>
      <c r="E531" s="1"/>
      <c r="F531" s="1"/>
      <c r="G531" s="1"/>
      <c r="H531" s="1"/>
    </row>
    <row r="532" spans="1:8" ht="19.5" customHeight="1">
      <c r="A532" s="3"/>
      <c r="B532" s="1"/>
      <c r="C532" s="1"/>
      <c r="D532" s="1"/>
      <c r="E532" s="1"/>
      <c r="F532" s="1"/>
      <c r="G532" s="1"/>
      <c r="H532" s="1"/>
    </row>
    <row r="533" spans="1:8" ht="19.5" customHeight="1">
      <c r="A533" s="3"/>
      <c r="B533" s="1"/>
      <c r="C533" s="1"/>
      <c r="D533" s="1"/>
      <c r="E533" s="1"/>
      <c r="F533" s="1"/>
      <c r="G533" s="1"/>
      <c r="H533" s="1"/>
    </row>
    <row r="534" spans="1:8" ht="19.5" customHeight="1">
      <c r="A534" s="3"/>
      <c r="B534" s="1"/>
      <c r="C534" s="1"/>
      <c r="D534" s="1"/>
      <c r="E534" s="1"/>
      <c r="F534" s="1"/>
      <c r="G534" s="1"/>
      <c r="H534" s="1"/>
    </row>
    <row r="535" spans="1:8" ht="19.5" customHeight="1">
      <c r="A535" s="3"/>
      <c r="B535" s="1"/>
      <c r="C535" s="1"/>
      <c r="D535" s="1"/>
      <c r="E535" s="1"/>
      <c r="F535" s="1"/>
      <c r="G535" s="1"/>
      <c r="H535" s="1"/>
    </row>
    <row r="536" spans="1:8" ht="19.5" customHeight="1">
      <c r="A536" s="3"/>
      <c r="B536" s="1"/>
      <c r="C536" s="1"/>
      <c r="D536" s="1"/>
      <c r="E536" s="1"/>
      <c r="F536" s="1"/>
      <c r="G536" s="1"/>
      <c r="H536" s="1"/>
    </row>
    <row r="537" spans="1:8" ht="19.5" customHeight="1">
      <c r="A537" s="3"/>
      <c r="B537" s="1"/>
      <c r="C537" s="1"/>
      <c r="D537" s="1"/>
      <c r="E537" s="1"/>
      <c r="F537" s="1"/>
      <c r="G537" s="1"/>
      <c r="H537" s="1"/>
    </row>
    <row r="538" spans="1:8" ht="19.5" customHeight="1">
      <c r="A538" s="3"/>
      <c r="B538" s="1"/>
      <c r="C538" s="1"/>
      <c r="D538" s="1"/>
      <c r="E538" s="1"/>
      <c r="F538" s="1"/>
      <c r="G538" s="1"/>
      <c r="H538" s="1"/>
    </row>
    <row r="539" spans="1:8" ht="19.5" customHeight="1">
      <c r="A539" s="3"/>
      <c r="B539" s="1"/>
      <c r="C539" s="1"/>
      <c r="D539" s="1"/>
      <c r="E539" s="1"/>
      <c r="F539" s="1"/>
      <c r="G539" s="1"/>
      <c r="H539" s="1"/>
    </row>
    <row r="540" spans="1:8" ht="19.5" customHeight="1">
      <c r="A540" s="3"/>
      <c r="B540" s="1"/>
      <c r="C540" s="1"/>
      <c r="D540" s="1"/>
      <c r="E540" s="1"/>
      <c r="F540" s="1"/>
      <c r="G540" s="1"/>
      <c r="H540" s="1"/>
    </row>
    <row r="541" spans="1:8" ht="19.5" customHeight="1">
      <c r="A541" s="3"/>
      <c r="B541" s="1"/>
      <c r="C541" s="1"/>
      <c r="D541" s="1"/>
      <c r="E541" s="1"/>
      <c r="F541" s="1"/>
      <c r="G541" s="1"/>
      <c r="H541" s="1"/>
    </row>
    <row r="542" spans="1:8" ht="19.5" customHeight="1">
      <c r="A542" s="3"/>
      <c r="B542" s="1"/>
      <c r="C542" s="1"/>
      <c r="D542" s="1"/>
      <c r="E542" s="1"/>
      <c r="F542" s="1"/>
      <c r="G542" s="1"/>
      <c r="H542" s="1"/>
    </row>
    <row r="543" spans="1:8" ht="19.5" customHeight="1">
      <c r="A543" s="3"/>
      <c r="B543" s="1"/>
      <c r="C543" s="1"/>
      <c r="D543" s="1"/>
      <c r="E543" s="1"/>
      <c r="F543" s="1"/>
      <c r="G543" s="1"/>
      <c r="H543" s="1"/>
    </row>
    <row r="544" spans="1:8" ht="19.5" customHeight="1">
      <c r="A544" s="3"/>
      <c r="B544" s="1"/>
      <c r="C544" s="1"/>
      <c r="D544" s="1"/>
      <c r="E544" s="1"/>
      <c r="F544" s="1"/>
      <c r="G544" s="1"/>
      <c r="H544" s="1"/>
    </row>
    <row r="545" spans="1:8" ht="19.5" customHeight="1">
      <c r="A545" s="3"/>
      <c r="B545" s="1"/>
      <c r="C545" s="1"/>
      <c r="D545" s="1"/>
      <c r="E545" s="1"/>
      <c r="F545" s="1"/>
      <c r="G545" s="1"/>
      <c r="H545" s="1"/>
    </row>
    <row r="546" spans="1:8" ht="19.5" customHeight="1">
      <c r="A546" s="3"/>
      <c r="B546" s="1"/>
      <c r="C546" s="1"/>
      <c r="D546" s="1"/>
      <c r="E546" s="1"/>
      <c r="F546" s="1"/>
      <c r="G546" s="1"/>
      <c r="H546" s="1"/>
    </row>
    <row r="547" spans="1:8" ht="19.5" customHeight="1">
      <c r="A547" s="3"/>
      <c r="B547" s="1"/>
      <c r="C547" s="1"/>
      <c r="D547" s="1"/>
      <c r="E547" s="1"/>
      <c r="F547" s="1"/>
      <c r="G547" s="1"/>
      <c r="H547" s="1"/>
    </row>
    <row r="548" spans="1:8" ht="19.5" customHeight="1">
      <c r="A548" s="3"/>
      <c r="B548" s="1"/>
      <c r="C548" s="1"/>
      <c r="D548" s="1"/>
      <c r="E548" s="1"/>
      <c r="F548" s="1"/>
      <c r="G548" s="1"/>
      <c r="H548" s="1"/>
    </row>
    <row r="549" spans="1:8" ht="19.5" customHeight="1">
      <c r="A549" s="3"/>
      <c r="B549" s="1"/>
      <c r="C549" s="1"/>
      <c r="D549" s="1"/>
      <c r="E549" s="1"/>
      <c r="F549" s="1"/>
      <c r="G549" s="1"/>
      <c r="H549" s="1"/>
    </row>
    <row r="550" spans="1:8" ht="19.5" customHeight="1">
      <c r="A550" s="3"/>
      <c r="B550" s="1"/>
      <c r="C550" s="1"/>
      <c r="D550" s="1"/>
      <c r="E550" s="1"/>
      <c r="F550" s="1"/>
      <c r="G550" s="1"/>
      <c r="H550" s="1"/>
    </row>
    <row r="551" spans="1:8" ht="19.5" customHeight="1">
      <c r="A551" s="3"/>
      <c r="B551" s="1"/>
      <c r="C551" s="1"/>
      <c r="D551" s="1"/>
      <c r="E551" s="1"/>
      <c r="F551" s="1"/>
      <c r="G551" s="1"/>
      <c r="H551" s="1"/>
    </row>
    <row r="552" spans="1:8" ht="19.5" customHeight="1">
      <c r="A552" s="3"/>
      <c r="B552" s="1"/>
      <c r="C552" s="1"/>
      <c r="D552" s="1"/>
      <c r="E552" s="1"/>
      <c r="F552" s="1"/>
      <c r="G552" s="1"/>
      <c r="H552" s="1"/>
    </row>
    <row r="553" spans="1:8" ht="19.5" customHeight="1">
      <c r="A553" s="3"/>
      <c r="B553" s="1"/>
      <c r="C553" s="1"/>
      <c r="D553" s="1"/>
      <c r="E553" s="1"/>
      <c r="F553" s="1"/>
      <c r="G553" s="1"/>
      <c r="H553" s="1"/>
    </row>
    <row r="554" spans="1:8" ht="19.5" customHeight="1">
      <c r="A554" s="3"/>
      <c r="B554" s="1"/>
      <c r="C554" s="1"/>
      <c r="D554" s="1"/>
      <c r="E554" s="1"/>
      <c r="F554" s="1"/>
      <c r="G554" s="1"/>
      <c r="H554" s="1"/>
    </row>
    <row r="555" spans="1:8" ht="19.5" customHeight="1">
      <c r="A555" s="3"/>
      <c r="B555" s="1"/>
      <c r="C555" s="1"/>
      <c r="D555" s="1"/>
      <c r="E555" s="1"/>
      <c r="F555" s="1"/>
      <c r="G555" s="1"/>
      <c r="H555" s="1"/>
    </row>
    <row r="556" spans="1:8" ht="19.5" customHeight="1">
      <c r="A556" s="3"/>
      <c r="B556" s="1"/>
      <c r="C556" s="1"/>
      <c r="D556" s="1"/>
      <c r="E556" s="1"/>
      <c r="F556" s="1"/>
      <c r="G556" s="1"/>
      <c r="H556" s="1"/>
    </row>
    <row r="557" spans="1:8" ht="19.5" customHeight="1">
      <c r="A557" s="3"/>
      <c r="B557" s="1"/>
      <c r="C557" s="1"/>
      <c r="D557" s="1"/>
      <c r="E557" s="1"/>
      <c r="F557" s="1"/>
      <c r="G557" s="1"/>
      <c r="H557" s="1"/>
    </row>
    <row r="558" spans="1:8" ht="19.5" customHeight="1">
      <c r="A558" s="3"/>
      <c r="B558" s="1"/>
      <c r="C558" s="1"/>
      <c r="D558" s="1"/>
      <c r="E558" s="1"/>
      <c r="F558" s="1"/>
      <c r="G558" s="1"/>
      <c r="H558" s="1"/>
    </row>
    <row r="559" spans="1:8" ht="19.5" customHeight="1">
      <c r="A559" s="3"/>
      <c r="B559" s="1"/>
      <c r="C559" s="1"/>
      <c r="D559" s="1"/>
      <c r="E559" s="1"/>
      <c r="F559" s="1"/>
      <c r="G559" s="1"/>
      <c r="H559" s="1"/>
    </row>
    <row r="560" spans="1:8" ht="19.5" customHeight="1">
      <c r="A560" s="3"/>
      <c r="B560" s="1"/>
      <c r="C560" s="1"/>
      <c r="D560" s="1"/>
      <c r="E560" s="1"/>
      <c r="F560" s="1"/>
      <c r="G560" s="1"/>
      <c r="H560" s="1"/>
    </row>
    <row r="561" spans="1:8" ht="19.5" customHeight="1">
      <c r="A561" s="3"/>
      <c r="B561" s="1"/>
      <c r="C561" s="1"/>
      <c r="D561" s="1"/>
      <c r="E561" s="1"/>
      <c r="F561" s="1"/>
      <c r="G561" s="1"/>
      <c r="H561" s="1"/>
    </row>
    <row r="562" spans="1:8" ht="19.5" customHeight="1">
      <c r="A562" s="3"/>
      <c r="B562" s="1"/>
      <c r="C562" s="1"/>
      <c r="D562" s="1"/>
      <c r="E562" s="1"/>
      <c r="F562" s="1"/>
      <c r="G562" s="1"/>
      <c r="H562" s="1"/>
    </row>
    <row r="563" spans="1:8" ht="19.5" customHeight="1">
      <c r="A563" s="3"/>
      <c r="B563" s="1"/>
      <c r="C563" s="1"/>
      <c r="D563" s="1"/>
      <c r="E563" s="1"/>
      <c r="F563" s="1"/>
      <c r="G563" s="1"/>
      <c r="H563" s="1"/>
    </row>
    <row r="564" spans="1:8" ht="19.5" customHeight="1">
      <c r="A564" s="3"/>
      <c r="B564" s="1"/>
      <c r="C564" s="1"/>
      <c r="D564" s="1"/>
      <c r="E564" s="1"/>
      <c r="F564" s="1"/>
      <c r="G564" s="1"/>
      <c r="H564" s="1"/>
    </row>
    <row r="565" spans="1:8" ht="19.5" customHeight="1">
      <c r="A565" s="3"/>
      <c r="B565" s="1"/>
      <c r="C565" s="1"/>
      <c r="D565" s="1"/>
      <c r="E565" s="1"/>
      <c r="F565" s="1"/>
      <c r="G565" s="1"/>
      <c r="H565" s="1"/>
    </row>
    <row r="566" spans="1:8" ht="19.5" customHeight="1">
      <c r="A566" s="3"/>
      <c r="B566" s="1"/>
      <c r="C566" s="1"/>
      <c r="D566" s="1"/>
      <c r="E566" s="1"/>
      <c r="F566" s="1"/>
      <c r="G566" s="1"/>
      <c r="H566" s="1"/>
    </row>
    <row r="567" spans="1:8" ht="19.5" customHeight="1">
      <c r="A567" s="3"/>
      <c r="B567" s="1"/>
      <c r="C567" s="1"/>
      <c r="D567" s="1"/>
      <c r="E567" s="1"/>
      <c r="F567" s="1"/>
      <c r="G567" s="1"/>
      <c r="H567" s="1"/>
    </row>
    <row r="568" spans="1:8" ht="19.5" customHeight="1">
      <c r="A568" s="3"/>
      <c r="B568" s="1"/>
      <c r="C568" s="1"/>
      <c r="D568" s="1"/>
      <c r="E568" s="1"/>
      <c r="F568" s="1"/>
      <c r="G568" s="1"/>
      <c r="H568" s="1"/>
    </row>
    <row r="569" spans="1:8" ht="19.5" customHeight="1">
      <c r="A569" s="3"/>
      <c r="B569" s="1"/>
      <c r="C569" s="1"/>
      <c r="D569" s="1"/>
      <c r="E569" s="1"/>
      <c r="F569" s="1"/>
      <c r="G569" s="1"/>
      <c r="H569" s="1"/>
    </row>
    <row r="570" spans="1:8" ht="19.5" customHeight="1">
      <c r="A570" s="3"/>
      <c r="B570" s="1"/>
      <c r="C570" s="1"/>
      <c r="D570" s="1"/>
      <c r="E570" s="1"/>
      <c r="F570" s="1"/>
      <c r="G570" s="1"/>
      <c r="H570" s="1"/>
    </row>
    <row r="571" spans="1:8" ht="19.5" customHeight="1">
      <c r="A571" s="3"/>
      <c r="B571" s="1"/>
      <c r="C571" s="1"/>
      <c r="D571" s="1"/>
      <c r="E571" s="1"/>
      <c r="F571" s="1"/>
      <c r="G571" s="1"/>
      <c r="H571" s="1"/>
    </row>
    <row r="572" spans="1:8" ht="19.5" customHeight="1">
      <c r="A572" s="3"/>
      <c r="B572" s="1"/>
      <c r="C572" s="1"/>
      <c r="D572" s="1"/>
      <c r="E572" s="1"/>
      <c r="F572" s="1"/>
      <c r="G572" s="1"/>
      <c r="H572" s="1"/>
    </row>
    <row r="573" spans="1:8" ht="19.5" customHeight="1">
      <c r="A573" s="3"/>
      <c r="B573" s="1"/>
      <c r="C573" s="1"/>
      <c r="D573" s="1"/>
      <c r="E573" s="1"/>
      <c r="F573" s="1"/>
      <c r="G573" s="1"/>
      <c r="H573" s="1"/>
    </row>
    <row r="574" spans="1:8" ht="19.5" customHeight="1">
      <c r="A574" s="3"/>
      <c r="B574" s="1"/>
      <c r="C574" s="1"/>
      <c r="D574" s="1"/>
      <c r="E574" s="1"/>
      <c r="F574" s="1"/>
      <c r="G574" s="1"/>
      <c r="H574" s="1"/>
    </row>
    <row r="575" spans="1:8" ht="19.5" customHeight="1">
      <c r="A575" s="3"/>
      <c r="B575" s="1"/>
      <c r="C575" s="1"/>
      <c r="D575" s="1"/>
      <c r="E575" s="1"/>
      <c r="F575" s="1"/>
      <c r="G575" s="1"/>
      <c r="H575" s="1"/>
    </row>
    <row r="576" spans="1:8" ht="19.5" customHeight="1">
      <c r="A576" s="3"/>
      <c r="B576" s="1"/>
      <c r="C576" s="1"/>
      <c r="D576" s="1"/>
      <c r="E576" s="1"/>
      <c r="F576" s="1"/>
      <c r="G576" s="1"/>
      <c r="H576" s="1"/>
    </row>
    <row r="577" spans="1:8" ht="19.5" customHeight="1">
      <c r="A577" s="3"/>
      <c r="B577" s="1"/>
      <c r="C577" s="1"/>
      <c r="D577" s="1"/>
      <c r="E577" s="1"/>
      <c r="F577" s="1"/>
      <c r="G577" s="1"/>
      <c r="H577" s="1"/>
    </row>
    <row r="578" spans="1:8" ht="19.5" customHeight="1">
      <c r="A578" s="3"/>
      <c r="B578" s="1"/>
      <c r="C578" s="1"/>
      <c r="D578" s="1"/>
      <c r="E578" s="1"/>
      <c r="F578" s="1"/>
      <c r="G578" s="1"/>
      <c r="H578" s="1"/>
    </row>
    <row r="579" spans="1:8" ht="19.5" customHeight="1">
      <c r="A579" s="3"/>
      <c r="B579" s="1"/>
      <c r="C579" s="1"/>
      <c r="D579" s="1"/>
      <c r="E579" s="1"/>
      <c r="F579" s="1"/>
      <c r="G579" s="1"/>
      <c r="H579" s="1"/>
    </row>
    <row r="580" spans="1:8" ht="19.5" customHeight="1">
      <c r="A580" s="3"/>
      <c r="B580" s="1"/>
      <c r="C580" s="1"/>
      <c r="D580" s="1"/>
      <c r="E580" s="1"/>
      <c r="F580" s="1"/>
      <c r="G580" s="1"/>
      <c r="H580" s="1"/>
    </row>
    <row r="581" spans="1:8" ht="19.5" customHeight="1">
      <c r="A581" s="3"/>
      <c r="B581" s="1"/>
      <c r="C581" s="1"/>
      <c r="D581" s="1"/>
      <c r="E581" s="1"/>
      <c r="F581" s="1"/>
      <c r="G581" s="1"/>
      <c r="H581" s="1"/>
    </row>
    <row r="582" spans="1:8" ht="19.5" customHeight="1">
      <c r="A582" s="3"/>
      <c r="B582" s="1"/>
      <c r="C582" s="1"/>
      <c r="D582" s="1"/>
      <c r="E582" s="1"/>
      <c r="F582" s="1"/>
      <c r="G582" s="1"/>
      <c r="H582" s="1"/>
    </row>
    <row r="583" spans="1:8" ht="19.5" customHeight="1">
      <c r="A583" s="3"/>
      <c r="B583" s="1"/>
      <c r="C583" s="1"/>
      <c r="D583" s="1"/>
      <c r="E583" s="1"/>
      <c r="F583" s="1"/>
      <c r="G583" s="1"/>
      <c r="H583" s="1"/>
    </row>
    <row r="584" spans="1:8" ht="19.5" customHeight="1">
      <c r="A584" s="3"/>
      <c r="B584" s="1"/>
      <c r="C584" s="1"/>
      <c r="D584" s="1"/>
      <c r="E584" s="1"/>
      <c r="F584" s="1"/>
      <c r="G584" s="1"/>
      <c r="H584" s="1"/>
    </row>
    <row r="585" spans="1:8" ht="19.5" customHeight="1">
      <c r="A585" s="3"/>
      <c r="B585" s="1"/>
      <c r="C585" s="1"/>
      <c r="D585" s="1"/>
      <c r="E585" s="1"/>
      <c r="F585" s="1"/>
      <c r="G585" s="1"/>
      <c r="H585" s="1"/>
    </row>
    <row r="586" spans="1:8" ht="19.5" customHeight="1">
      <c r="A586" s="3"/>
      <c r="B586" s="1"/>
      <c r="C586" s="1"/>
      <c r="D586" s="1"/>
      <c r="E586" s="1"/>
      <c r="F586" s="1"/>
      <c r="G586" s="1"/>
      <c r="H586" s="1"/>
    </row>
    <row r="587" spans="1:8" ht="19.5" customHeight="1">
      <c r="A587" s="3"/>
      <c r="B587" s="1"/>
      <c r="C587" s="1"/>
      <c r="D587" s="1"/>
      <c r="E587" s="1"/>
      <c r="F587" s="1"/>
      <c r="G587" s="1"/>
      <c r="H587" s="1"/>
    </row>
    <row r="588" spans="1:8" ht="19.5" customHeight="1">
      <c r="A588" s="3"/>
      <c r="B588" s="1"/>
      <c r="C588" s="1"/>
      <c r="D588" s="1"/>
      <c r="E588" s="1"/>
      <c r="F588" s="1"/>
      <c r="G588" s="1"/>
      <c r="H588" s="1"/>
    </row>
    <row r="589" spans="1:8" ht="19.5" customHeight="1">
      <c r="A589" s="3"/>
      <c r="B589" s="1"/>
      <c r="C589" s="1"/>
      <c r="D589" s="1"/>
      <c r="E589" s="1"/>
      <c r="F589" s="1"/>
      <c r="G589" s="1"/>
      <c r="H589" s="1"/>
    </row>
    <row r="590" spans="1:8" ht="19.5" customHeight="1">
      <c r="A590" s="3"/>
      <c r="B590" s="1"/>
      <c r="C590" s="1"/>
      <c r="D590" s="1"/>
      <c r="E590" s="1"/>
      <c r="F590" s="1"/>
      <c r="G590" s="1"/>
      <c r="H590" s="1"/>
    </row>
    <row r="591" spans="1:8" ht="19.5" customHeight="1">
      <c r="A591" s="3"/>
      <c r="B591" s="1"/>
      <c r="C591" s="1"/>
      <c r="D591" s="1"/>
      <c r="E591" s="1"/>
      <c r="F591" s="1"/>
      <c r="G591" s="1"/>
      <c r="H591" s="1"/>
    </row>
    <row r="592" spans="1:8" ht="19.5" customHeight="1">
      <c r="A592" s="3"/>
      <c r="B592" s="1"/>
      <c r="C592" s="1"/>
      <c r="D592" s="1"/>
      <c r="E592" s="1"/>
      <c r="F592" s="1"/>
      <c r="G592" s="1"/>
      <c r="H592" s="1"/>
    </row>
    <row r="593" spans="1:8" ht="19.5" customHeight="1">
      <c r="A593" s="3"/>
      <c r="B593" s="1"/>
      <c r="C593" s="1"/>
      <c r="D593" s="1"/>
      <c r="E593" s="1"/>
      <c r="F593" s="1"/>
      <c r="G593" s="1"/>
      <c r="H593" s="1"/>
    </row>
    <row r="594" spans="1:8" ht="19.5" customHeight="1">
      <c r="A594" s="3"/>
      <c r="B594" s="1"/>
      <c r="C594" s="1"/>
      <c r="D594" s="1"/>
      <c r="E594" s="1"/>
      <c r="F594" s="1"/>
      <c r="G594" s="1"/>
      <c r="H594" s="1"/>
    </row>
    <row r="595" spans="1:8" ht="19.5" customHeight="1">
      <c r="A595" s="3"/>
      <c r="B595" s="1"/>
      <c r="C595" s="1"/>
      <c r="D595" s="1"/>
      <c r="E595" s="1"/>
      <c r="F595" s="1"/>
      <c r="G595" s="1"/>
      <c r="H595" s="1"/>
    </row>
    <row r="596" spans="1:8" ht="19.5" customHeight="1">
      <c r="A596" s="3"/>
      <c r="B596" s="1"/>
      <c r="C596" s="1"/>
      <c r="D596" s="1"/>
      <c r="E596" s="1"/>
      <c r="F596" s="1"/>
      <c r="G596" s="1"/>
      <c r="H596" s="1"/>
    </row>
    <row r="597" spans="1:8" ht="19.5" customHeight="1">
      <c r="A597" s="3"/>
      <c r="B597" s="1"/>
      <c r="C597" s="1"/>
      <c r="D597" s="1"/>
      <c r="E597" s="1"/>
      <c r="F597" s="1"/>
      <c r="G597" s="1"/>
      <c r="H597" s="1"/>
    </row>
    <row r="598" spans="1:8" ht="19.5" customHeight="1">
      <c r="A598" s="3"/>
      <c r="B598" s="1"/>
      <c r="C598" s="1"/>
      <c r="D598" s="1"/>
      <c r="E598" s="1"/>
      <c r="F598" s="1"/>
      <c r="G598" s="1"/>
      <c r="H598" s="1"/>
    </row>
    <row r="599" spans="1:8" ht="19.5" customHeight="1">
      <c r="A599" s="3"/>
      <c r="B599" s="1"/>
      <c r="C599" s="1"/>
      <c r="D599" s="1"/>
      <c r="E599" s="1"/>
      <c r="F599" s="1"/>
      <c r="G599" s="1"/>
      <c r="H599" s="1"/>
    </row>
    <row r="600" spans="1:8" ht="19.5" customHeight="1">
      <c r="A600" s="3"/>
      <c r="B600" s="1"/>
      <c r="C600" s="1"/>
      <c r="D600" s="1"/>
      <c r="E600" s="1"/>
      <c r="F600" s="1"/>
      <c r="G600" s="1"/>
      <c r="H600" s="1"/>
    </row>
    <row r="601" spans="1:8" ht="19.5" customHeight="1">
      <c r="A601" s="3"/>
      <c r="B601" s="1"/>
      <c r="C601" s="1"/>
      <c r="D601" s="1"/>
      <c r="E601" s="1"/>
      <c r="F601" s="1"/>
      <c r="G601" s="1"/>
      <c r="H601" s="1"/>
    </row>
    <row r="602" spans="1:8" ht="19.5" customHeight="1">
      <c r="A602" s="3"/>
      <c r="B602" s="1"/>
      <c r="C602" s="1"/>
      <c r="D602" s="1"/>
      <c r="E602" s="1"/>
      <c r="F602" s="1"/>
      <c r="G602" s="1"/>
      <c r="H602" s="1"/>
    </row>
    <row r="603" spans="1:8" ht="19.5" customHeight="1">
      <c r="A603" s="3"/>
      <c r="B603" s="1"/>
      <c r="C603" s="1"/>
      <c r="D603" s="1"/>
      <c r="E603" s="1"/>
      <c r="F603" s="1"/>
      <c r="G603" s="1"/>
      <c r="H603" s="1"/>
    </row>
    <row r="604" spans="1:8" ht="19.5" customHeight="1">
      <c r="A604" s="3"/>
      <c r="B604" s="1"/>
      <c r="C604" s="1"/>
      <c r="D604" s="1"/>
      <c r="E604" s="1"/>
      <c r="F604" s="1"/>
      <c r="G604" s="1"/>
      <c r="H604" s="1"/>
    </row>
    <row r="605" spans="1:8" ht="19.5" customHeight="1">
      <c r="A605" s="3"/>
      <c r="B605" s="1"/>
      <c r="C605" s="1"/>
      <c r="D605" s="1"/>
      <c r="E605" s="1"/>
      <c r="F605" s="1"/>
      <c r="G605" s="1"/>
      <c r="H605" s="1"/>
    </row>
    <row r="606" spans="1:8" ht="19.5" customHeight="1">
      <c r="A606" s="3"/>
      <c r="B606" s="1"/>
      <c r="C606" s="1"/>
      <c r="D606" s="1"/>
      <c r="E606" s="1"/>
      <c r="F606" s="1"/>
      <c r="G606" s="1"/>
      <c r="H606" s="1"/>
    </row>
    <row r="607" spans="1:8" ht="19.5" customHeight="1">
      <c r="A607" s="3"/>
      <c r="B607" s="1"/>
      <c r="C607" s="1"/>
      <c r="D607" s="1"/>
      <c r="E607" s="1"/>
      <c r="F607" s="1"/>
      <c r="G607" s="1"/>
      <c r="H607" s="1"/>
    </row>
    <row r="608" spans="1:8" ht="19.5" customHeight="1">
      <c r="A608" s="3"/>
      <c r="B608" s="1"/>
      <c r="C608" s="1"/>
      <c r="D608" s="1"/>
      <c r="E608" s="1"/>
      <c r="F608" s="1"/>
      <c r="G608" s="1"/>
      <c r="H608" s="1"/>
    </row>
    <row r="609" spans="1:8" ht="19.5" customHeight="1">
      <c r="A609" s="3"/>
      <c r="B609" s="1"/>
      <c r="C609" s="1"/>
      <c r="D609" s="1"/>
      <c r="E609" s="1"/>
      <c r="F609" s="1"/>
      <c r="G609" s="1"/>
      <c r="H609" s="1"/>
    </row>
    <row r="610" spans="1:8" ht="19.5" customHeight="1">
      <c r="A610" s="3"/>
      <c r="B610" s="1"/>
      <c r="C610" s="1"/>
      <c r="D610" s="1"/>
      <c r="E610" s="1"/>
      <c r="F610" s="1"/>
      <c r="G610" s="1"/>
      <c r="H610" s="1"/>
    </row>
    <row r="611" spans="1:8" ht="19.5" customHeight="1">
      <c r="A611" s="3"/>
      <c r="B611" s="1"/>
      <c r="C611" s="1"/>
      <c r="D611" s="1"/>
      <c r="E611" s="1"/>
      <c r="F611" s="1"/>
      <c r="G611" s="1"/>
      <c r="H611" s="1"/>
    </row>
    <row r="612" spans="1:8" ht="19.5" customHeight="1">
      <c r="A612" s="3"/>
      <c r="B612" s="1"/>
      <c r="C612" s="1"/>
      <c r="D612" s="1"/>
      <c r="E612" s="1"/>
      <c r="F612" s="1"/>
      <c r="G612" s="1"/>
      <c r="H612" s="1"/>
    </row>
    <row r="613" spans="1:8" ht="19.5" customHeight="1">
      <c r="A613" s="3"/>
      <c r="B613" s="1"/>
      <c r="C613" s="1"/>
      <c r="D613" s="1"/>
      <c r="E613" s="1"/>
      <c r="F613" s="1"/>
      <c r="G613" s="1"/>
      <c r="H613" s="1"/>
    </row>
    <row r="614" spans="1:8" ht="19.5" customHeight="1">
      <c r="A614" s="3"/>
      <c r="B614" s="1"/>
      <c r="C614" s="1"/>
      <c r="D614" s="1"/>
      <c r="E614" s="1"/>
      <c r="F614" s="1"/>
      <c r="G614" s="1"/>
      <c r="H614" s="1"/>
    </row>
    <row r="615" spans="1:8" ht="19.5" customHeight="1">
      <c r="A615" s="3"/>
      <c r="B615" s="1"/>
      <c r="C615" s="1"/>
      <c r="D615" s="1"/>
      <c r="E615" s="1"/>
      <c r="F615" s="1"/>
      <c r="G615" s="1"/>
      <c r="H615" s="1"/>
    </row>
    <row r="616" spans="1:8" ht="19.5" customHeight="1">
      <c r="A616" s="3"/>
      <c r="B616" s="1"/>
      <c r="C616" s="1"/>
      <c r="D616" s="1"/>
      <c r="E616" s="1"/>
      <c r="F616" s="1"/>
      <c r="G616" s="1"/>
      <c r="H616" s="1"/>
    </row>
    <row r="617" spans="1:8" ht="19.5" customHeight="1">
      <c r="A617" s="3"/>
      <c r="B617" s="1"/>
      <c r="C617" s="1"/>
      <c r="D617" s="1"/>
      <c r="E617" s="1"/>
      <c r="F617" s="1"/>
      <c r="G617" s="1"/>
      <c r="H617" s="1"/>
    </row>
    <row r="618" spans="1:8" ht="19.5" customHeight="1">
      <c r="A618" s="3"/>
      <c r="B618" s="1"/>
      <c r="C618" s="1"/>
      <c r="D618" s="1"/>
      <c r="E618" s="1"/>
      <c r="F618" s="1"/>
      <c r="G618" s="1"/>
      <c r="H618" s="1"/>
    </row>
    <row r="619" spans="1:8" ht="19.5" customHeight="1">
      <c r="A619" s="3"/>
      <c r="B619" s="1"/>
      <c r="C619" s="1"/>
      <c r="D619" s="1"/>
      <c r="E619" s="1"/>
      <c r="F619" s="1"/>
      <c r="G619" s="1"/>
      <c r="H619" s="1"/>
    </row>
    <row r="620" spans="1:8" ht="19.5" customHeight="1">
      <c r="A620" s="3"/>
      <c r="B620" s="1"/>
      <c r="C620" s="1"/>
      <c r="D620" s="1"/>
      <c r="E620" s="1"/>
      <c r="F620" s="1"/>
      <c r="G620" s="1"/>
      <c r="H620" s="1"/>
    </row>
    <row r="621" spans="1:8" ht="19.5" customHeight="1">
      <c r="A621" s="3"/>
      <c r="B621" s="1"/>
      <c r="C621" s="1"/>
      <c r="D621" s="1"/>
      <c r="E621" s="1"/>
      <c r="F621" s="1"/>
      <c r="G621" s="1"/>
      <c r="H621" s="1"/>
    </row>
    <row r="622" spans="1:8" ht="19.5" customHeight="1">
      <c r="A622" s="3"/>
      <c r="B622" s="1"/>
      <c r="C622" s="1"/>
      <c r="D622" s="1"/>
      <c r="E622" s="1"/>
      <c r="F622" s="1"/>
      <c r="G622" s="1"/>
      <c r="H622" s="1"/>
    </row>
    <row r="623" spans="1:8" ht="19.5" customHeight="1">
      <c r="A623" s="3"/>
      <c r="B623" s="1"/>
      <c r="C623" s="1"/>
      <c r="D623" s="1"/>
      <c r="E623" s="1"/>
      <c r="F623" s="1"/>
      <c r="G623" s="1"/>
      <c r="H623" s="1"/>
    </row>
    <row r="624" spans="1:8" ht="19.5" customHeight="1">
      <c r="A624" s="3"/>
      <c r="B624" s="1"/>
      <c r="C624" s="1"/>
      <c r="D624" s="1"/>
      <c r="E624" s="1"/>
      <c r="F624" s="1"/>
      <c r="G624" s="1"/>
      <c r="H624" s="1"/>
    </row>
    <row r="625" spans="1:8" ht="19.5" customHeight="1">
      <c r="A625" s="3"/>
      <c r="B625" s="1"/>
      <c r="C625" s="1"/>
      <c r="D625" s="1"/>
      <c r="E625" s="1"/>
      <c r="F625" s="1"/>
      <c r="G625" s="1"/>
      <c r="H625" s="1"/>
    </row>
    <row r="626" spans="1:8" ht="19.5" customHeight="1">
      <c r="A626" s="3"/>
      <c r="B626" s="1"/>
      <c r="C626" s="1"/>
      <c r="D626" s="1"/>
      <c r="E626" s="1"/>
      <c r="F626" s="1"/>
      <c r="G626" s="1"/>
      <c r="H626" s="1"/>
    </row>
    <row r="627" spans="1:8" ht="19.5" customHeight="1">
      <c r="A627" s="3"/>
      <c r="B627" s="1"/>
      <c r="C627" s="1"/>
      <c r="D627" s="1"/>
      <c r="E627" s="1"/>
      <c r="F627" s="1"/>
      <c r="G627" s="1"/>
      <c r="H627" s="1"/>
    </row>
    <row r="628" spans="1:8" ht="19.5" customHeight="1">
      <c r="A628" s="3"/>
      <c r="B628" s="1"/>
      <c r="C628" s="1"/>
      <c r="D628" s="1"/>
      <c r="E628" s="1"/>
      <c r="F628" s="1"/>
      <c r="G628" s="1"/>
      <c r="H628" s="1"/>
    </row>
    <row r="629" spans="1:8" ht="19.5" customHeight="1">
      <c r="A629" s="3"/>
      <c r="B629" s="1"/>
      <c r="C629" s="1"/>
      <c r="D629" s="1"/>
      <c r="E629" s="1"/>
      <c r="F629" s="1"/>
      <c r="G629" s="1"/>
      <c r="H629" s="1"/>
    </row>
    <row r="630" spans="1:8" ht="19.5" customHeight="1">
      <c r="A630" s="3"/>
      <c r="B630" s="1"/>
      <c r="C630" s="1"/>
      <c r="D630" s="1"/>
      <c r="E630" s="1"/>
      <c r="F630" s="1"/>
      <c r="G630" s="1"/>
      <c r="H630" s="1"/>
    </row>
    <row r="631" spans="1:8" ht="19.5" customHeight="1">
      <c r="A631" s="3"/>
      <c r="B631" s="1"/>
      <c r="C631" s="1"/>
      <c r="D631" s="1"/>
      <c r="E631" s="1"/>
      <c r="F631" s="1"/>
      <c r="G631" s="1"/>
      <c r="H631" s="1"/>
    </row>
    <row r="632" spans="1:8" ht="19.5" customHeight="1">
      <c r="A632" s="3"/>
      <c r="B632" s="1"/>
      <c r="C632" s="1"/>
      <c r="D632" s="1"/>
      <c r="E632" s="1"/>
      <c r="F632" s="1"/>
      <c r="G632" s="1"/>
      <c r="H632" s="1"/>
    </row>
    <row r="633" spans="1:8" ht="19.5" customHeight="1">
      <c r="A633" s="3"/>
      <c r="B633" s="1"/>
      <c r="C633" s="1"/>
      <c r="D633" s="1"/>
      <c r="E633" s="1"/>
      <c r="F633" s="1"/>
      <c r="G633" s="1"/>
      <c r="H633" s="1"/>
    </row>
    <row r="634" spans="1:8" ht="19.5" customHeight="1">
      <c r="A634" s="3"/>
      <c r="B634" s="1"/>
      <c r="C634" s="1"/>
      <c r="D634" s="1"/>
      <c r="E634" s="1"/>
      <c r="F634" s="1"/>
      <c r="G634" s="1"/>
      <c r="H634" s="1"/>
    </row>
    <row r="635" spans="1:8" ht="19.5" customHeight="1">
      <c r="A635" s="3"/>
      <c r="B635" s="1"/>
      <c r="C635" s="1"/>
      <c r="D635" s="1"/>
      <c r="E635" s="1"/>
      <c r="F635" s="1"/>
      <c r="G635" s="1"/>
      <c r="H635" s="1"/>
    </row>
    <row r="636" spans="1:8" ht="19.5" customHeight="1">
      <c r="A636" s="3"/>
      <c r="B636" s="1"/>
      <c r="C636" s="1"/>
      <c r="D636" s="1"/>
      <c r="E636" s="1"/>
      <c r="F636" s="1"/>
      <c r="G636" s="1"/>
      <c r="H636" s="1"/>
    </row>
    <row r="637" spans="1:8" ht="19.5" customHeight="1">
      <c r="A637" s="3"/>
      <c r="B637" s="1"/>
      <c r="C637" s="1"/>
      <c r="D637" s="1"/>
      <c r="E637" s="1"/>
      <c r="F637" s="1"/>
      <c r="G637" s="1"/>
      <c r="H637" s="1"/>
    </row>
    <row r="638" spans="1:8" ht="19.5" customHeight="1">
      <c r="A638" s="3"/>
      <c r="B638" s="1"/>
      <c r="C638" s="1"/>
      <c r="D638" s="1"/>
      <c r="E638" s="1"/>
      <c r="F638" s="1"/>
      <c r="G638" s="1"/>
      <c r="H638" s="1"/>
    </row>
    <row r="639" spans="1:8" ht="19.5" customHeight="1">
      <c r="A639" s="3"/>
      <c r="B639" s="1"/>
      <c r="C639" s="1"/>
      <c r="D639" s="1"/>
      <c r="E639" s="1"/>
      <c r="F639" s="1"/>
      <c r="G639" s="1"/>
      <c r="H639" s="1"/>
    </row>
    <row r="640" spans="1:8" ht="19.5" customHeight="1">
      <c r="A640" s="3"/>
      <c r="B640" s="1"/>
      <c r="C640" s="1"/>
      <c r="D640" s="1"/>
      <c r="E640" s="1"/>
      <c r="F640" s="1"/>
      <c r="G640" s="1"/>
      <c r="H640" s="1"/>
    </row>
    <row r="641" spans="1:8" ht="19.5" customHeight="1">
      <c r="A641" s="3"/>
      <c r="B641" s="1"/>
      <c r="C641" s="1"/>
      <c r="D641" s="1"/>
      <c r="E641" s="1"/>
      <c r="F641" s="1"/>
      <c r="G641" s="1"/>
      <c r="H641" s="1"/>
    </row>
    <row r="642" spans="1:8" ht="19.5" customHeight="1">
      <c r="A642" s="3"/>
      <c r="B642" s="1"/>
      <c r="C642" s="1"/>
      <c r="D642" s="1"/>
      <c r="E642" s="1"/>
      <c r="F642" s="1"/>
      <c r="G642" s="1"/>
      <c r="H642" s="1"/>
    </row>
    <row r="643" spans="1:8" ht="19.5" customHeight="1">
      <c r="A643" s="3"/>
      <c r="B643" s="1"/>
      <c r="C643" s="1"/>
      <c r="D643" s="1"/>
      <c r="E643" s="1"/>
      <c r="F643" s="1"/>
      <c r="G643" s="1"/>
      <c r="H643" s="1"/>
    </row>
    <row r="644" spans="1:8" ht="19.5" customHeight="1">
      <c r="A644" s="3"/>
      <c r="B644" s="1"/>
      <c r="C644" s="1"/>
      <c r="D644" s="1"/>
      <c r="E644" s="1"/>
      <c r="F644" s="1"/>
      <c r="G644" s="1"/>
      <c r="H644" s="1"/>
    </row>
    <row r="645" spans="1:8" ht="19.5" customHeight="1">
      <c r="A645" s="3"/>
      <c r="B645" s="1"/>
      <c r="C645" s="1"/>
      <c r="D645" s="1"/>
      <c r="E645" s="1"/>
      <c r="F645" s="1"/>
      <c r="G645" s="1"/>
      <c r="H645" s="1"/>
    </row>
    <row r="646" spans="1:8" ht="19.5" customHeight="1">
      <c r="A646" s="3"/>
      <c r="B646" s="1"/>
      <c r="C646" s="1"/>
      <c r="D646" s="1"/>
      <c r="E646" s="1"/>
      <c r="F646" s="1"/>
      <c r="G646" s="1"/>
      <c r="H646" s="1"/>
    </row>
    <row r="647" spans="1:8" ht="19.5" customHeight="1">
      <c r="A647" s="3"/>
      <c r="B647" s="1"/>
      <c r="C647" s="1"/>
      <c r="D647" s="1"/>
      <c r="E647" s="1"/>
      <c r="F647" s="1"/>
      <c r="G647" s="1"/>
      <c r="H647" s="1"/>
    </row>
    <row r="648" spans="1:8" ht="19.5" customHeight="1">
      <c r="A648" s="3"/>
      <c r="B648" s="1"/>
      <c r="C648" s="1"/>
      <c r="D648" s="1"/>
      <c r="E648" s="1"/>
      <c r="F648" s="1"/>
      <c r="G648" s="1"/>
      <c r="H648" s="1"/>
    </row>
    <row r="649" spans="1:8" ht="19.5" customHeight="1">
      <c r="A649" s="3"/>
      <c r="B649" s="1"/>
      <c r="C649" s="1"/>
      <c r="D649" s="1"/>
      <c r="E649" s="1"/>
      <c r="F649" s="1"/>
      <c r="G649" s="1"/>
      <c r="H649" s="1"/>
    </row>
    <row r="650" spans="1:8" ht="19.5" customHeight="1">
      <c r="A650" s="3"/>
      <c r="B650" s="1"/>
      <c r="C650" s="1"/>
      <c r="D650" s="1"/>
      <c r="E650" s="1"/>
      <c r="F650" s="1"/>
      <c r="G650" s="1"/>
      <c r="H650" s="1"/>
    </row>
    <row r="651" spans="1:8" ht="19.5" customHeight="1">
      <c r="A651" s="3"/>
      <c r="B651" s="1"/>
      <c r="C651" s="1"/>
      <c r="D651" s="1"/>
      <c r="E651" s="1"/>
      <c r="F651" s="1"/>
      <c r="G651" s="1"/>
      <c r="H651" s="1"/>
    </row>
    <row r="652" spans="1:8" ht="19.5" customHeight="1">
      <c r="A652" s="3"/>
      <c r="B652" s="1"/>
      <c r="C652" s="1"/>
      <c r="D652" s="1"/>
      <c r="E652" s="1"/>
      <c r="F652" s="1"/>
      <c r="G652" s="1"/>
      <c r="H652" s="1"/>
    </row>
    <row r="653" spans="1:8" ht="19.5" customHeight="1">
      <c r="A653" s="3"/>
      <c r="B653" s="1"/>
      <c r="C653" s="1"/>
      <c r="D653" s="1"/>
      <c r="E653" s="1"/>
      <c r="F653" s="1"/>
      <c r="G653" s="1"/>
      <c r="H653" s="1"/>
    </row>
    <row r="654" spans="1:8" ht="19.5" customHeight="1">
      <c r="A654" s="3"/>
      <c r="B654" s="1"/>
      <c r="C654" s="1"/>
      <c r="D654" s="1"/>
      <c r="E654" s="1"/>
      <c r="F654" s="1"/>
      <c r="G654" s="1"/>
      <c r="H654" s="1"/>
    </row>
    <row r="655" spans="1:8" ht="19.5" customHeight="1">
      <c r="A655" s="3"/>
      <c r="B655" s="1"/>
      <c r="C655" s="1"/>
      <c r="D655" s="1"/>
      <c r="E655" s="1"/>
      <c r="F655" s="1"/>
      <c r="G655" s="1"/>
      <c r="H655" s="1"/>
    </row>
    <row r="656" spans="1:8" ht="19.5" customHeight="1">
      <c r="A656" s="3"/>
      <c r="B656" s="1"/>
      <c r="C656" s="1"/>
      <c r="D656" s="1"/>
      <c r="E656" s="1"/>
      <c r="F656" s="1"/>
      <c r="G656" s="1"/>
      <c r="H656" s="1"/>
    </row>
    <row r="657" spans="1:8" ht="19.5" customHeight="1">
      <c r="A657" s="3"/>
      <c r="B657" s="1"/>
      <c r="C657" s="1"/>
      <c r="D657" s="1"/>
      <c r="E657" s="1"/>
      <c r="F657" s="1"/>
      <c r="G657" s="1"/>
      <c r="H657" s="1"/>
    </row>
    <row r="658" spans="1:8" ht="19.5" customHeight="1">
      <c r="A658" s="3"/>
      <c r="B658" s="1"/>
      <c r="C658" s="1"/>
      <c r="D658" s="1"/>
      <c r="E658" s="1"/>
      <c r="F658" s="1"/>
      <c r="G658" s="1"/>
      <c r="H658" s="1"/>
    </row>
    <row r="659" spans="1:8" ht="19.5" customHeight="1">
      <c r="A659" s="3"/>
      <c r="B659" s="1"/>
      <c r="C659" s="1"/>
      <c r="D659" s="1"/>
      <c r="E659" s="1"/>
      <c r="F659" s="1"/>
      <c r="G659" s="1"/>
      <c r="H659" s="1"/>
    </row>
    <row r="660" spans="1:8" ht="19.5" customHeight="1">
      <c r="A660" s="3"/>
      <c r="B660" s="1"/>
      <c r="C660" s="1"/>
      <c r="D660" s="1"/>
      <c r="E660" s="1"/>
      <c r="F660" s="1"/>
      <c r="G660" s="1"/>
      <c r="H660" s="1"/>
    </row>
    <row r="661" spans="1:8" ht="19.5" customHeight="1">
      <c r="A661" s="3"/>
      <c r="B661" s="1"/>
      <c r="C661" s="1"/>
      <c r="D661" s="1"/>
      <c r="E661" s="1"/>
      <c r="F661" s="1"/>
      <c r="G661" s="1"/>
      <c r="H661" s="1"/>
    </row>
    <row r="662" spans="1:8" ht="19.5" customHeight="1">
      <c r="A662" s="3"/>
      <c r="B662" s="1"/>
      <c r="C662" s="1"/>
      <c r="D662" s="1"/>
      <c r="E662" s="1"/>
      <c r="F662" s="1"/>
      <c r="G662" s="1"/>
      <c r="H662" s="1"/>
    </row>
    <row r="663" spans="1:8" ht="19.5" customHeight="1">
      <c r="A663" s="3"/>
      <c r="B663" s="1"/>
      <c r="C663" s="1"/>
      <c r="D663" s="1"/>
      <c r="E663" s="1"/>
      <c r="F663" s="1"/>
      <c r="G663" s="1"/>
      <c r="H663" s="1"/>
    </row>
    <row r="664" spans="1:8" ht="19.5" customHeight="1">
      <c r="A664" s="3"/>
      <c r="B664" s="1"/>
      <c r="C664" s="1"/>
      <c r="D664" s="1"/>
      <c r="E664" s="1"/>
      <c r="F664" s="1"/>
      <c r="G664" s="1"/>
      <c r="H664" s="1"/>
    </row>
    <row r="665" spans="1:8" ht="19.5" customHeight="1">
      <c r="A665" s="3"/>
      <c r="B665" s="1"/>
      <c r="C665" s="1"/>
      <c r="D665" s="1"/>
      <c r="E665" s="1"/>
      <c r="F665" s="1"/>
      <c r="G665" s="1"/>
      <c r="H665" s="1"/>
    </row>
    <row r="666" spans="1:8" ht="19.5" customHeight="1">
      <c r="A666" s="3"/>
      <c r="B666" s="1"/>
      <c r="C666" s="1"/>
      <c r="D666" s="1"/>
      <c r="E666" s="1"/>
      <c r="F666" s="1"/>
      <c r="G666" s="1"/>
      <c r="H666" s="1"/>
    </row>
    <row r="667" spans="1:8" ht="19.5" customHeight="1">
      <c r="A667" s="3"/>
      <c r="B667" s="1"/>
      <c r="C667" s="1"/>
      <c r="D667" s="1"/>
      <c r="E667" s="1"/>
      <c r="F667" s="1"/>
      <c r="G667" s="1"/>
      <c r="H667" s="1"/>
    </row>
    <row r="668" spans="1:8" ht="19.5" customHeight="1">
      <c r="A668" s="3"/>
      <c r="B668" s="1"/>
      <c r="C668" s="1"/>
      <c r="D668" s="1"/>
      <c r="E668" s="1"/>
      <c r="F668" s="1"/>
      <c r="G668" s="1"/>
      <c r="H668" s="1"/>
    </row>
    <row r="669" spans="1:8" ht="19.5" customHeight="1">
      <c r="A669" s="3"/>
      <c r="B669" s="1"/>
      <c r="C669" s="1"/>
      <c r="D669" s="1"/>
      <c r="E669" s="1"/>
      <c r="F669" s="1"/>
      <c r="G669" s="1"/>
      <c r="H669" s="1"/>
    </row>
    <row r="670" spans="1:8" ht="19.5" customHeight="1">
      <c r="A670" s="3"/>
      <c r="B670" s="1"/>
      <c r="C670" s="1"/>
      <c r="D670" s="1"/>
      <c r="E670" s="1"/>
      <c r="F670" s="1"/>
      <c r="G670" s="1"/>
      <c r="H670" s="1"/>
    </row>
    <row r="671" spans="1:8" ht="19.5" customHeight="1">
      <c r="A671" s="3"/>
      <c r="B671" s="1"/>
      <c r="C671" s="1"/>
      <c r="D671" s="1"/>
      <c r="E671" s="1"/>
      <c r="F671" s="1"/>
      <c r="G671" s="1"/>
      <c r="H671" s="1"/>
    </row>
    <row r="672" spans="1:8" ht="19.5" customHeight="1">
      <c r="A672" s="3"/>
      <c r="B672" s="1"/>
      <c r="C672" s="1"/>
      <c r="D672" s="1"/>
      <c r="E672" s="1"/>
      <c r="F672" s="1"/>
      <c r="G672" s="1"/>
      <c r="H672" s="1"/>
    </row>
    <row r="673" spans="1:8" ht="19.5" customHeight="1">
      <c r="A673" s="3"/>
      <c r="B673" s="1"/>
      <c r="C673" s="1"/>
      <c r="D673" s="1"/>
      <c r="E673" s="1"/>
      <c r="F673" s="1"/>
      <c r="G673" s="1"/>
      <c r="H673" s="1"/>
    </row>
    <row r="674" spans="1:8" ht="19.5" customHeight="1">
      <c r="A674" s="3"/>
      <c r="B674" s="1"/>
      <c r="C674" s="1"/>
      <c r="D674" s="1"/>
      <c r="E674" s="1"/>
      <c r="F674" s="1"/>
      <c r="G674" s="1"/>
      <c r="H674" s="1"/>
    </row>
    <row r="675" spans="1:8" ht="19.5" customHeight="1">
      <c r="A675" s="3"/>
      <c r="B675" s="1"/>
      <c r="C675" s="1"/>
      <c r="D675" s="1"/>
      <c r="E675" s="1"/>
      <c r="F675" s="1"/>
      <c r="G675" s="1"/>
      <c r="H675" s="1"/>
    </row>
    <row r="676" spans="1:8" ht="19.5" customHeight="1">
      <c r="A676" s="3"/>
      <c r="B676" s="1"/>
      <c r="C676" s="1"/>
      <c r="D676" s="1"/>
      <c r="E676" s="1"/>
      <c r="F676" s="1"/>
      <c r="G676" s="1"/>
      <c r="H676" s="1"/>
    </row>
    <row r="677" spans="1:8" ht="19.5" customHeight="1">
      <c r="A677" s="3"/>
      <c r="B677" s="1"/>
      <c r="C677" s="1"/>
      <c r="D677" s="1"/>
      <c r="E677" s="1"/>
      <c r="F677" s="1"/>
      <c r="G677" s="1"/>
      <c r="H677" s="1"/>
    </row>
    <row r="678" spans="1:8" ht="19.5" customHeight="1">
      <c r="A678" s="3"/>
      <c r="B678" s="1"/>
      <c r="C678" s="1"/>
      <c r="D678" s="1"/>
      <c r="E678" s="1"/>
      <c r="F678" s="1"/>
      <c r="G678" s="1"/>
      <c r="H678" s="1"/>
    </row>
    <row r="679" spans="1:8" ht="19.5" customHeight="1">
      <c r="A679" s="3"/>
      <c r="B679" s="1"/>
      <c r="C679" s="1"/>
      <c r="D679" s="1"/>
      <c r="E679" s="1"/>
      <c r="F679" s="1"/>
      <c r="G679" s="1"/>
      <c r="H679" s="1"/>
    </row>
    <row r="680" spans="1:8" ht="19.5" customHeight="1">
      <c r="A680" s="3"/>
      <c r="B680" s="1"/>
      <c r="C680" s="1"/>
      <c r="D680" s="1"/>
      <c r="E680" s="1"/>
      <c r="F680" s="1"/>
      <c r="G680" s="1"/>
      <c r="H680" s="1"/>
    </row>
    <row r="681" spans="1:8" ht="19.5" customHeight="1">
      <c r="A681" s="3"/>
      <c r="B681" s="1"/>
      <c r="C681" s="1"/>
      <c r="D681" s="1"/>
      <c r="E681" s="1"/>
      <c r="F681" s="1"/>
      <c r="G681" s="1"/>
      <c r="H681" s="1"/>
    </row>
    <row r="682" spans="1:8" ht="19.5" customHeight="1">
      <c r="A682" s="3"/>
      <c r="B682" s="1"/>
      <c r="C682" s="1"/>
      <c r="D682" s="1"/>
      <c r="E682" s="1"/>
      <c r="F682" s="1"/>
      <c r="G682" s="1"/>
      <c r="H682" s="1"/>
    </row>
    <row r="683" spans="1:8" ht="19.5" customHeight="1">
      <c r="A683" s="3"/>
      <c r="B683" s="1"/>
      <c r="C683" s="1"/>
      <c r="D683" s="1"/>
      <c r="E683" s="1"/>
      <c r="F683" s="1"/>
      <c r="G683" s="1"/>
      <c r="H683" s="1"/>
    </row>
    <row r="684" spans="1:8" ht="19.5" customHeight="1">
      <c r="A684" s="3"/>
      <c r="B684" s="1"/>
      <c r="C684" s="1"/>
      <c r="D684" s="1"/>
      <c r="E684" s="1"/>
      <c r="F684" s="1"/>
      <c r="G684" s="1"/>
      <c r="H684" s="1"/>
    </row>
    <row r="685" spans="1:8" ht="19.5" customHeight="1">
      <c r="A685" s="3"/>
      <c r="B685" s="1"/>
      <c r="C685" s="1"/>
      <c r="D685" s="1"/>
      <c r="E685" s="1"/>
      <c r="F685" s="1"/>
      <c r="G685" s="1"/>
      <c r="H685" s="1"/>
    </row>
    <row r="686" spans="1:8" ht="19.5" customHeight="1">
      <c r="A686" s="3"/>
      <c r="B686" s="1"/>
      <c r="C686" s="1"/>
      <c r="D686" s="1"/>
      <c r="E686" s="1"/>
      <c r="F686" s="1"/>
      <c r="G686" s="1"/>
      <c r="H686" s="1"/>
    </row>
    <row r="687" spans="1:8" ht="19.5" customHeight="1">
      <c r="A687" s="3"/>
      <c r="B687" s="1"/>
      <c r="C687" s="1"/>
      <c r="D687" s="1"/>
      <c r="E687" s="1"/>
      <c r="F687" s="1"/>
      <c r="G687" s="1"/>
      <c r="H687" s="1"/>
    </row>
    <row r="688" spans="1:8" ht="19.5" customHeight="1">
      <c r="A688" s="3"/>
      <c r="B688" s="1"/>
      <c r="C688" s="1"/>
      <c r="D688" s="1"/>
      <c r="E688" s="1"/>
      <c r="F688" s="1"/>
      <c r="G688" s="1"/>
      <c r="H688" s="1"/>
    </row>
    <row r="689" spans="1:8" ht="19.5" customHeight="1">
      <c r="A689" s="3"/>
      <c r="B689" s="1"/>
      <c r="C689" s="1"/>
      <c r="D689" s="1"/>
      <c r="E689" s="1"/>
      <c r="F689" s="1"/>
      <c r="G689" s="1"/>
      <c r="H689" s="1"/>
    </row>
    <row r="690" spans="1:8" ht="19.5" customHeight="1">
      <c r="A690" s="3"/>
      <c r="B690" s="1"/>
      <c r="C690" s="1"/>
      <c r="D690" s="1"/>
      <c r="E690" s="1"/>
      <c r="F690" s="1"/>
      <c r="G690" s="1"/>
      <c r="H690" s="1"/>
    </row>
    <row r="691" spans="1:8" ht="19.5" customHeight="1">
      <c r="A691" s="3"/>
      <c r="B691" s="1"/>
      <c r="C691" s="1"/>
      <c r="D691" s="1"/>
      <c r="E691" s="1"/>
      <c r="F691" s="1"/>
      <c r="G691" s="1"/>
      <c r="H691" s="1"/>
    </row>
    <row r="692" spans="1:8" ht="19.5" customHeight="1">
      <c r="A692" s="3"/>
      <c r="B692" s="1"/>
      <c r="C692" s="1"/>
      <c r="D692" s="1"/>
      <c r="E692" s="1"/>
      <c r="F692" s="1"/>
      <c r="G692" s="1"/>
      <c r="H692" s="1"/>
    </row>
    <row r="693" spans="1:8" ht="19.5" customHeight="1">
      <c r="A693" s="3"/>
      <c r="B693" s="1"/>
      <c r="C693" s="1"/>
      <c r="D693" s="1"/>
      <c r="E693" s="1"/>
      <c r="F693" s="1"/>
      <c r="G693" s="1"/>
      <c r="H693" s="1"/>
    </row>
    <row r="694" spans="1:8" ht="19.5" customHeight="1">
      <c r="A694" s="3"/>
      <c r="B694" s="1"/>
      <c r="C694" s="1"/>
      <c r="D694" s="1"/>
      <c r="E694" s="1"/>
      <c r="F694" s="1"/>
      <c r="G694" s="1"/>
      <c r="H694" s="1"/>
    </row>
    <row r="695" spans="1:8" ht="19.5" customHeight="1">
      <c r="A695" s="3"/>
      <c r="B695" s="1"/>
      <c r="C695" s="1"/>
      <c r="D695" s="1"/>
      <c r="E695" s="1"/>
      <c r="F695" s="1"/>
      <c r="G695" s="1"/>
      <c r="H695" s="1"/>
    </row>
    <row r="696" spans="1:8" ht="19.5" customHeight="1">
      <c r="A696" s="3"/>
      <c r="B696" s="1"/>
      <c r="C696" s="1"/>
      <c r="D696" s="1"/>
      <c r="E696" s="1"/>
      <c r="F696" s="1"/>
      <c r="G696" s="1"/>
      <c r="H696" s="1"/>
    </row>
    <row r="697" spans="1:8" ht="19.5" customHeight="1">
      <c r="A697" s="3"/>
      <c r="B697" s="1"/>
      <c r="C697" s="1"/>
      <c r="D697" s="1"/>
      <c r="E697" s="1"/>
      <c r="F697" s="1"/>
      <c r="G697" s="1"/>
      <c r="H697" s="1"/>
    </row>
    <row r="698" spans="1:8" ht="19.5" customHeight="1">
      <c r="A698" s="3"/>
      <c r="B698" s="1"/>
      <c r="C698" s="1"/>
      <c r="D698" s="1"/>
      <c r="E698" s="1"/>
      <c r="F698" s="1"/>
      <c r="G698" s="1"/>
      <c r="H698" s="1"/>
    </row>
    <row r="699" spans="1:8" ht="19.5" customHeight="1">
      <c r="A699" s="3"/>
      <c r="B699" s="1"/>
      <c r="C699" s="1"/>
      <c r="D699" s="1"/>
      <c r="E699" s="1"/>
      <c r="F699" s="1"/>
      <c r="G699" s="1"/>
      <c r="H699" s="1"/>
    </row>
    <row r="700" spans="1:8" ht="19.5" customHeight="1">
      <c r="A700" s="3"/>
      <c r="B700" s="1"/>
      <c r="C700" s="1"/>
      <c r="D700" s="1"/>
      <c r="E700" s="1"/>
      <c r="F700" s="1"/>
      <c r="G700" s="1"/>
      <c r="H700" s="1"/>
    </row>
    <row r="701" spans="1:8" ht="19.5" customHeight="1">
      <c r="A701" s="3"/>
      <c r="B701" s="1"/>
      <c r="C701" s="1"/>
      <c r="D701" s="1"/>
      <c r="E701" s="1"/>
      <c r="F701" s="1"/>
      <c r="G701" s="1"/>
      <c r="H701" s="1"/>
    </row>
    <row r="702" spans="1:8" ht="19.5" customHeight="1">
      <c r="A702" s="3"/>
      <c r="B702" s="1"/>
      <c r="C702" s="1"/>
      <c r="D702" s="1"/>
      <c r="E702" s="1"/>
      <c r="F702" s="1"/>
      <c r="G702" s="1"/>
      <c r="H702" s="1"/>
    </row>
    <row r="703" spans="1:8" ht="19.5" customHeight="1">
      <c r="A703" s="3"/>
      <c r="B703" s="1"/>
      <c r="C703" s="1"/>
      <c r="D703" s="1"/>
      <c r="E703" s="1"/>
      <c r="F703" s="1"/>
      <c r="G703" s="1"/>
      <c r="H703" s="1"/>
    </row>
    <row r="704" spans="1:8" ht="19.5" customHeight="1">
      <c r="A704" s="3"/>
      <c r="B704" s="1"/>
      <c r="C704" s="1"/>
      <c r="D704" s="1"/>
      <c r="E704" s="1"/>
      <c r="F704" s="1"/>
      <c r="G704" s="1"/>
      <c r="H704" s="1"/>
    </row>
    <row r="705" spans="1:8" ht="19.5" customHeight="1">
      <c r="A705" s="3"/>
      <c r="B705" s="1"/>
      <c r="C705" s="1"/>
      <c r="D705" s="1"/>
      <c r="E705" s="1"/>
      <c r="F705" s="1"/>
      <c r="G705" s="1"/>
      <c r="H705" s="1"/>
    </row>
    <row r="706" spans="1:8" ht="19.5" customHeight="1">
      <c r="A706" s="3"/>
      <c r="B706" s="1"/>
      <c r="C706" s="1"/>
      <c r="D706" s="1"/>
      <c r="E706" s="1"/>
      <c r="F706" s="1"/>
      <c r="G706" s="1"/>
      <c r="H706" s="1"/>
    </row>
    <row r="707" spans="1:8" ht="19.5" customHeight="1">
      <c r="A707" s="3"/>
      <c r="B707" s="1"/>
      <c r="C707" s="1"/>
      <c r="D707" s="1"/>
      <c r="E707" s="1"/>
      <c r="F707" s="1"/>
      <c r="G707" s="1"/>
      <c r="H707" s="1"/>
    </row>
    <row r="708" spans="1:8" ht="19.5" customHeight="1">
      <c r="A708" s="3"/>
      <c r="B708" s="1"/>
      <c r="C708" s="1"/>
      <c r="D708" s="1"/>
      <c r="E708" s="1"/>
      <c r="F708" s="1"/>
      <c r="G708" s="1"/>
      <c r="H708" s="1"/>
    </row>
    <row r="709" spans="1:8" ht="19.5" customHeight="1">
      <c r="A709" s="3"/>
      <c r="B709" s="1"/>
      <c r="C709" s="1"/>
      <c r="D709" s="1"/>
      <c r="E709" s="1"/>
      <c r="F709" s="1"/>
      <c r="G709" s="1"/>
      <c r="H709" s="1"/>
    </row>
    <row r="710" spans="1:8" ht="19.5" customHeight="1">
      <c r="A710" s="3"/>
      <c r="B710" s="1"/>
      <c r="C710" s="1"/>
      <c r="D710" s="1"/>
      <c r="E710" s="1"/>
      <c r="F710" s="1"/>
      <c r="G710" s="1"/>
      <c r="H710" s="1"/>
    </row>
    <row r="711" spans="1:8" ht="19.5" customHeight="1">
      <c r="A711" s="3"/>
      <c r="B711" s="1"/>
      <c r="C711" s="1"/>
      <c r="D711" s="1"/>
      <c r="E711" s="1"/>
      <c r="F711" s="1"/>
      <c r="G711" s="1"/>
      <c r="H711" s="1"/>
    </row>
    <row r="712" spans="1:8" ht="19.5" customHeight="1">
      <c r="A712" s="3"/>
      <c r="B712" s="1"/>
      <c r="C712" s="1"/>
      <c r="D712" s="1"/>
      <c r="E712" s="1"/>
      <c r="F712" s="1"/>
      <c r="G712" s="1"/>
      <c r="H712" s="1"/>
    </row>
    <row r="713" spans="1:8" ht="19.5" customHeight="1">
      <c r="A713" s="3"/>
      <c r="B713" s="1"/>
      <c r="C713" s="1"/>
      <c r="D713" s="1"/>
      <c r="E713" s="1"/>
      <c r="F713" s="1"/>
      <c r="G713" s="1"/>
      <c r="H713" s="1"/>
    </row>
    <row r="714" spans="1:8" ht="19.5" customHeight="1">
      <c r="A714" s="3"/>
      <c r="B714" s="1"/>
      <c r="C714" s="1"/>
      <c r="D714" s="1"/>
      <c r="E714" s="1"/>
      <c r="F714" s="1"/>
      <c r="G714" s="1"/>
      <c r="H714" s="1"/>
    </row>
    <row r="715" spans="1:8" ht="19.5" customHeight="1">
      <c r="A715" s="3"/>
      <c r="B715" s="1"/>
      <c r="C715" s="1"/>
      <c r="D715" s="1"/>
      <c r="E715" s="1"/>
      <c r="F715" s="1"/>
      <c r="G715" s="1"/>
      <c r="H715" s="1"/>
    </row>
    <row r="716" spans="1:8" ht="19.5" customHeight="1">
      <c r="A716" s="3"/>
      <c r="B716" s="1"/>
      <c r="C716" s="1"/>
      <c r="D716" s="1"/>
      <c r="E716" s="1"/>
      <c r="F716" s="1"/>
      <c r="G716" s="1"/>
      <c r="H716" s="1"/>
    </row>
    <row r="717" spans="1:8" ht="19.5" customHeight="1">
      <c r="A717" s="3"/>
      <c r="B717" s="1"/>
      <c r="C717" s="1"/>
      <c r="D717" s="1"/>
      <c r="E717" s="1"/>
      <c r="F717" s="1"/>
      <c r="G717" s="1"/>
      <c r="H717" s="1"/>
    </row>
    <row r="718" spans="1:8" ht="19.5" customHeight="1">
      <c r="A718" s="3"/>
      <c r="B718" s="1"/>
      <c r="C718" s="1"/>
      <c r="D718" s="1"/>
      <c r="E718" s="1"/>
      <c r="F718" s="1"/>
      <c r="G718" s="1"/>
      <c r="H718" s="1"/>
    </row>
    <row r="719" spans="1:8" ht="19.5" customHeight="1">
      <c r="A719" s="3"/>
      <c r="B719" s="1"/>
      <c r="C719" s="1"/>
      <c r="D719" s="1"/>
      <c r="E719" s="1"/>
      <c r="F719" s="1"/>
      <c r="G719" s="1"/>
      <c r="H719" s="1"/>
    </row>
    <row r="720" spans="1:8" ht="19.5" customHeight="1">
      <c r="A720" s="3"/>
      <c r="B720" s="1"/>
      <c r="C720" s="1"/>
      <c r="D720" s="1"/>
      <c r="E720" s="1"/>
      <c r="F720" s="1"/>
      <c r="G720" s="1"/>
      <c r="H720" s="1"/>
    </row>
    <row r="721" spans="1:8" ht="19.5" customHeight="1">
      <c r="A721" s="3"/>
      <c r="B721" s="1"/>
      <c r="C721" s="1"/>
      <c r="D721" s="1"/>
      <c r="E721" s="1"/>
      <c r="F721" s="1"/>
      <c r="G721" s="1"/>
      <c r="H721" s="1"/>
    </row>
    <row r="722" spans="1:8" ht="19.5" customHeight="1">
      <c r="A722" s="3"/>
      <c r="B722" s="1"/>
      <c r="C722" s="1"/>
      <c r="D722" s="1"/>
      <c r="E722" s="1"/>
      <c r="F722" s="1"/>
      <c r="G722" s="1"/>
      <c r="H722" s="1"/>
    </row>
    <row r="723" spans="1:8" ht="19.5" customHeight="1">
      <c r="A723" s="3"/>
      <c r="B723" s="1"/>
      <c r="C723" s="1"/>
      <c r="D723" s="1"/>
      <c r="E723" s="1"/>
      <c r="F723" s="1"/>
      <c r="G723" s="1"/>
      <c r="H723" s="1"/>
    </row>
    <row r="724" spans="1:8" ht="19.5" customHeight="1">
      <c r="A724" s="3"/>
      <c r="B724" s="1"/>
      <c r="C724" s="1"/>
      <c r="D724" s="1"/>
      <c r="E724" s="1"/>
      <c r="F724" s="1"/>
      <c r="G724" s="1"/>
      <c r="H724" s="1"/>
    </row>
    <row r="725" spans="1:8" ht="19.5" customHeight="1">
      <c r="A725" s="3"/>
      <c r="B725" s="1"/>
      <c r="C725" s="1"/>
      <c r="D725" s="1"/>
      <c r="E725" s="1"/>
      <c r="F725" s="1"/>
      <c r="G725" s="1"/>
      <c r="H725" s="1"/>
    </row>
    <row r="726" spans="1:8" ht="19.5" customHeight="1">
      <c r="A726" s="3"/>
      <c r="B726" s="1"/>
      <c r="C726" s="1"/>
      <c r="D726" s="1"/>
      <c r="E726" s="1"/>
      <c r="F726" s="1"/>
      <c r="G726" s="1"/>
      <c r="H726" s="1"/>
    </row>
    <row r="727" spans="1:8" ht="19.5" customHeight="1">
      <c r="A727" s="3"/>
      <c r="B727" s="1"/>
      <c r="C727" s="1"/>
      <c r="D727" s="1"/>
      <c r="E727" s="1"/>
      <c r="F727" s="1"/>
      <c r="G727" s="1"/>
      <c r="H727" s="1"/>
    </row>
    <row r="728" spans="1:8" ht="19.5" customHeight="1">
      <c r="A728" s="3"/>
      <c r="B728" s="1"/>
      <c r="C728" s="1"/>
      <c r="D728" s="1"/>
      <c r="E728" s="1"/>
      <c r="F728" s="1"/>
      <c r="G728" s="1"/>
      <c r="H728" s="1"/>
    </row>
    <row r="729" spans="1:8" ht="19.5" customHeight="1">
      <c r="A729" s="3"/>
      <c r="B729" s="1"/>
      <c r="C729" s="1"/>
      <c r="D729" s="1"/>
      <c r="E729" s="1"/>
      <c r="F729" s="1"/>
      <c r="G729" s="1"/>
      <c r="H729" s="1"/>
    </row>
    <row r="730" spans="1:8" ht="19.5" customHeight="1">
      <c r="A730" s="3"/>
      <c r="B730" s="1"/>
      <c r="C730" s="1"/>
      <c r="D730" s="1"/>
      <c r="E730" s="1"/>
      <c r="F730" s="1"/>
      <c r="G730" s="1"/>
      <c r="H730" s="1"/>
    </row>
    <row r="731" spans="1:8" ht="19.5" customHeight="1">
      <c r="A731" s="3"/>
      <c r="B731" s="1"/>
      <c r="C731" s="1"/>
      <c r="D731" s="1"/>
      <c r="E731" s="1"/>
      <c r="F731" s="1"/>
      <c r="G731" s="1"/>
      <c r="H731" s="1"/>
    </row>
    <row r="732" spans="1:8" ht="19.5" customHeight="1">
      <c r="A732" s="3"/>
      <c r="B732" s="1"/>
      <c r="C732" s="1"/>
      <c r="D732" s="1"/>
      <c r="E732" s="1"/>
      <c r="F732" s="1"/>
      <c r="G732" s="1"/>
      <c r="H732" s="1"/>
    </row>
    <row r="733" spans="1:8" ht="19.5" customHeight="1">
      <c r="A733" s="3"/>
      <c r="B733" s="1"/>
      <c r="C733" s="1"/>
      <c r="D733" s="1"/>
      <c r="E733" s="1"/>
      <c r="F733" s="1"/>
      <c r="G733" s="1"/>
      <c r="H733" s="1"/>
    </row>
    <row r="734" spans="1:8" ht="19.5" customHeight="1">
      <c r="A734" s="3"/>
      <c r="B734" s="1"/>
      <c r="C734" s="1"/>
      <c r="D734" s="1"/>
      <c r="E734" s="1"/>
      <c r="F734" s="1"/>
      <c r="G734" s="1"/>
      <c r="H734" s="1"/>
    </row>
    <row r="735" spans="1:8" ht="19.5" customHeight="1">
      <c r="A735" s="3"/>
      <c r="B735" s="1"/>
      <c r="C735" s="1"/>
      <c r="D735" s="1"/>
      <c r="E735" s="1"/>
      <c r="F735" s="1"/>
      <c r="G735" s="1"/>
      <c r="H735" s="1"/>
    </row>
    <row r="736" spans="1:8" ht="19.5" customHeight="1">
      <c r="A736" s="3"/>
      <c r="B736" s="1"/>
      <c r="C736" s="1"/>
      <c r="D736" s="1"/>
      <c r="E736" s="1"/>
      <c r="F736" s="1"/>
      <c r="G736" s="1"/>
      <c r="H736" s="1"/>
    </row>
    <row r="737" spans="1:8" ht="19.5" customHeight="1">
      <c r="A737" s="3"/>
      <c r="B737" s="1"/>
      <c r="C737" s="1"/>
      <c r="D737" s="1"/>
      <c r="E737" s="1"/>
      <c r="F737" s="1"/>
      <c r="G737" s="1"/>
      <c r="H737" s="1"/>
    </row>
    <row r="738" spans="1:8" ht="19.5" customHeight="1">
      <c r="A738" s="3"/>
      <c r="B738" s="1"/>
      <c r="C738" s="1"/>
      <c r="D738" s="1"/>
      <c r="E738" s="1"/>
      <c r="F738" s="1"/>
      <c r="G738" s="1"/>
      <c r="H738" s="1"/>
    </row>
    <row r="739" spans="1:8" ht="19.5" customHeight="1">
      <c r="A739" s="3"/>
      <c r="B739" s="1"/>
      <c r="C739" s="1"/>
      <c r="D739" s="1"/>
      <c r="E739" s="1"/>
      <c r="F739" s="1"/>
      <c r="G739" s="1"/>
      <c r="H739" s="1"/>
    </row>
    <row r="740" spans="1:8" ht="19.5" customHeight="1">
      <c r="A740" s="3"/>
      <c r="B740" s="1"/>
      <c r="C740" s="1"/>
      <c r="D740" s="1"/>
      <c r="E740" s="1"/>
      <c r="F740" s="1"/>
      <c r="G740" s="1"/>
      <c r="H740" s="1"/>
    </row>
    <row r="741" spans="1:8" ht="19.5" customHeight="1">
      <c r="A741" s="3"/>
      <c r="B741" s="1"/>
      <c r="C741" s="1"/>
      <c r="D741" s="1"/>
      <c r="E741" s="1"/>
      <c r="F741" s="1"/>
      <c r="G741" s="1"/>
      <c r="H741" s="1"/>
    </row>
    <row r="742" spans="1:8" ht="19.5" customHeight="1">
      <c r="A742" s="3"/>
      <c r="B742" s="1"/>
      <c r="C742" s="1"/>
      <c r="D742" s="1"/>
      <c r="E742" s="1"/>
      <c r="F742" s="1"/>
      <c r="G742" s="1"/>
      <c r="H742" s="1"/>
    </row>
    <row r="743" spans="1:8" ht="19.5" customHeight="1">
      <c r="A743" s="3"/>
      <c r="B743" s="1"/>
      <c r="C743" s="1"/>
      <c r="D743" s="1"/>
      <c r="E743" s="1"/>
      <c r="F743" s="1"/>
      <c r="G743" s="1"/>
      <c r="H743" s="1"/>
    </row>
    <row r="744" spans="1:8" ht="19.5" customHeight="1">
      <c r="A744" s="3"/>
      <c r="B744" s="1"/>
      <c r="C744" s="1"/>
      <c r="D744" s="1"/>
      <c r="E744" s="1"/>
      <c r="F744" s="1"/>
      <c r="G744" s="1"/>
      <c r="H744" s="1"/>
    </row>
    <row r="745" spans="1:8" ht="19.5" customHeight="1">
      <c r="A745" s="3"/>
      <c r="B745" s="1"/>
      <c r="C745" s="1"/>
      <c r="D745" s="1"/>
      <c r="E745" s="1"/>
      <c r="F745" s="1"/>
      <c r="G745" s="1"/>
      <c r="H745" s="1"/>
    </row>
    <row r="746" spans="1:8" ht="19.5" customHeight="1">
      <c r="A746" s="3"/>
      <c r="B746" s="1"/>
      <c r="C746" s="1"/>
      <c r="D746" s="1"/>
      <c r="E746" s="1"/>
      <c r="F746" s="1"/>
      <c r="G746" s="1"/>
      <c r="H746" s="1"/>
    </row>
    <row r="747" spans="1:8" ht="19.5" customHeight="1">
      <c r="A747" s="3"/>
      <c r="B747" s="1"/>
      <c r="C747" s="1"/>
      <c r="D747" s="1"/>
      <c r="E747" s="1"/>
      <c r="F747" s="1"/>
      <c r="G747" s="1"/>
      <c r="H747" s="1"/>
    </row>
    <row r="748" spans="1:8" ht="19.5" customHeight="1">
      <c r="A748" s="3"/>
      <c r="B748" s="1"/>
      <c r="C748" s="1"/>
      <c r="D748" s="1"/>
      <c r="E748" s="1"/>
      <c r="F748" s="1"/>
      <c r="G748" s="1"/>
      <c r="H748" s="1"/>
    </row>
    <row r="749" spans="1:8" ht="19.5" customHeight="1">
      <c r="A749" s="3"/>
      <c r="B749" s="1"/>
      <c r="C749" s="1"/>
      <c r="D749" s="1"/>
      <c r="E749" s="1"/>
      <c r="F749" s="1"/>
      <c r="G749" s="1"/>
      <c r="H749" s="1"/>
    </row>
    <row r="750" spans="1:8" ht="19.5" customHeight="1">
      <c r="A750" s="3"/>
      <c r="B750" s="1"/>
      <c r="C750" s="1"/>
      <c r="D750" s="1"/>
      <c r="E750" s="1"/>
      <c r="F750" s="1"/>
      <c r="G750" s="1"/>
      <c r="H750" s="1"/>
    </row>
    <row r="751" spans="1:8" ht="19.5" customHeight="1">
      <c r="A751" s="3"/>
      <c r="B751" s="1"/>
      <c r="C751" s="1"/>
      <c r="D751" s="1"/>
      <c r="E751" s="1"/>
      <c r="F751" s="1"/>
      <c r="G751" s="1"/>
      <c r="H751" s="1"/>
    </row>
    <row r="752" spans="1:8" ht="19.5" customHeight="1">
      <c r="A752" s="3"/>
      <c r="B752" s="1"/>
      <c r="C752" s="1"/>
      <c r="D752" s="1"/>
      <c r="E752" s="1"/>
      <c r="F752" s="1"/>
      <c r="G752" s="1"/>
      <c r="H752" s="1"/>
    </row>
    <row r="753" spans="1:8" ht="19.5" customHeight="1">
      <c r="A753" s="3"/>
      <c r="B753" s="1"/>
      <c r="C753" s="1"/>
      <c r="D753" s="1"/>
      <c r="E753" s="1"/>
      <c r="F753" s="1"/>
      <c r="G753" s="1"/>
      <c r="H753" s="1"/>
    </row>
    <row r="754" spans="1:8" ht="19.5" customHeight="1">
      <c r="A754" s="3"/>
      <c r="B754" s="1"/>
      <c r="C754" s="1"/>
      <c r="D754" s="1"/>
      <c r="E754" s="1"/>
      <c r="F754" s="1"/>
      <c r="G754" s="1"/>
      <c r="H754" s="1"/>
    </row>
    <row r="755" spans="1:8" ht="19.5" customHeight="1">
      <c r="A755" s="3"/>
      <c r="B755" s="1"/>
      <c r="C755" s="1"/>
      <c r="D755" s="1"/>
      <c r="E755" s="1"/>
      <c r="F755" s="1"/>
      <c r="G755" s="1"/>
      <c r="H755" s="1"/>
    </row>
    <row r="756" spans="1:8" ht="19.5" customHeight="1">
      <c r="A756" s="3"/>
      <c r="B756" s="1"/>
      <c r="C756" s="1"/>
      <c r="D756" s="1"/>
      <c r="E756" s="1"/>
      <c r="F756" s="1"/>
      <c r="G756" s="1"/>
      <c r="H756" s="1"/>
    </row>
    <row r="757" spans="1:8" ht="19.5" customHeight="1">
      <c r="A757" s="3"/>
      <c r="B757" s="1"/>
      <c r="C757" s="1"/>
      <c r="D757" s="1"/>
      <c r="E757" s="1"/>
      <c r="F757" s="1"/>
      <c r="G757" s="1"/>
      <c r="H757" s="1"/>
    </row>
    <row r="758" spans="1:8" ht="19.5" customHeight="1">
      <c r="A758" s="3"/>
      <c r="B758" s="1"/>
      <c r="C758" s="1"/>
      <c r="D758" s="1"/>
      <c r="E758" s="1"/>
      <c r="F758" s="1"/>
      <c r="G758" s="1"/>
      <c r="H758" s="1"/>
    </row>
    <row r="759" spans="1:8" ht="19.5" customHeight="1">
      <c r="A759" s="3"/>
      <c r="B759" s="1"/>
      <c r="C759" s="1"/>
      <c r="D759" s="1"/>
      <c r="E759" s="1"/>
      <c r="F759" s="1"/>
      <c r="G759" s="1"/>
      <c r="H759" s="1"/>
    </row>
    <row r="760" spans="1:8" ht="19.5" customHeight="1">
      <c r="A760" s="3"/>
      <c r="B760" s="1"/>
      <c r="C760" s="1"/>
      <c r="D760" s="1"/>
      <c r="E760" s="1"/>
      <c r="F760" s="1"/>
      <c r="G760" s="1"/>
      <c r="H760" s="1"/>
    </row>
    <row r="761" spans="1:8" ht="19.5" customHeight="1">
      <c r="A761" s="3"/>
      <c r="B761" s="1"/>
      <c r="C761" s="1"/>
      <c r="D761" s="1"/>
      <c r="E761" s="1"/>
      <c r="F761" s="1"/>
      <c r="G761" s="1"/>
      <c r="H761" s="1"/>
    </row>
    <row r="762" spans="1:8" ht="19.5" customHeight="1">
      <c r="A762" s="3"/>
      <c r="B762" s="1"/>
      <c r="C762" s="1"/>
      <c r="D762" s="1"/>
      <c r="E762" s="1"/>
      <c r="F762" s="1"/>
      <c r="G762" s="1"/>
      <c r="H762" s="1"/>
    </row>
    <row r="763" spans="1:8" ht="19.5" customHeight="1">
      <c r="A763" s="3"/>
      <c r="B763" s="1"/>
      <c r="C763" s="1"/>
      <c r="D763" s="1"/>
      <c r="E763" s="1"/>
      <c r="F763" s="1"/>
      <c r="G763" s="1"/>
      <c r="H763" s="1"/>
    </row>
    <row r="764" spans="1:8" ht="19.5" customHeight="1">
      <c r="A764" s="3"/>
      <c r="B764" s="1"/>
      <c r="C764" s="1"/>
      <c r="D764" s="1"/>
      <c r="E764" s="1"/>
      <c r="F764" s="1"/>
      <c r="G764" s="1"/>
      <c r="H764" s="1"/>
    </row>
    <row r="765" spans="1:8" ht="19.5" customHeight="1">
      <c r="A765" s="3"/>
      <c r="B765" s="1"/>
      <c r="C765" s="1"/>
      <c r="D765" s="1"/>
      <c r="E765" s="1"/>
      <c r="F765" s="1"/>
      <c r="G765" s="1"/>
      <c r="H765" s="1"/>
    </row>
    <row r="766" spans="1:8" ht="19.5" customHeight="1">
      <c r="A766" s="3"/>
      <c r="B766" s="1"/>
      <c r="C766" s="1"/>
      <c r="D766" s="1"/>
      <c r="E766" s="1"/>
      <c r="F766" s="1"/>
      <c r="G766" s="1"/>
      <c r="H766" s="1"/>
    </row>
    <row r="767" spans="1:8" ht="19.5" customHeight="1">
      <c r="A767" s="3"/>
      <c r="B767" s="1"/>
      <c r="C767" s="1"/>
      <c r="D767" s="1"/>
      <c r="E767" s="1"/>
      <c r="F767" s="1"/>
      <c r="G767" s="1"/>
      <c r="H767" s="1"/>
    </row>
    <row r="768" spans="1:8" ht="19.5" customHeight="1">
      <c r="A768" s="3"/>
      <c r="B768" s="1"/>
      <c r="C768" s="1"/>
      <c r="D768" s="1"/>
      <c r="E768" s="1"/>
      <c r="F768" s="1"/>
      <c r="G768" s="1"/>
      <c r="H768" s="1"/>
    </row>
    <row r="769" spans="1:8" ht="19.5" customHeight="1">
      <c r="A769" s="3"/>
      <c r="B769" s="1"/>
      <c r="C769" s="1"/>
      <c r="D769" s="1"/>
      <c r="E769" s="1"/>
      <c r="F769" s="1"/>
      <c r="G769" s="1"/>
      <c r="H769" s="1"/>
    </row>
    <row r="770" spans="1:8" ht="19.5" customHeight="1">
      <c r="A770" s="3"/>
      <c r="B770" s="1"/>
      <c r="C770" s="1"/>
      <c r="D770" s="1"/>
      <c r="E770" s="1"/>
      <c r="F770" s="1"/>
      <c r="G770" s="1"/>
      <c r="H770" s="1"/>
    </row>
    <row r="771" spans="1:8" ht="19.5" customHeight="1">
      <c r="A771" s="3"/>
      <c r="B771" s="1"/>
      <c r="C771" s="1"/>
      <c r="D771" s="1"/>
      <c r="E771" s="1"/>
      <c r="F771" s="1"/>
      <c r="G771" s="1"/>
      <c r="H771" s="1"/>
    </row>
    <row r="772" spans="1:8" ht="19.5" customHeight="1">
      <c r="A772" s="3"/>
      <c r="B772" s="1"/>
      <c r="C772" s="1"/>
      <c r="D772" s="1"/>
      <c r="E772" s="1"/>
      <c r="F772" s="1"/>
      <c r="G772" s="1"/>
      <c r="H772" s="1"/>
    </row>
    <row r="773" spans="1:8" ht="19.5" customHeight="1">
      <c r="A773" s="3"/>
      <c r="B773" s="1"/>
      <c r="C773" s="1"/>
      <c r="D773" s="1"/>
      <c r="E773" s="1"/>
      <c r="F773" s="1"/>
      <c r="G773" s="1"/>
      <c r="H773" s="1"/>
    </row>
    <row r="774" spans="1:8" ht="19.5" customHeight="1">
      <c r="A774" s="3"/>
      <c r="B774" s="1"/>
      <c r="C774" s="1"/>
      <c r="D774" s="1"/>
      <c r="E774" s="1"/>
      <c r="F774" s="1"/>
      <c r="G774" s="1"/>
      <c r="H774" s="1"/>
    </row>
    <row r="775" spans="1:8" ht="19.5" customHeight="1">
      <c r="A775" s="3"/>
      <c r="B775" s="1"/>
      <c r="C775" s="1"/>
      <c r="D775" s="1"/>
      <c r="E775" s="1"/>
      <c r="F775" s="1"/>
      <c r="G775" s="1"/>
      <c r="H775" s="1"/>
    </row>
    <row r="776" spans="1:8" ht="19.5" customHeight="1">
      <c r="A776" s="3"/>
      <c r="B776" s="1"/>
      <c r="C776" s="1"/>
      <c r="D776" s="1"/>
      <c r="E776" s="1"/>
      <c r="F776" s="1"/>
      <c r="G776" s="1"/>
      <c r="H776" s="1"/>
    </row>
    <row r="777" spans="1:8" ht="19.5" customHeight="1">
      <c r="A777" s="3"/>
      <c r="B777" s="1"/>
      <c r="C777" s="1"/>
      <c r="D777" s="1"/>
      <c r="E777" s="1"/>
      <c r="F777" s="1"/>
      <c r="G777" s="1"/>
      <c r="H777" s="1"/>
    </row>
    <row r="778" spans="1:8" ht="19.5" customHeight="1">
      <c r="A778" s="3"/>
      <c r="B778" s="1"/>
      <c r="C778" s="1"/>
      <c r="D778" s="1"/>
      <c r="E778" s="1"/>
      <c r="F778" s="1"/>
      <c r="G778" s="1"/>
      <c r="H778" s="1"/>
    </row>
    <row r="779" spans="1:8" ht="19.5" customHeight="1">
      <c r="A779" s="3"/>
      <c r="B779" s="1"/>
      <c r="C779" s="1"/>
      <c r="D779" s="1"/>
      <c r="E779" s="1"/>
      <c r="F779" s="1"/>
      <c r="G779" s="1"/>
      <c r="H779" s="1"/>
    </row>
    <row r="780" spans="1:8" ht="19.5" customHeight="1">
      <c r="A780" s="3"/>
      <c r="B780" s="1"/>
      <c r="C780" s="1"/>
      <c r="D780" s="1"/>
      <c r="E780" s="1"/>
      <c r="F780" s="1"/>
      <c r="G780" s="1"/>
      <c r="H780" s="1"/>
    </row>
    <row r="781" spans="1:8" ht="19.5" customHeight="1">
      <c r="A781" s="3"/>
      <c r="B781" s="1"/>
      <c r="C781" s="1"/>
      <c r="D781" s="1"/>
      <c r="E781" s="1"/>
      <c r="F781" s="1"/>
      <c r="G781" s="1"/>
      <c r="H781" s="1"/>
    </row>
    <row r="782" spans="1:8" ht="19.5" customHeight="1">
      <c r="A782" s="3"/>
      <c r="B782" s="1"/>
      <c r="C782" s="1"/>
      <c r="D782" s="1"/>
      <c r="E782" s="1"/>
      <c r="F782" s="1"/>
      <c r="G782" s="1"/>
      <c r="H782" s="1"/>
    </row>
    <row r="783" spans="1:8" ht="19.5" customHeight="1">
      <c r="A783" s="3"/>
      <c r="B783" s="1"/>
      <c r="C783" s="1"/>
      <c r="D783" s="1"/>
      <c r="E783" s="1"/>
      <c r="F783" s="1"/>
      <c r="G783" s="1"/>
      <c r="H783" s="1"/>
    </row>
    <row r="784" spans="1:8" ht="19.5" customHeight="1">
      <c r="A784" s="3"/>
      <c r="B784" s="1"/>
      <c r="C784" s="1"/>
      <c r="D784" s="1"/>
      <c r="E784" s="1"/>
      <c r="F784" s="1"/>
      <c r="G784" s="1"/>
      <c r="H784" s="1"/>
    </row>
    <row r="785" spans="1:8" ht="19.5" customHeight="1">
      <c r="A785" s="3"/>
      <c r="B785" s="1"/>
      <c r="C785" s="1"/>
      <c r="D785" s="1"/>
      <c r="E785" s="1"/>
      <c r="F785" s="1"/>
      <c r="G785" s="1"/>
      <c r="H785" s="1"/>
    </row>
    <row r="786" spans="1:8" ht="19.5" customHeight="1">
      <c r="A786" s="3"/>
      <c r="B786" s="1"/>
      <c r="C786" s="1"/>
      <c r="D786" s="1"/>
      <c r="E786" s="1"/>
      <c r="F786" s="1"/>
      <c r="G786" s="1"/>
      <c r="H786" s="1"/>
    </row>
    <row r="787" spans="1:8" ht="19.5" customHeight="1">
      <c r="A787" s="3"/>
      <c r="B787" s="1"/>
      <c r="C787" s="1"/>
      <c r="D787" s="1"/>
      <c r="E787" s="1"/>
      <c r="F787" s="1"/>
      <c r="G787" s="1"/>
      <c r="H787" s="1"/>
    </row>
    <row r="788" spans="1:8" ht="19.5" customHeight="1">
      <c r="A788" s="3"/>
      <c r="B788" s="1"/>
      <c r="C788" s="1"/>
      <c r="D788" s="1"/>
      <c r="E788" s="1"/>
      <c r="F788" s="1"/>
      <c r="G788" s="1"/>
      <c r="H788" s="1"/>
    </row>
    <row r="789" spans="1:8" ht="19.5" customHeight="1">
      <c r="A789" s="3"/>
      <c r="B789" s="1"/>
      <c r="C789" s="1"/>
      <c r="D789" s="1"/>
      <c r="E789" s="1"/>
      <c r="F789" s="1"/>
      <c r="G789" s="1"/>
      <c r="H789" s="1"/>
    </row>
    <row r="790" spans="1:8" ht="19.5" customHeight="1">
      <c r="A790" s="3"/>
      <c r="B790" s="1"/>
      <c r="C790" s="1"/>
      <c r="D790" s="1"/>
      <c r="E790" s="1"/>
      <c r="F790" s="1"/>
      <c r="G790" s="1"/>
      <c r="H790" s="1"/>
    </row>
    <row r="791" spans="1:8" ht="19.5" customHeight="1">
      <c r="A791" s="3"/>
      <c r="B791" s="1"/>
      <c r="C791" s="1"/>
      <c r="D791" s="1"/>
      <c r="E791" s="1"/>
      <c r="F791" s="1"/>
      <c r="G791" s="1"/>
      <c r="H791" s="1"/>
    </row>
    <row r="792" spans="1:8" ht="19.5" customHeight="1">
      <c r="A792" s="3"/>
      <c r="B792" s="1"/>
      <c r="C792" s="1"/>
      <c r="D792" s="1"/>
      <c r="E792" s="1"/>
      <c r="F792" s="1"/>
      <c r="G792" s="1"/>
      <c r="H792" s="1"/>
    </row>
    <row r="793" spans="1:8" ht="19.5" customHeight="1">
      <c r="A793" s="3"/>
      <c r="B793" s="1"/>
      <c r="C793" s="1"/>
      <c r="D793" s="1"/>
      <c r="E793" s="1"/>
      <c r="F793" s="1"/>
      <c r="G793" s="1"/>
      <c r="H793" s="1"/>
    </row>
    <row r="794" spans="1:8" ht="19.5" customHeight="1">
      <c r="A794" s="3"/>
      <c r="B794" s="1"/>
      <c r="C794" s="1"/>
      <c r="D794" s="1"/>
      <c r="E794" s="1"/>
      <c r="F794" s="1"/>
      <c r="G794" s="1"/>
      <c r="H794" s="1"/>
    </row>
    <row r="795" spans="1:8" ht="19.5" customHeight="1">
      <c r="A795" s="3"/>
      <c r="B795" s="1"/>
      <c r="C795" s="1"/>
      <c r="D795" s="1"/>
      <c r="E795" s="1"/>
      <c r="F795" s="1"/>
      <c r="G795" s="1"/>
      <c r="H795" s="1"/>
    </row>
    <row r="796" spans="1:8" ht="19.5" customHeight="1">
      <c r="A796" s="3"/>
      <c r="B796" s="1"/>
      <c r="C796" s="1"/>
      <c r="D796" s="1"/>
      <c r="E796" s="1"/>
      <c r="F796" s="1"/>
      <c r="G796" s="1"/>
      <c r="H796" s="1"/>
    </row>
    <row r="797" spans="1:8" ht="19.5" customHeight="1">
      <c r="A797" s="3"/>
      <c r="B797" s="1"/>
      <c r="C797" s="1"/>
      <c r="D797" s="1"/>
      <c r="E797" s="1"/>
      <c r="F797" s="1"/>
      <c r="G797" s="1"/>
      <c r="H797" s="1"/>
    </row>
    <row r="798" spans="1:8" ht="19.5" customHeight="1">
      <c r="A798" s="3"/>
      <c r="B798" s="1"/>
      <c r="C798" s="1"/>
      <c r="D798" s="1"/>
      <c r="E798" s="1"/>
      <c r="F798" s="1"/>
      <c r="G798" s="1"/>
      <c r="H798" s="1"/>
    </row>
    <row r="799" spans="1:8" ht="19.5" customHeight="1">
      <c r="A799" s="3"/>
      <c r="B799" s="1"/>
      <c r="C799" s="1"/>
      <c r="D799" s="1"/>
      <c r="E799" s="1"/>
      <c r="F799" s="1"/>
      <c r="G799" s="1"/>
      <c r="H799" s="1"/>
    </row>
    <row r="800" spans="1:8" ht="19.5" customHeight="1">
      <c r="A800" s="3"/>
      <c r="B800" s="1"/>
      <c r="C800" s="1"/>
      <c r="D800" s="1"/>
      <c r="E800" s="1"/>
      <c r="F800" s="1"/>
      <c r="G800" s="1"/>
      <c r="H800" s="1"/>
    </row>
    <row r="801" spans="1:8" ht="19.5" customHeight="1">
      <c r="A801" s="3"/>
      <c r="B801" s="1"/>
      <c r="C801" s="1"/>
      <c r="D801" s="1"/>
      <c r="E801" s="1"/>
      <c r="F801" s="1"/>
      <c r="G801" s="1"/>
      <c r="H801" s="1"/>
    </row>
    <row r="802" spans="1:8" ht="19.5" customHeight="1">
      <c r="A802" s="3"/>
      <c r="B802" s="1"/>
      <c r="C802" s="1"/>
      <c r="D802" s="1"/>
      <c r="E802" s="1"/>
      <c r="F802" s="1"/>
      <c r="G802" s="1"/>
      <c r="H802" s="1"/>
    </row>
    <row r="803" spans="1:8" ht="19.5" customHeight="1">
      <c r="A803" s="3"/>
      <c r="B803" s="1"/>
      <c r="C803" s="1"/>
      <c r="D803" s="1"/>
      <c r="E803" s="1"/>
      <c r="F803" s="1"/>
      <c r="G803" s="1"/>
      <c r="H803" s="1"/>
    </row>
    <row r="804" spans="1:8" ht="19.5" customHeight="1">
      <c r="A804" s="3"/>
      <c r="B804" s="1"/>
      <c r="C804" s="1"/>
      <c r="D804" s="1"/>
      <c r="E804" s="1"/>
      <c r="F804" s="1"/>
      <c r="G804" s="1"/>
      <c r="H804" s="1"/>
    </row>
    <row r="805" spans="1:8" ht="19.5" customHeight="1">
      <c r="A805" s="3"/>
      <c r="B805" s="1"/>
      <c r="C805" s="1"/>
      <c r="D805" s="1"/>
      <c r="E805" s="1"/>
      <c r="F805" s="1"/>
      <c r="G805" s="1"/>
      <c r="H805" s="1"/>
    </row>
    <row r="806" spans="1:8" ht="19.5" customHeight="1">
      <c r="A806" s="3"/>
      <c r="B806" s="1"/>
      <c r="C806" s="1"/>
      <c r="D806" s="1"/>
      <c r="E806" s="1"/>
      <c r="F806" s="1"/>
      <c r="G806" s="1"/>
      <c r="H806" s="1"/>
    </row>
    <row r="807" spans="1:8" ht="19.5" customHeight="1">
      <c r="A807" s="3"/>
      <c r="B807" s="1"/>
      <c r="C807" s="1"/>
      <c r="D807" s="1"/>
      <c r="E807" s="1"/>
      <c r="F807" s="1"/>
      <c r="G807" s="1"/>
      <c r="H807" s="1"/>
    </row>
    <row r="808" spans="1:8" ht="19.5" customHeight="1">
      <c r="A808" s="3"/>
      <c r="B808" s="1"/>
      <c r="C808" s="1"/>
      <c r="D808" s="1"/>
      <c r="E808" s="1"/>
      <c r="F808" s="1"/>
      <c r="G808" s="1"/>
      <c r="H808" s="1"/>
    </row>
    <row r="809" spans="1:8" ht="19.5" customHeight="1">
      <c r="A809" s="3"/>
      <c r="B809" s="1"/>
      <c r="C809" s="1"/>
      <c r="D809" s="1"/>
      <c r="E809" s="1"/>
      <c r="F809" s="1"/>
      <c r="G809" s="1"/>
      <c r="H809" s="1"/>
    </row>
    <row r="810" spans="1:8" ht="19.5" customHeight="1">
      <c r="A810" s="3"/>
      <c r="B810" s="1"/>
      <c r="C810" s="1"/>
      <c r="D810" s="1"/>
      <c r="E810" s="1"/>
      <c r="F810" s="1"/>
      <c r="G810" s="1"/>
      <c r="H810" s="1"/>
    </row>
    <row r="811" spans="1:8" ht="19.5" customHeight="1">
      <c r="A811" s="3"/>
      <c r="B811" s="1"/>
      <c r="C811" s="1"/>
      <c r="D811" s="1"/>
      <c r="E811" s="1"/>
      <c r="F811" s="1"/>
      <c r="G811" s="1"/>
      <c r="H811" s="1"/>
    </row>
    <row r="812" spans="1:8" ht="19.5" customHeight="1">
      <c r="A812" s="3"/>
      <c r="B812" s="1"/>
      <c r="C812" s="1"/>
      <c r="D812" s="1"/>
      <c r="E812" s="1"/>
      <c r="F812" s="1"/>
      <c r="G812" s="1"/>
      <c r="H812" s="1"/>
    </row>
    <row r="813" spans="1:8" ht="19.5" customHeight="1">
      <c r="A813" s="3"/>
      <c r="B813" s="1"/>
      <c r="C813" s="1"/>
      <c r="D813" s="1"/>
      <c r="E813" s="1"/>
      <c r="F813" s="1"/>
      <c r="G813" s="1"/>
      <c r="H813" s="1"/>
    </row>
    <row r="814" spans="1:8" ht="19.5" customHeight="1">
      <c r="A814" s="3"/>
      <c r="B814" s="1"/>
      <c r="C814" s="1"/>
      <c r="D814" s="1"/>
      <c r="E814" s="1"/>
      <c r="F814" s="1"/>
      <c r="G814" s="1"/>
      <c r="H814" s="1"/>
    </row>
    <row r="815" spans="1:8" ht="19.5" customHeight="1">
      <c r="A815" s="3"/>
      <c r="B815" s="1"/>
      <c r="C815" s="1"/>
      <c r="D815" s="1"/>
      <c r="E815" s="1"/>
      <c r="F815" s="1"/>
      <c r="G815" s="1"/>
      <c r="H815" s="1"/>
    </row>
    <row r="816" spans="1:8" ht="19.5" customHeight="1">
      <c r="A816" s="3"/>
      <c r="B816" s="1"/>
      <c r="C816" s="1"/>
      <c r="D816" s="1"/>
      <c r="E816" s="1"/>
      <c r="F816" s="1"/>
      <c r="G816" s="1"/>
      <c r="H816" s="1"/>
    </row>
    <row r="817" spans="1:8" ht="19.5" customHeight="1">
      <c r="A817" s="3"/>
      <c r="B817" s="1"/>
      <c r="C817" s="1"/>
      <c r="D817" s="1"/>
      <c r="E817" s="1"/>
      <c r="F817" s="1"/>
      <c r="G817" s="1"/>
      <c r="H817" s="1"/>
    </row>
    <row r="818" spans="1:8" ht="19.5" customHeight="1">
      <c r="A818" s="3"/>
      <c r="B818" s="1"/>
      <c r="C818" s="1"/>
      <c r="D818" s="1"/>
      <c r="E818" s="1"/>
      <c r="F818" s="1"/>
      <c r="G818" s="1"/>
      <c r="H818" s="1"/>
    </row>
    <row r="819" spans="1:8" ht="19.5" customHeight="1">
      <c r="A819" s="3"/>
      <c r="B819" s="1"/>
      <c r="C819" s="1"/>
      <c r="D819" s="1"/>
      <c r="E819" s="1"/>
      <c r="F819" s="1"/>
      <c r="G819" s="1"/>
      <c r="H819" s="1"/>
    </row>
    <row r="820" spans="1:8" ht="19.5" customHeight="1">
      <c r="A820" s="3"/>
      <c r="B820" s="1"/>
      <c r="C820" s="1"/>
      <c r="D820" s="1"/>
      <c r="E820" s="1"/>
      <c r="F820" s="1"/>
      <c r="G820" s="1"/>
      <c r="H820" s="1"/>
    </row>
    <row r="821" spans="1:8" ht="19.5" customHeight="1">
      <c r="A821" s="3"/>
      <c r="B821" s="1"/>
      <c r="C821" s="1"/>
      <c r="D821" s="1"/>
      <c r="E821" s="1"/>
      <c r="F821" s="1"/>
      <c r="G821" s="1"/>
      <c r="H821" s="1"/>
    </row>
    <row r="822" spans="1:8" ht="19.5" customHeight="1">
      <c r="A822" s="3"/>
      <c r="B822" s="1"/>
      <c r="C822" s="1"/>
      <c r="D822" s="1"/>
      <c r="E822" s="1"/>
      <c r="F822" s="1"/>
      <c r="G822" s="1"/>
      <c r="H822" s="1"/>
    </row>
    <row r="823" spans="1:8" ht="19.5" customHeight="1">
      <c r="A823" s="3"/>
      <c r="B823" s="1"/>
      <c r="C823" s="1"/>
      <c r="D823" s="1"/>
      <c r="E823" s="1"/>
      <c r="F823" s="1"/>
      <c r="G823" s="1"/>
      <c r="H823" s="1"/>
    </row>
    <row r="824" spans="1:8" ht="19.5" customHeight="1">
      <c r="A824" s="3"/>
      <c r="B824" s="1"/>
      <c r="C824" s="1"/>
      <c r="D824" s="1"/>
      <c r="E824" s="1"/>
      <c r="F824" s="1"/>
      <c r="G824" s="1"/>
      <c r="H824" s="1"/>
    </row>
    <row r="825" spans="1:8" ht="19.5" customHeight="1">
      <c r="A825" s="3"/>
      <c r="B825" s="1"/>
      <c r="C825" s="1"/>
      <c r="D825" s="1"/>
      <c r="E825" s="1"/>
      <c r="F825" s="1"/>
      <c r="G825" s="1"/>
      <c r="H825" s="1"/>
    </row>
    <row r="826" spans="1:8" ht="19.5" customHeight="1">
      <c r="A826" s="3"/>
      <c r="B826" s="1"/>
      <c r="C826" s="1"/>
      <c r="D826" s="1"/>
      <c r="E826" s="1"/>
      <c r="F826" s="1"/>
      <c r="G826" s="1"/>
      <c r="H826" s="1"/>
    </row>
    <row r="827" spans="1:8" ht="19.5" customHeight="1">
      <c r="A827" s="3"/>
      <c r="B827" s="1"/>
      <c r="C827" s="1"/>
      <c r="D827" s="1"/>
      <c r="E827" s="1"/>
      <c r="F827" s="1"/>
      <c r="G827" s="1"/>
      <c r="H827" s="1"/>
    </row>
    <row r="828" spans="1:8" ht="19.5" customHeight="1">
      <c r="A828" s="3"/>
      <c r="B828" s="1"/>
      <c r="C828" s="1"/>
      <c r="D828" s="1"/>
      <c r="E828" s="1"/>
      <c r="F828" s="1"/>
      <c r="G828" s="1"/>
      <c r="H828" s="1"/>
    </row>
    <row r="829" spans="1:8" ht="19.5" customHeight="1">
      <c r="A829" s="3"/>
      <c r="B829" s="1"/>
      <c r="C829" s="1"/>
      <c r="D829" s="1"/>
      <c r="E829" s="1"/>
      <c r="F829" s="1"/>
      <c r="G829" s="1"/>
      <c r="H829" s="1"/>
    </row>
    <row r="830" spans="1:8" ht="19.5" customHeight="1">
      <c r="A830" s="3"/>
      <c r="B830" s="1"/>
      <c r="C830" s="1"/>
      <c r="D830" s="1"/>
      <c r="E830" s="1"/>
      <c r="F830" s="1"/>
      <c r="G830" s="1"/>
      <c r="H830" s="1"/>
    </row>
    <row r="831" spans="1:8" ht="19.5" customHeight="1">
      <c r="A831" s="3"/>
      <c r="B831" s="1"/>
      <c r="C831" s="1"/>
      <c r="D831" s="1"/>
      <c r="E831" s="1"/>
      <c r="F831" s="1"/>
      <c r="G831" s="1"/>
      <c r="H831" s="1"/>
    </row>
    <row r="832" spans="1:8" ht="19.5" customHeight="1">
      <c r="A832" s="3"/>
      <c r="B832" s="1"/>
      <c r="C832" s="1"/>
      <c r="D832" s="1"/>
      <c r="E832" s="1"/>
      <c r="F832" s="1"/>
      <c r="G832" s="1"/>
      <c r="H832" s="1"/>
    </row>
    <row r="833" spans="1:8" ht="19.5" customHeight="1">
      <c r="A833" s="3"/>
      <c r="B833" s="1"/>
      <c r="C833" s="1"/>
      <c r="D833" s="1"/>
      <c r="E833" s="1"/>
      <c r="F833" s="1"/>
      <c r="G833" s="1"/>
      <c r="H833" s="1"/>
    </row>
    <row r="834" spans="1:8" ht="19.5" customHeight="1">
      <c r="A834" s="3"/>
      <c r="B834" s="1"/>
      <c r="C834" s="1"/>
      <c r="D834" s="1"/>
      <c r="E834" s="1"/>
      <c r="F834" s="1"/>
      <c r="G834" s="1"/>
      <c r="H834" s="1"/>
    </row>
    <row r="835" spans="1:8" ht="19.5" customHeight="1">
      <c r="A835" s="3"/>
      <c r="B835" s="1"/>
      <c r="C835" s="1"/>
      <c r="D835" s="1"/>
      <c r="E835" s="1"/>
      <c r="F835" s="1"/>
      <c r="G835" s="1"/>
      <c r="H835" s="1"/>
    </row>
    <row r="836" spans="1:8" ht="19.5" customHeight="1">
      <c r="A836" s="3"/>
      <c r="B836" s="1"/>
      <c r="C836" s="1"/>
      <c r="D836" s="1"/>
      <c r="E836" s="1"/>
      <c r="F836" s="1"/>
      <c r="G836" s="1"/>
      <c r="H836" s="1"/>
    </row>
    <row r="837" spans="1:8" ht="19.5" customHeight="1">
      <c r="A837" s="3"/>
      <c r="B837" s="1"/>
      <c r="C837" s="1"/>
      <c r="D837" s="1"/>
      <c r="E837" s="1"/>
      <c r="F837" s="1"/>
      <c r="G837" s="1"/>
      <c r="H837" s="1"/>
    </row>
    <row r="838" spans="1:8" ht="19.5" customHeight="1">
      <c r="A838" s="3"/>
      <c r="B838" s="1"/>
      <c r="C838" s="1"/>
      <c r="D838" s="1"/>
      <c r="E838" s="1"/>
      <c r="F838" s="1"/>
      <c r="G838" s="1"/>
      <c r="H838" s="1"/>
    </row>
    <row r="839" spans="1:8" ht="19.5" customHeight="1">
      <c r="A839" s="3"/>
      <c r="B839" s="1"/>
      <c r="C839" s="1"/>
      <c r="D839" s="1"/>
      <c r="E839" s="1"/>
      <c r="F839" s="1"/>
      <c r="G839" s="1"/>
      <c r="H839" s="1"/>
    </row>
    <row r="840" spans="1:8" ht="19.5" customHeight="1">
      <c r="A840" s="3"/>
      <c r="B840" s="1"/>
      <c r="C840" s="1"/>
      <c r="D840" s="1"/>
      <c r="E840" s="1"/>
      <c r="F840" s="1"/>
      <c r="G840" s="1"/>
      <c r="H840" s="1"/>
    </row>
    <row r="841" spans="1:8" ht="19.5" customHeight="1">
      <c r="A841" s="3"/>
      <c r="B841" s="1"/>
      <c r="C841" s="1"/>
      <c r="D841" s="1"/>
      <c r="E841" s="1"/>
      <c r="F841" s="1"/>
      <c r="G841" s="1"/>
      <c r="H841" s="1"/>
    </row>
    <row r="842" spans="1:8" ht="19.5" customHeight="1">
      <c r="A842" s="3"/>
      <c r="B842" s="1"/>
      <c r="C842" s="1"/>
      <c r="D842" s="1"/>
      <c r="E842" s="1"/>
      <c r="F842" s="1"/>
      <c r="G842" s="1"/>
      <c r="H842" s="1"/>
    </row>
    <row r="843" spans="1:8" ht="19.5" customHeight="1">
      <c r="A843" s="3"/>
      <c r="B843" s="1"/>
      <c r="C843" s="1"/>
      <c r="D843" s="1"/>
      <c r="E843" s="1"/>
      <c r="F843" s="1"/>
      <c r="G843" s="1"/>
      <c r="H843" s="1"/>
    </row>
    <row r="844" spans="1:8" ht="19.5" customHeight="1">
      <c r="A844" s="3"/>
      <c r="B844" s="1"/>
      <c r="C844" s="1"/>
      <c r="D844" s="1"/>
      <c r="E844" s="1"/>
      <c r="F844" s="1"/>
      <c r="G844" s="1"/>
      <c r="H844" s="1"/>
    </row>
    <row r="845" spans="1:8" ht="19.5" customHeight="1">
      <c r="A845" s="3"/>
      <c r="B845" s="1"/>
      <c r="C845" s="1"/>
      <c r="D845" s="1"/>
      <c r="E845" s="1"/>
      <c r="F845" s="1"/>
      <c r="G845" s="1"/>
      <c r="H845" s="1"/>
    </row>
    <row r="846" spans="1:8" ht="19.5" customHeight="1">
      <c r="A846" s="3"/>
      <c r="B846" s="1"/>
      <c r="C846" s="1"/>
      <c r="D846" s="1"/>
      <c r="E846" s="1"/>
      <c r="F846" s="1"/>
      <c r="G846" s="1"/>
      <c r="H846" s="1"/>
    </row>
    <row r="847" spans="1:8" ht="19.5" customHeight="1">
      <c r="A847" s="3"/>
      <c r="B847" s="1"/>
      <c r="C847" s="1"/>
      <c r="D847" s="1"/>
      <c r="E847" s="1"/>
      <c r="F847" s="1"/>
      <c r="G847" s="1"/>
      <c r="H847" s="1"/>
    </row>
    <row r="848" spans="1:8" ht="19.5" customHeight="1">
      <c r="A848" s="3"/>
      <c r="B848" s="1"/>
      <c r="C848" s="1"/>
      <c r="D848" s="1"/>
      <c r="E848" s="1"/>
      <c r="F848" s="1"/>
      <c r="G848" s="1"/>
      <c r="H848" s="1"/>
    </row>
    <row r="849" spans="1:8" ht="19.5" customHeight="1">
      <c r="A849" s="3"/>
      <c r="B849" s="1"/>
      <c r="C849" s="1"/>
      <c r="D849" s="1"/>
      <c r="E849" s="1"/>
      <c r="F849" s="1"/>
      <c r="G849" s="1"/>
      <c r="H849" s="1"/>
    </row>
    <row r="850" spans="1:8" ht="19.5" customHeight="1">
      <c r="A850" s="3"/>
      <c r="B850" s="1"/>
      <c r="C850" s="1"/>
      <c r="D850" s="1"/>
      <c r="E850" s="1"/>
      <c r="F850" s="1"/>
      <c r="G850" s="1"/>
      <c r="H850" s="1"/>
    </row>
    <row r="851" spans="1:8" ht="19.5" customHeight="1">
      <c r="A851" s="3"/>
      <c r="B851" s="1"/>
      <c r="C851" s="1"/>
      <c r="D851" s="1"/>
      <c r="E851" s="1"/>
      <c r="F851" s="1"/>
      <c r="G851" s="1"/>
      <c r="H851" s="1"/>
    </row>
    <row r="852" spans="1:8" ht="19.5" customHeight="1">
      <c r="A852" s="3"/>
      <c r="B852" s="1"/>
      <c r="C852" s="1"/>
      <c r="D852" s="1"/>
      <c r="E852" s="1"/>
      <c r="F852" s="1"/>
      <c r="G852" s="1"/>
      <c r="H852" s="1"/>
    </row>
    <row r="853" spans="1:8" ht="19.5" customHeight="1">
      <c r="A853" s="3"/>
      <c r="B853" s="1"/>
      <c r="C853" s="1"/>
      <c r="D853" s="1"/>
      <c r="E853" s="1"/>
      <c r="F853" s="1"/>
      <c r="G853" s="1"/>
      <c r="H853" s="1"/>
    </row>
    <row r="854" spans="1:8" ht="19.5" customHeight="1">
      <c r="A854" s="3"/>
      <c r="B854" s="1"/>
      <c r="C854" s="1"/>
      <c r="D854" s="1"/>
      <c r="E854" s="1"/>
      <c r="F854" s="1"/>
      <c r="G854" s="1"/>
      <c r="H854" s="1"/>
    </row>
    <row r="855" spans="1:8" ht="19.5" customHeight="1">
      <c r="A855" s="3"/>
      <c r="B855" s="1"/>
      <c r="C855" s="1"/>
      <c r="D855" s="1"/>
      <c r="E855" s="1"/>
      <c r="F855" s="1"/>
      <c r="G855" s="1"/>
      <c r="H855" s="1"/>
    </row>
    <row r="856" spans="1:8" ht="19.5" customHeight="1">
      <c r="A856" s="3"/>
      <c r="B856" s="1"/>
      <c r="C856" s="1"/>
      <c r="D856" s="1"/>
      <c r="E856" s="1"/>
      <c r="F856" s="1"/>
      <c r="G856" s="1"/>
      <c r="H856" s="1"/>
    </row>
    <row r="857" spans="1:8" ht="19.5" customHeight="1">
      <c r="A857" s="3"/>
      <c r="B857" s="1"/>
      <c r="C857" s="1"/>
      <c r="D857" s="1"/>
      <c r="E857" s="1"/>
      <c r="F857" s="1"/>
      <c r="G857" s="1"/>
      <c r="H857" s="1"/>
    </row>
    <row r="858" spans="1:8" ht="19.5" customHeight="1">
      <c r="A858" s="3"/>
      <c r="B858" s="1"/>
      <c r="C858" s="1"/>
      <c r="D858" s="1"/>
      <c r="E858" s="1"/>
      <c r="F858" s="1"/>
      <c r="G858" s="1"/>
      <c r="H858" s="1"/>
    </row>
    <row r="859" spans="1:8" ht="19.5" customHeight="1">
      <c r="A859" s="3"/>
      <c r="B859" s="1"/>
      <c r="C859" s="1"/>
      <c r="D859" s="1"/>
      <c r="E859" s="1"/>
      <c r="F859" s="1"/>
      <c r="G859" s="1"/>
      <c r="H859" s="1"/>
    </row>
    <row r="860" spans="1:8" ht="19.5" customHeight="1">
      <c r="A860" s="3"/>
      <c r="B860" s="1"/>
      <c r="C860" s="1"/>
      <c r="D860" s="1"/>
      <c r="E860" s="1"/>
      <c r="F860" s="1"/>
      <c r="G860" s="1"/>
      <c r="H860" s="1"/>
    </row>
    <row r="861" spans="1:8" ht="19.5" customHeight="1">
      <c r="A861" s="3"/>
      <c r="B861" s="1"/>
      <c r="C861" s="1"/>
      <c r="D861" s="1"/>
      <c r="E861" s="1"/>
      <c r="F861" s="1"/>
      <c r="G861" s="1"/>
      <c r="H861" s="1"/>
    </row>
    <row r="862" spans="1:8" ht="19.5" customHeight="1">
      <c r="A862" s="3"/>
      <c r="B862" s="1"/>
      <c r="C862" s="1"/>
      <c r="D862" s="1"/>
      <c r="E862" s="1"/>
      <c r="F862" s="1"/>
      <c r="G862" s="1"/>
      <c r="H862" s="1"/>
    </row>
    <row r="863" spans="1:8" ht="19.5" customHeight="1">
      <c r="A863" s="3"/>
      <c r="B863" s="1"/>
      <c r="C863" s="1"/>
      <c r="D863" s="1"/>
      <c r="E863" s="1"/>
      <c r="F863" s="1"/>
      <c r="G863" s="1"/>
      <c r="H863" s="1"/>
    </row>
    <row r="864" spans="1:8" ht="19.5" customHeight="1">
      <c r="A864" s="3"/>
      <c r="B864" s="1"/>
      <c r="C864" s="1"/>
      <c r="D864" s="1"/>
      <c r="E864" s="1"/>
      <c r="F864" s="1"/>
      <c r="G864" s="1"/>
      <c r="H864" s="1"/>
    </row>
    <row r="865" spans="1:8" ht="19.5" customHeight="1">
      <c r="A865" s="3"/>
      <c r="B865" s="1"/>
      <c r="C865" s="1"/>
      <c r="D865" s="1"/>
      <c r="E865" s="1"/>
      <c r="F865" s="1"/>
      <c r="G865" s="1"/>
      <c r="H865" s="1"/>
    </row>
    <row r="866" spans="1:8" ht="19.5" customHeight="1">
      <c r="A866" s="3"/>
      <c r="B866" s="1"/>
      <c r="C866" s="1"/>
      <c r="D866" s="1"/>
      <c r="E866" s="1"/>
      <c r="F866" s="1"/>
      <c r="G866" s="1"/>
      <c r="H866" s="1"/>
    </row>
    <row r="867" spans="1:8" ht="19.5" customHeight="1">
      <c r="A867" s="3"/>
      <c r="B867" s="1"/>
      <c r="C867" s="1"/>
      <c r="D867" s="1"/>
      <c r="E867" s="1"/>
      <c r="F867" s="1"/>
      <c r="G867" s="1"/>
      <c r="H867" s="1"/>
    </row>
    <row r="868" spans="1:8" ht="19.5" customHeight="1">
      <c r="A868" s="3"/>
      <c r="B868" s="1"/>
      <c r="C868" s="1"/>
      <c r="D868" s="1"/>
      <c r="E868" s="1"/>
      <c r="F868" s="1"/>
      <c r="G868" s="1"/>
      <c r="H868" s="1"/>
    </row>
    <row r="869" spans="1:8" ht="19.5" customHeight="1">
      <c r="A869" s="3"/>
      <c r="B869" s="1"/>
      <c r="C869" s="1"/>
      <c r="D869" s="1"/>
      <c r="E869" s="1"/>
      <c r="F869" s="1"/>
      <c r="G869" s="1"/>
      <c r="H869" s="1"/>
    </row>
    <row r="870" spans="1:8" ht="19.5" customHeight="1">
      <c r="A870" s="3"/>
      <c r="B870" s="1"/>
      <c r="C870" s="1"/>
      <c r="D870" s="1"/>
      <c r="E870" s="1"/>
      <c r="F870" s="1"/>
      <c r="G870" s="1"/>
      <c r="H870" s="1"/>
    </row>
    <row r="871" spans="1:8" ht="19.5" customHeight="1">
      <c r="A871" s="3"/>
      <c r="B871" s="1"/>
      <c r="C871" s="1"/>
      <c r="D871" s="1"/>
      <c r="E871" s="1"/>
      <c r="F871" s="1"/>
      <c r="G871" s="1"/>
      <c r="H871" s="1"/>
    </row>
    <row r="872" spans="1:8" ht="19.5" customHeight="1">
      <c r="A872" s="3"/>
      <c r="B872" s="1"/>
      <c r="C872" s="1"/>
      <c r="D872" s="1"/>
      <c r="E872" s="1"/>
      <c r="F872" s="1"/>
      <c r="G872" s="1"/>
      <c r="H872" s="1"/>
    </row>
    <row r="873" spans="1:8" ht="19.5" customHeight="1">
      <c r="A873" s="3"/>
      <c r="B873" s="1"/>
      <c r="C873" s="1"/>
      <c r="D873" s="1"/>
      <c r="E873" s="1"/>
      <c r="F873" s="1"/>
      <c r="G873" s="1"/>
      <c r="H873" s="1"/>
    </row>
    <row r="874" spans="1:8" ht="19.5" customHeight="1">
      <c r="A874" s="3"/>
      <c r="B874" s="1"/>
      <c r="C874" s="1"/>
      <c r="D874" s="1"/>
      <c r="E874" s="1"/>
      <c r="F874" s="1"/>
      <c r="G874" s="1"/>
      <c r="H874" s="1"/>
    </row>
    <row r="875" spans="1:8" ht="19.5" customHeight="1">
      <c r="A875" s="3"/>
      <c r="B875" s="1"/>
      <c r="C875" s="1"/>
      <c r="D875" s="1"/>
      <c r="E875" s="1"/>
      <c r="F875" s="1"/>
      <c r="G875" s="1"/>
      <c r="H875" s="1"/>
    </row>
    <row r="876" spans="1:8" ht="19.5" customHeight="1">
      <c r="A876" s="3"/>
      <c r="B876" s="1"/>
      <c r="C876" s="1"/>
      <c r="D876" s="1"/>
      <c r="E876" s="1"/>
      <c r="F876" s="1"/>
      <c r="G876" s="1"/>
      <c r="H876" s="1"/>
    </row>
    <row r="877" spans="1:8" ht="19.5" customHeight="1">
      <c r="A877" s="3"/>
      <c r="B877" s="1"/>
      <c r="C877" s="1"/>
      <c r="D877" s="1"/>
      <c r="E877" s="1"/>
      <c r="F877" s="1"/>
      <c r="G877" s="1"/>
      <c r="H877" s="1"/>
    </row>
    <row r="878" spans="1:8" ht="19.5" customHeight="1">
      <c r="A878" s="3"/>
      <c r="B878" s="1"/>
      <c r="C878" s="1"/>
      <c r="D878" s="1"/>
      <c r="E878" s="1"/>
      <c r="F878" s="1"/>
      <c r="G878" s="1"/>
      <c r="H878" s="1"/>
    </row>
    <row r="879" spans="1:8" ht="19.5" customHeight="1">
      <c r="A879" s="3"/>
      <c r="B879" s="1"/>
      <c r="C879" s="1"/>
      <c r="D879" s="1"/>
      <c r="E879" s="1"/>
      <c r="F879" s="1"/>
      <c r="G879" s="1"/>
      <c r="H879" s="1"/>
    </row>
    <row r="880" spans="1:8" ht="19.5" customHeight="1">
      <c r="A880" s="3"/>
      <c r="B880" s="1"/>
      <c r="C880" s="1"/>
      <c r="D880" s="1"/>
      <c r="E880" s="1"/>
      <c r="F880" s="1"/>
      <c r="G880" s="1"/>
      <c r="H880" s="1"/>
    </row>
    <row r="881" spans="1:8" ht="19.5" customHeight="1">
      <c r="A881" s="3"/>
      <c r="B881" s="1"/>
      <c r="C881" s="1"/>
      <c r="D881" s="1"/>
      <c r="E881" s="1"/>
      <c r="F881" s="1"/>
      <c r="G881" s="1"/>
      <c r="H881" s="1"/>
    </row>
    <row r="882" spans="1:8" ht="19.5" customHeight="1">
      <c r="A882" s="3"/>
      <c r="B882" s="1"/>
      <c r="C882" s="1"/>
      <c r="D882" s="1"/>
      <c r="E882" s="1"/>
      <c r="F882" s="1"/>
      <c r="G882" s="1"/>
      <c r="H882" s="1"/>
    </row>
    <row r="883" spans="1:8" ht="19.5" customHeight="1">
      <c r="A883" s="3"/>
      <c r="B883" s="1"/>
      <c r="C883" s="1"/>
      <c r="D883" s="1"/>
      <c r="E883" s="1"/>
      <c r="F883" s="1"/>
      <c r="G883" s="1"/>
      <c r="H883" s="1"/>
    </row>
    <row r="884" spans="1:8" ht="19.5" customHeight="1">
      <c r="A884" s="3"/>
      <c r="B884" s="1"/>
      <c r="C884" s="1"/>
      <c r="D884" s="1"/>
      <c r="E884" s="1"/>
      <c r="F884" s="1"/>
      <c r="G884" s="1"/>
      <c r="H884" s="1"/>
    </row>
    <row r="885" spans="1:8" ht="19.5" customHeight="1">
      <c r="A885" s="3"/>
      <c r="B885" s="1"/>
      <c r="C885" s="1"/>
      <c r="D885" s="1"/>
      <c r="E885" s="1"/>
      <c r="F885" s="1"/>
      <c r="G885" s="1"/>
      <c r="H885" s="1"/>
    </row>
    <row r="886" spans="1:8" ht="19.5" customHeight="1">
      <c r="A886" s="3"/>
      <c r="B886" s="1"/>
      <c r="C886" s="1"/>
      <c r="D886" s="1"/>
      <c r="E886" s="1"/>
      <c r="F886" s="1"/>
      <c r="G886" s="1"/>
      <c r="H886" s="1"/>
    </row>
    <row r="887" spans="1:8" ht="19.5" customHeight="1">
      <c r="A887" s="3"/>
      <c r="B887" s="1"/>
      <c r="C887" s="1"/>
      <c r="D887" s="1"/>
      <c r="E887" s="1"/>
      <c r="F887" s="1"/>
      <c r="G887" s="1"/>
      <c r="H887" s="1"/>
    </row>
    <row r="888" spans="1:8" ht="19.5" customHeight="1">
      <c r="A888" s="3"/>
      <c r="B888" s="1"/>
      <c r="C888" s="1"/>
      <c r="D888" s="1"/>
      <c r="E888" s="1"/>
      <c r="F888" s="1"/>
      <c r="G888" s="1"/>
      <c r="H888" s="1"/>
    </row>
    <row r="889" spans="1:8" ht="19.5" customHeight="1">
      <c r="A889" s="3"/>
      <c r="B889" s="1"/>
      <c r="C889" s="1"/>
      <c r="D889" s="1"/>
      <c r="E889" s="1"/>
      <c r="F889" s="1"/>
      <c r="G889" s="1"/>
      <c r="H889" s="1"/>
    </row>
    <row r="890" spans="1:8" ht="19.5" customHeight="1">
      <c r="A890" s="3"/>
      <c r="B890" s="1"/>
      <c r="C890" s="1"/>
      <c r="D890" s="1"/>
      <c r="E890" s="1"/>
      <c r="F890" s="1"/>
      <c r="G890" s="1"/>
      <c r="H890" s="1"/>
    </row>
    <row r="891" spans="1:8" ht="19.5" customHeight="1">
      <c r="A891" s="3"/>
      <c r="B891" s="1"/>
      <c r="C891" s="1"/>
      <c r="D891" s="1"/>
      <c r="E891" s="1"/>
      <c r="F891" s="1"/>
      <c r="G891" s="1"/>
      <c r="H891" s="1"/>
    </row>
    <row r="892" spans="1:8" ht="19.5" customHeight="1">
      <c r="A892" s="3"/>
      <c r="B892" s="1"/>
      <c r="C892" s="1"/>
      <c r="D892" s="1"/>
      <c r="E892" s="1"/>
      <c r="F892" s="1"/>
      <c r="G892" s="1"/>
      <c r="H892" s="1"/>
    </row>
    <row r="893" spans="1:8" ht="19.5" customHeight="1">
      <c r="A893" s="3"/>
      <c r="B893" s="1"/>
      <c r="C893" s="1"/>
      <c r="D893" s="1"/>
      <c r="E893" s="1"/>
      <c r="F893" s="1"/>
      <c r="G893" s="1"/>
      <c r="H893" s="1"/>
    </row>
    <row r="894" spans="1:8" ht="19.5" customHeight="1">
      <c r="A894" s="3"/>
      <c r="B894" s="1"/>
      <c r="C894" s="1"/>
      <c r="D894" s="1"/>
      <c r="E894" s="1"/>
      <c r="F894" s="1"/>
      <c r="G894" s="1"/>
      <c r="H894" s="1"/>
    </row>
    <row r="895" spans="1:8" ht="19.5" customHeight="1">
      <c r="A895" s="3"/>
      <c r="B895" s="1"/>
      <c r="C895" s="1"/>
      <c r="D895" s="1"/>
      <c r="E895" s="1"/>
      <c r="F895" s="1"/>
      <c r="G895" s="1"/>
      <c r="H895" s="1"/>
    </row>
    <row r="896" spans="1:8" ht="19.5" customHeight="1">
      <c r="A896" s="3"/>
      <c r="B896" s="1"/>
      <c r="C896" s="1"/>
      <c r="D896" s="1"/>
      <c r="E896" s="1"/>
      <c r="F896" s="1"/>
      <c r="G896" s="1"/>
      <c r="H896" s="1"/>
    </row>
    <row r="897" spans="1:8" ht="19.5" customHeight="1">
      <c r="A897" s="3"/>
      <c r="B897" s="1"/>
      <c r="C897" s="1"/>
      <c r="D897" s="1"/>
      <c r="E897" s="1"/>
      <c r="F897" s="1"/>
      <c r="G897" s="1"/>
      <c r="H897" s="1"/>
    </row>
    <row r="898" spans="1:8" ht="19.5" customHeight="1">
      <c r="A898" s="3"/>
      <c r="B898" s="1"/>
      <c r="C898" s="1"/>
      <c r="D898" s="1"/>
      <c r="E898" s="1"/>
      <c r="F898" s="1"/>
      <c r="G898" s="1"/>
      <c r="H898" s="1"/>
    </row>
    <row r="899" spans="1:8" ht="19.5" customHeight="1">
      <c r="A899" s="3"/>
      <c r="B899" s="1"/>
      <c r="C899" s="1"/>
      <c r="D899" s="1"/>
      <c r="E899" s="1"/>
      <c r="F899" s="1"/>
      <c r="G899" s="1"/>
      <c r="H899" s="1"/>
    </row>
    <row r="900" spans="1:8" ht="19.5" customHeight="1">
      <c r="A900" s="3"/>
      <c r="B900" s="1"/>
      <c r="C900" s="1"/>
      <c r="D900" s="1"/>
      <c r="E900" s="1"/>
      <c r="F900" s="1"/>
      <c r="G900" s="1"/>
      <c r="H900" s="1"/>
    </row>
    <row r="901" spans="1:8" ht="19.5" customHeight="1">
      <c r="A901" s="3"/>
      <c r="B901" s="1"/>
      <c r="C901" s="1"/>
      <c r="D901" s="1"/>
      <c r="E901" s="1"/>
      <c r="F901" s="1"/>
      <c r="G901" s="1"/>
      <c r="H901" s="1"/>
    </row>
    <row r="902" spans="1:8" ht="19.5" customHeight="1">
      <c r="A902" s="3"/>
      <c r="B902" s="1"/>
      <c r="C902" s="1"/>
      <c r="D902" s="1"/>
      <c r="E902" s="1"/>
      <c r="F902" s="1"/>
      <c r="G902" s="1"/>
      <c r="H902" s="1"/>
    </row>
    <row r="903" spans="1:8" ht="19.5" customHeight="1">
      <c r="A903" s="3"/>
      <c r="B903" s="1"/>
      <c r="C903" s="1"/>
      <c r="D903" s="1"/>
      <c r="E903" s="1"/>
      <c r="F903" s="1"/>
      <c r="G903" s="1"/>
      <c r="H903" s="1"/>
    </row>
    <row r="904" spans="1:8" ht="19.5" customHeight="1">
      <c r="A904" s="3"/>
      <c r="B904" s="1"/>
      <c r="C904" s="1"/>
      <c r="D904" s="1"/>
      <c r="E904" s="1"/>
      <c r="F904" s="1"/>
      <c r="G904" s="1"/>
      <c r="H904" s="1"/>
    </row>
    <row r="905" spans="1:8" ht="19.5" customHeight="1">
      <c r="A905" s="3"/>
      <c r="B905" s="1"/>
      <c r="C905" s="1"/>
      <c r="D905" s="1"/>
      <c r="E905" s="1"/>
      <c r="F905" s="1"/>
      <c r="G905" s="1"/>
      <c r="H905" s="1"/>
    </row>
    <row r="906" spans="1:8" ht="19.5" customHeight="1">
      <c r="A906" s="3"/>
      <c r="B906" s="1"/>
      <c r="C906" s="1"/>
      <c r="D906" s="1"/>
      <c r="E906" s="1"/>
      <c r="F906" s="1"/>
      <c r="G906" s="1"/>
      <c r="H906" s="1"/>
    </row>
    <row r="907" spans="1:8" ht="19.5" customHeight="1">
      <c r="A907" s="3"/>
      <c r="B907" s="1"/>
      <c r="C907" s="1"/>
      <c r="D907" s="1"/>
      <c r="E907" s="1"/>
      <c r="F907" s="1"/>
      <c r="G907" s="1"/>
      <c r="H907" s="1"/>
    </row>
    <row r="908" spans="1:8" ht="19.5" customHeight="1">
      <c r="A908" s="3"/>
      <c r="B908" s="1"/>
      <c r="C908" s="1"/>
      <c r="D908" s="1"/>
      <c r="E908" s="1"/>
      <c r="F908" s="1"/>
      <c r="G908" s="1"/>
      <c r="H908" s="1"/>
    </row>
    <row r="909" spans="1:8" ht="19.5" customHeight="1">
      <c r="A909" s="3"/>
      <c r="B909" s="1"/>
      <c r="C909" s="1"/>
      <c r="D909" s="1"/>
      <c r="E909" s="1"/>
      <c r="F909" s="1"/>
      <c r="G909" s="1"/>
      <c r="H909" s="1"/>
    </row>
    <row r="910" spans="1:8" ht="19.5" customHeight="1">
      <c r="A910" s="3"/>
      <c r="B910" s="1"/>
      <c r="C910" s="1"/>
      <c r="D910" s="1"/>
      <c r="E910" s="1"/>
      <c r="F910" s="1"/>
      <c r="G910" s="1"/>
      <c r="H910" s="1"/>
    </row>
    <row r="911" spans="1:8" ht="19.5" customHeight="1">
      <c r="A911" s="3"/>
      <c r="B911" s="1"/>
      <c r="C911" s="1"/>
      <c r="D911" s="1"/>
      <c r="E911" s="1"/>
      <c r="F911" s="1"/>
      <c r="G911" s="1"/>
      <c r="H911" s="1"/>
    </row>
    <row r="912" spans="1:8" ht="19.5" customHeight="1">
      <c r="A912" s="3"/>
      <c r="B912" s="1"/>
      <c r="C912" s="1"/>
      <c r="D912" s="1"/>
      <c r="E912" s="1"/>
      <c r="F912" s="1"/>
      <c r="G912" s="1"/>
      <c r="H912" s="1"/>
    </row>
    <row r="913" spans="1:8" ht="19.5" customHeight="1">
      <c r="A913" s="3"/>
      <c r="B913" s="1"/>
      <c r="C913" s="1"/>
      <c r="D913" s="1"/>
      <c r="E913" s="1"/>
      <c r="F913" s="1"/>
      <c r="G913" s="1"/>
      <c r="H913" s="1"/>
    </row>
    <row r="914" spans="1:8" ht="19.5" customHeight="1">
      <c r="A914" s="3"/>
      <c r="B914" s="1"/>
      <c r="C914" s="1"/>
      <c r="D914" s="1"/>
      <c r="E914" s="1"/>
      <c r="F914" s="1"/>
      <c r="G914" s="1"/>
      <c r="H914" s="1"/>
    </row>
    <row r="915" spans="1:8" ht="19.5" customHeight="1">
      <c r="A915" s="3"/>
      <c r="B915" s="1"/>
      <c r="C915" s="1"/>
      <c r="D915" s="1"/>
      <c r="E915" s="1"/>
      <c r="F915" s="1"/>
      <c r="G915" s="1"/>
      <c r="H915" s="1"/>
    </row>
    <row r="916" spans="1:8" ht="19.5" customHeight="1">
      <c r="A916" s="3"/>
      <c r="B916" s="1"/>
      <c r="C916" s="1"/>
      <c r="D916" s="1"/>
      <c r="E916" s="1"/>
      <c r="F916" s="1"/>
      <c r="G916" s="1"/>
      <c r="H916" s="1"/>
    </row>
    <row r="917" spans="1:8" ht="19.5" customHeight="1">
      <c r="A917" s="3"/>
      <c r="B917" s="1"/>
      <c r="C917" s="1"/>
      <c r="D917" s="1"/>
      <c r="E917" s="1"/>
      <c r="F917" s="1"/>
      <c r="G917" s="1"/>
      <c r="H917" s="1"/>
    </row>
    <row r="918" spans="1:8" ht="19.5" customHeight="1">
      <c r="A918" s="3"/>
      <c r="B918" s="1"/>
      <c r="C918" s="1"/>
      <c r="D918" s="1"/>
      <c r="E918" s="1"/>
      <c r="F918" s="1"/>
      <c r="G918" s="1"/>
      <c r="H918" s="1"/>
    </row>
    <row r="919" spans="1:8" ht="19.5" customHeight="1">
      <c r="A919" s="3"/>
      <c r="B919" s="1"/>
      <c r="C919" s="1"/>
      <c r="D919" s="1"/>
      <c r="E919" s="1"/>
      <c r="F919" s="1"/>
      <c r="G919" s="1"/>
      <c r="H919" s="1"/>
    </row>
    <row r="920" spans="1:8" ht="19.5" customHeight="1">
      <c r="A920" s="3"/>
      <c r="B920" s="1"/>
      <c r="C920" s="1"/>
      <c r="D920" s="1"/>
      <c r="E920" s="1"/>
      <c r="F920" s="1"/>
      <c r="G920" s="1"/>
      <c r="H920" s="1"/>
    </row>
    <row r="921" spans="1:8" ht="19.5" customHeight="1">
      <c r="A921" s="3"/>
      <c r="B921" s="1"/>
      <c r="C921" s="1"/>
      <c r="D921" s="1"/>
      <c r="E921" s="1"/>
      <c r="F921" s="1"/>
      <c r="G921" s="1"/>
      <c r="H921" s="1"/>
    </row>
    <row r="922" spans="1:8" ht="19.5" customHeight="1">
      <c r="A922" s="3"/>
      <c r="B922" s="1"/>
      <c r="C922" s="1"/>
      <c r="D922" s="1"/>
      <c r="E922" s="1"/>
      <c r="F922" s="1"/>
      <c r="G922" s="1"/>
      <c r="H922" s="1"/>
    </row>
    <row r="923" spans="1:8" ht="19.5" customHeight="1">
      <c r="A923" s="3"/>
      <c r="B923" s="1"/>
      <c r="C923" s="1"/>
      <c r="D923" s="1"/>
      <c r="E923" s="1"/>
      <c r="F923" s="1"/>
      <c r="G923" s="1"/>
      <c r="H923" s="1"/>
    </row>
    <row r="924" spans="1:8" ht="19.5" customHeight="1">
      <c r="A924" s="3"/>
      <c r="B924" s="1"/>
      <c r="C924" s="1"/>
      <c r="D924" s="1"/>
      <c r="E924" s="1"/>
      <c r="F924" s="1"/>
      <c r="G924" s="1"/>
      <c r="H924" s="1"/>
    </row>
    <row r="925" spans="1:8" ht="19.5" customHeight="1">
      <c r="A925" s="3"/>
      <c r="B925" s="1"/>
      <c r="C925" s="1"/>
      <c r="D925" s="1"/>
      <c r="E925" s="1"/>
      <c r="F925" s="1"/>
      <c r="G925" s="1"/>
      <c r="H925" s="1"/>
    </row>
    <row r="926" spans="1:8" ht="19.5" customHeight="1">
      <c r="A926" s="3"/>
      <c r="B926" s="1"/>
      <c r="C926" s="1"/>
      <c r="D926" s="1"/>
      <c r="E926" s="1"/>
      <c r="F926" s="1"/>
      <c r="G926" s="1"/>
      <c r="H926" s="1"/>
    </row>
    <row r="927" spans="1:8" ht="19.5" customHeight="1">
      <c r="A927" s="3"/>
      <c r="B927" s="1"/>
      <c r="C927" s="1"/>
      <c r="D927" s="1"/>
      <c r="E927" s="1"/>
      <c r="F927" s="1"/>
      <c r="G927" s="1"/>
      <c r="H927" s="1"/>
    </row>
    <row r="928" spans="1:8" ht="19.5" customHeight="1">
      <c r="A928" s="3"/>
      <c r="B928" s="1"/>
      <c r="C928" s="1"/>
      <c r="D928" s="1"/>
      <c r="E928" s="1"/>
      <c r="F928" s="1"/>
      <c r="G928" s="1"/>
      <c r="H928" s="1"/>
    </row>
    <row r="929" spans="1:8" ht="19.5" customHeight="1">
      <c r="A929" s="3"/>
      <c r="B929" s="1"/>
      <c r="C929" s="1"/>
      <c r="D929" s="1"/>
      <c r="E929" s="1"/>
      <c r="F929" s="1"/>
      <c r="G929" s="1"/>
      <c r="H929" s="1"/>
    </row>
    <row r="930" spans="1:8" ht="19.5" customHeight="1">
      <c r="A930" s="3"/>
      <c r="B930" s="1"/>
      <c r="C930" s="1"/>
      <c r="D930" s="1"/>
      <c r="E930" s="1"/>
      <c r="F930" s="1"/>
      <c r="G930" s="1"/>
      <c r="H930" s="1"/>
    </row>
    <row r="931" spans="1:8" ht="19.5" customHeight="1">
      <c r="A931" s="3"/>
      <c r="B931" s="1"/>
      <c r="C931" s="1"/>
      <c r="D931" s="1"/>
      <c r="E931" s="1"/>
      <c r="F931" s="1"/>
      <c r="G931" s="1"/>
      <c r="H931" s="1"/>
    </row>
    <row r="932" spans="1:8" ht="19.5" customHeight="1">
      <c r="A932" s="3"/>
      <c r="B932" s="1"/>
      <c r="C932" s="1"/>
      <c r="D932" s="1"/>
      <c r="E932" s="1"/>
      <c r="F932" s="1"/>
      <c r="G932" s="1"/>
      <c r="H932" s="1"/>
    </row>
    <row r="933" spans="1:8" ht="19.5" customHeight="1">
      <c r="A933" s="3"/>
      <c r="B933" s="1"/>
      <c r="C933" s="1"/>
      <c r="D933" s="1"/>
      <c r="E933" s="1"/>
      <c r="F933" s="1"/>
      <c r="G933" s="1"/>
      <c r="H933" s="1"/>
    </row>
    <row r="934" spans="1:8" ht="19.5" customHeight="1">
      <c r="A934" s="3"/>
      <c r="B934" s="1"/>
      <c r="C934" s="1"/>
      <c r="D934" s="1"/>
      <c r="E934" s="1"/>
      <c r="F934" s="1"/>
      <c r="G934" s="1"/>
      <c r="H934" s="1"/>
    </row>
    <row r="935" spans="1:8" ht="19.5" customHeight="1">
      <c r="A935" s="3"/>
      <c r="B935" s="1"/>
      <c r="C935" s="1"/>
      <c r="D935" s="1"/>
      <c r="E935" s="1"/>
      <c r="F935" s="1"/>
      <c r="G935" s="1"/>
      <c r="H935" s="1"/>
    </row>
    <row r="936" spans="1:8" ht="19.5" customHeight="1">
      <c r="A936" s="3"/>
      <c r="B936" s="1"/>
      <c r="C936" s="1"/>
      <c r="D936" s="1"/>
      <c r="E936" s="1"/>
      <c r="F936" s="1"/>
      <c r="G936" s="1"/>
      <c r="H936" s="1"/>
    </row>
    <row r="937" spans="1:8" ht="19.5" customHeight="1">
      <c r="A937" s="3"/>
      <c r="B937" s="1"/>
      <c r="C937" s="1"/>
      <c r="D937" s="1"/>
      <c r="E937" s="1"/>
      <c r="F937" s="1"/>
      <c r="G937" s="1"/>
      <c r="H937" s="1"/>
    </row>
    <row r="938" spans="1:8" ht="19.5" customHeight="1">
      <c r="A938" s="3"/>
      <c r="B938" s="1"/>
      <c r="C938" s="1"/>
      <c r="D938" s="1"/>
      <c r="E938" s="1"/>
      <c r="F938" s="1"/>
      <c r="G938" s="1"/>
      <c r="H938" s="1"/>
    </row>
    <row r="939" spans="1:8" ht="19.5" customHeight="1">
      <c r="A939" s="3"/>
      <c r="B939" s="1"/>
      <c r="C939" s="1"/>
      <c r="D939" s="1"/>
      <c r="E939" s="1"/>
      <c r="F939" s="1"/>
      <c r="G939" s="1"/>
      <c r="H939" s="1"/>
    </row>
    <row r="940" spans="1:8" ht="19.5" customHeight="1">
      <c r="A940" s="3"/>
      <c r="B940" s="1"/>
      <c r="C940" s="1"/>
      <c r="D940" s="1"/>
      <c r="E940" s="1"/>
      <c r="F940" s="1"/>
      <c r="G940" s="1"/>
      <c r="H940" s="1"/>
    </row>
    <row r="941" spans="1:8" ht="19.5" customHeight="1">
      <c r="A941" s="3"/>
      <c r="B941" s="1"/>
      <c r="C941" s="1"/>
      <c r="D941" s="1"/>
      <c r="E941" s="1"/>
      <c r="F941" s="1"/>
      <c r="G941" s="1"/>
      <c r="H941" s="1"/>
    </row>
    <row r="942" spans="1:8" ht="19.5" customHeight="1">
      <c r="A942" s="3"/>
      <c r="B942" s="1"/>
      <c r="C942" s="1"/>
      <c r="D942" s="1"/>
      <c r="E942" s="1"/>
      <c r="F942" s="1"/>
      <c r="G942" s="1"/>
      <c r="H942" s="1"/>
    </row>
    <row r="943" spans="1:8" ht="19.5" customHeight="1">
      <c r="A943" s="3"/>
      <c r="B943" s="1"/>
      <c r="C943" s="1"/>
      <c r="D943" s="1"/>
      <c r="E943" s="1"/>
      <c r="F943" s="1"/>
      <c r="G943" s="1"/>
      <c r="H943" s="1"/>
    </row>
    <row r="944" spans="1:8" ht="19.5" customHeight="1">
      <c r="A944" s="3"/>
      <c r="B944" s="1"/>
      <c r="C944" s="1"/>
      <c r="D944" s="1"/>
      <c r="E944" s="1"/>
      <c r="F944" s="1"/>
      <c r="G944" s="1"/>
      <c r="H944" s="1"/>
    </row>
    <row r="945" spans="1:8" ht="19.5" customHeight="1">
      <c r="A945" s="3"/>
      <c r="B945" s="1"/>
      <c r="C945" s="1"/>
      <c r="D945" s="1"/>
      <c r="E945" s="1"/>
      <c r="F945" s="1"/>
      <c r="G945" s="1"/>
      <c r="H945" s="1"/>
    </row>
    <row r="946" spans="1:8" ht="19.5" customHeight="1">
      <c r="A946" s="3"/>
      <c r="B946" s="1"/>
      <c r="C946" s="1"/>
      <c r="D946" s="1"/>
      <c r="E946" s="1"/>
      <c r="F946" s="1"/>
      <c r="G946" s="1"/>
      <c r="H946" s="1"/>
    </row>
    <row r="947" spans="1:8" ht="19.5" customHeight="1">
      <c r="A947" s="3"/>
      <c r="B947" s="1"/>
      <c r="C947" s="1"/>
      <c r="D947" s="1"/>
      <c r="E947" s="1"/>
      <c r="F947" s="1"/>
      <c r="G947" s="1"/>
      <c r="H947" s="1"/>
    </row>
    <row r="948" spans="1:8" ht="19.5" customHeight="1">
      <c r="A948" s="3"/>
      <c r="B948" s="1"/>
      <c r="C948" s="1"/>
      <c r="D948" s="1"/>
      <c r="E948" s="1"/>
      <c r="F948" s="1"/>
      <c r="G948" s="1"/>
      <c r="H948" s="1"/>
    </row>
    <row r="949" spans="1:8" ht="19.5" customHeight="1">
      <c r="A949" s="3"/>
      <c r="B949" s="1"/>
      <c r="C949" s="1"/>
      <c r="D949" s="1"/>
      <c r="E949" s="1"/>
      <c r="F949" s="1"/>
      <c r="G949" s="1"/>
      <c r="H949" s="1"/>
    </row>
    <row r="950" spans="1:8" ht="19.5" customHeight="1">
      <c r="A950" s="3"/>
      <c r="B950" s="1"/>
      <c r="C950" s="1"/>
      <c r="D950" s="1"/>
      <c r="E950" s="1"/>
      <c r="F950" s="1"/>
      <c r="G950" s="1"/>
      <c r="H950" s="1"/>
    </row>
    <row r="951" spans="1:8" ht="19.5" customHeight="1">
      <c r="A951" s="3"/>
      <c r="B951" s="1"/>
      <c r="C951" s="1"/>
      <c r="D951" s="1"/>
      <c r="E951" s="1"/>
      <c r="F951" s="1"/>
      <c r="G951" s="1"/>
      <c r="H951" s="1"/>
    </row>
    <row r="952" spans="1:8" ht="19.5" customHeight="1">
      <c r="A952" s="3"/>
      <c r="B952" s="1"/>
      <c r="C952" s="1"/>
      <c r="D952" s="1"/>
      <c r="E952" s="1"/>
      <c r="F952" s="1"/>
      <c r="G952" s="1"/>
      <c r="H952" s="1"/>
    </row>
    <row r="953" spans="1:8" ht="19.5" customHeight="1">
      <c r="A953" s="3"/>
      <c r="B953" s="1"/>
      <c r="C953" s="1"/>
      <c r="D953" s="1"/>
      <c r="E953" s="1"/>
      <c r="F953" s="1"/>
      <c r="G953" s="1"/>
      <c r="H953" s="1"/>
    </row>
    <row r="954" spans="1:8" ht="19.5" customHeight="1">
      <c r="A954" s="3"/>
      <c r="B954" s="1"/>
      <c r="C954" s="1"/>
      <c r="D954" s="1"/>
      <c r="E954" s="1"/>
      <c r="F954" s="1"/>
      <c r="G954" s="1"/>
      <c r="H954" s="1"/>
    </row>
    <row r="955" spans="1:8" ht="19.5" customHeight="1">
      <c r="A955" s="3"/>
      <c r="B955" s="1"/>
      <c r="C955" s="1"/>
      <c r="D955" s="1"/>
      <c r="E955" s="1"/>
      <c r="F955" s="1"/>
      <c r="G955" s="1"/>
      <c r="H955" s="1"/>
    </row>
    <row r="956" spans="1:8" ht="19.5" customHeight="1">
      <c r="A956" s="3"/>
      <c r="B956" s="1"/>
      <c r="C956" s="1"/>
      <c r="D956" s="1"/>
      <c r="E956" s="1"/>
      <c r="F956" s="1"/>
      <c r="G956" s="1"/>
      <c r="H956" s="1"/>
    </row>
    <row r="957" spans="1:8" ht="19.5" customHeight="1">
      <c r="A957" s="3"/>
      <c r="B957" s="1"/>
      <c r="C957" s="1"/>
      <c r="D957" s="1"/>
      <c r="E957" s="1"/>
      <c r="F957" s="1"/>
      <c r="G957" s="1"/>
      <c r="H957" s="1"/>
    </row>
    <row r="958" spans="1:8" ht="19.5" customHeight="1">
      <c r="A958" s="3"/>
      <c r="B958" s="1"/>
      <c r="C958" s="1"/>
      <c r="D958" s="1"/>
      <c r="E958" s="1"/>
      <c r="F958" s="1"/>
      <c r="G958" s="1"/>
      <c r="H958" s="1"/>
    </row>
    <row r="959" spans="1:8" ht="19.5" customHeight="1">
      <c r="A959" s="3"/>
      <c r="B959" s="1"/>
      <c r="C959" s="1"/>
      <c r="D959" s="1"/>
      <c r="E959" s="1"/>
      <c r="F959" s="1"/>
      <c r="G959" s="1"/>
      <c r="H959" s="1"/>
    </row>
    <row r="960" spans="1:8" ht="19.5" customHeight="1">
      <c r="A960" s="3"/>
      <c r="B960" s="1"/>
      <c r="C960" s="1"/>
      <c r="D960" s="1"/>
      <c r="E960" s="1"/>
      <c r="F960" s="1"/>
      <c r="G960" s="1"/>
      <c r="H960" s="1"/>
    </row>
    <row r="961" spans="1:8" ht="19.5" customHeight="1">
      <c r="A961" s="3"/>
      <c r="B961" s="1"/>
      <c r="C961" s="1"/>
      <c r="D961" s="1"/>
      <c r="E961" s="1"/>
      <c r="F961" s="1"/>
      <c r="G961" s="1"/>
      <c r="H961" s="1"/>
    </row>
    <row r="962" spans="1:8" ht="19.5" customHeight="1">
      <c r="A962" s="3"/>
      <c r="B962" s="1"/>
      <c r="C962" s="1"/>
      <c r="D962" s="1"/>
      <c r="E962" s="1"/>
      <c r="F962" s="1"/>
      <c r="G962" s="1"/>
      <c r="H962" s="1"/>
    </row>
    <row r="963" spans="1:8" ht="19.5" customHeight="1">
      <c r="A963" s="3"/>
      <c r="B963" s="1"/>
      <c r="C963" s="1"/>
      <c r="D963" s="1"/>
      <c r="E963" s="1"/>
      <c r="F963" s="1"/>
      <c r="G963" s="1"/>
      <c r="H963" s="1"/>
    </row>
    <row r="964" spans="1:8" ht="19.5" customHeight="1">
      <c r="A964" s="3"/>
      <c r="B964" s="1"/>
      <c r="C964" s="1"/>
      <c r="D964" s="1"/>
      <c r="E964" s="1"/>
      <c r="F964" s="1"/>
      <c r="G964" s="1"/>
      <c r="H964" s="1"/>
    </row>
    <row r="965" spans="1:8" ht="19.5" customHeight="1">
      <c r="A965" s="3"/>
      <c r="B965" s="1"/>
      <c r="C965" s="1"/>
      <c r="D965" s="1"/>
      <c r="E965" s="1"/>
      <c r="F965" s="1"/>
      <c r="G965" s="1"/>
      <c r="H965" s="1"/>
    </row>
  </sheetData>
  <mergeCells count="3">
    <mergeCell ref="B41:D41"/>
    <mergeCell ref="B42:D42"/>
    <mergeCell ref="B43:D43"/>
  </mergeCells>
  <pageMargins left="0.7" right="0.7" top="0.75" bottom="0.75" header="0.3" footer="0.3"/>
  <pageSetup paperSize="9" scale="73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9"/>
  <sheetViews>
    <sheetView workbookViewId="0">
      <selection activeCell="J48" sqref="J48"/>
    </sheetView>
  </sheetViews>
  <sheetFormatPr baseColWidth="10" defaultColWidth="12.625" defaultRowHeight="14.25"/>
  <cols>
    <col min="1" max="1" width="21.375" style="278" customWidth="1"/>
    <col min="2" max="2" width="14.125" style="278" customWidth="1"/>
    <col min="3" max="3" width="12" style="278" customWidth="1"/>
    <col min="4" max="4" width="13.75" style="278" customWidth="1"/>
    <col min="5" max="5" width="0.25" style="278" customWidth="1"/>
    <col min="6" max="6" width="0.375" style="278" customWidth="1"/>
    <col min="7" max="7" width="11.125" style="278" customWidth="1"/>
    <col min="8" max="8" width="10" style="278" customWidth="1"/>
    <col min="9" max="9" width="10.5" style="278" customWidth="1"/>
    <col min="10" max="10" width="11.125" style="278" customWidth="1"/>
    <col min="11" max="11" width="11" style="278" customWidth="1"/>
    <col min="12" max="12" width="10" style="278" customWidth="1"/>
    <col min="13" max="16384" width="12.625" style="278"/>
  </cols>
  <sheetData>
    <row r="1" spans="1:13" ht="13.5" customHeight="1">
      <c r="A1" s="137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9.5" hidden="1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9.5" hidden="1" customHeight="1">
      <c r="A3" s="138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9.5" hidden="1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9.5" hidden="1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9.5" hidden="1" customHeight="1">
      <c r="A6" s="223" t="s">
        <v>99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</row>
    <row r="7" spans="1:13" ht="42" customHeight="1">
      <c r="A7" s="280" t="s">
        <v>99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</row>
    <row r="8" spans="1:13" ht="19.5" customHeight="1" thickBot="1">
      <c r="A8" s="282"/>
      <c r="B8" s="227" t="s">
        <v>103</v>
      </c>
      <c r="C8" s="1"/>
      <c r="D8" s="1"/>
      <c r="E8" s="1"/>
      <c r="F8" s="4"/>
      <c r="G8" s="4"/>
      <c r="H8" s="4"/>
      <c r="I8" s="4"/>
      <c r="J8" s="4"/>
      <c r="K8" s="4"/>
      <c r="L8" s="4"/>
    </row>
    <row r="9" spans="1:13" ht="53.25" customHeight="1" thickBot="1">
      <c r="A9" s="283" t="s">
        <v>100</v>
      </c>
      <c r="B9" s="140"/>
      <c r="C9" s="140"/>
      <c r="D9" s="140"/>
      <c r="E9" s="154" t="s">
        <v>70</v>
      </c>
      <c r="F9" s="233"/>
      <c r="G9" s="233">
        <v>2022</v>
      </c>
      <c r="H9" s="284" t="s">
        <v>133</v>
      </c>
      <c r="I9" s="285" t="s">
        <v>134</v>
      </c>
      <c r="J9" s="285" t="s">
        <v>135</v>
      </c>
      <c r="K9" s="285" t="s">
        <v>136</v>
      </c>
      <c r="L9" s="233" t="s">
        <v>137</v>
      </c>
    </row>
    <row r="10" spans="1:13" ht="19.5" customHeight="1">
      <c r="A10" s="286" t="s">
        <v>6</v>
      </c>
      <c r="B10" s="214"/>
      <c r="C10" s="129"/>
      <c r="D10" s="287"/>
      <c r="E10" s="141"/>
      <c r="F10" s="15"/>
      <c r="G10" s="15"/>
      <c r="H10" s="15"/>
      <c r="I10" s="15"/>
      <c r="J10" s="15"/>
      <c r="K10" s="15"/>
      <c r="L10" s="15"/>
    </row>
    <row r="11" spans="1:13" ht="19.5" customHeight="1">
      <c r="A11" s="288" t="s">
        <v>7</v>
      </c>
      <c r="B11" s="149"/>
      <c r="C11" s="149"/>
      <c r="D11" s="149"/>
      <c r="E11" s="155"/>
      <c r="F11" s="23"/>
      <c r="G11" s="289">
        <v>0</v>
      </c>
      <c r="H11" s="23"/>
      <c r="I11" s="23"/>
      <c r="J11" s="23"/>
      <c r="K11" s="23"/>
      <c r="L11" s="289">
        <f>I11+J11+K11+H11</f>
        <v>0</v>
      </c>
    </row>
    <row r="12" spans="1:13" ht="19.5" customHeight="1">
      <c r="A12" s="290" t="s">
        <v>8</v>
      </c>
      <c r="B12" s="291" t="s">
        <v>9</v>
      </c>
      <c r="C12" s="149"/>
      <c r="D12" s="149"/>
      <c r="E12" s="155"/>
      <c r="F12" s="23"/>
      <c r="G12" s="289">
        <v>0</v>
      </c>
      <c r="H12" s="23"/>
      <c r="I12" s="23"/>
      <c r="J12" s="23"/>
      <c r="K12" s="23"/>
      <c r="L12" s="289">
        <f t="shared" ref="L12:L76" si="0">I12+J12+K12+H12</f>
        <v>0</v>
      </c>
    </row>
    <row r="13" spans="1:13" ht="19.5" customHeight="1">
      <c r="A13" s="288" t="s">
        <v>10</v>
      </c>
      <c r="B13" s="149"/>
      <c r="C13" s="149"/>
      <c r="D13" s="149"/>
      <c r="E13" s="155"/>
      <c r="F13" s="23"/>
      <c r="G13" s="289">
        <v>0</v>
      </c>
      <c r="H13" s="23"/>
      <c r="I13" s="23"/>
      <c r="J13" s="23"/>
      <c r="K13" s="23"/>
      <c r="L13" s="289">
        <f t="shared" si="0"/>
        <v>0</v>
      </c>
    </row>
    <row r="14" spans="1:13" ht="19.5" customHeight="1" thickBot="1">
      <c r="A14" s="25" t="s">
        <v>11</v>
      </c>
      <c r="B14" s="292" t="s">
        <v>12</v>
      </c>
      <c r="C14" s="142"/>
      <c r="D14" s="142"/>
      <c r="E14" s="155"/>
      <c r="F14" s="23"/>
      <c r="G14" s="289">
        <v>15000</v>
      </c>
      <c r="H14" s="23"/>
      <c r="I14" s="23">
        <f>G14/2</f>
        <v>7500</v>
      </c>
      <c r="J14" s="23"/>
      <c r="K14" s="23">
        <f>G14/2</f>
        <v>7500</v>
      </c>
      <c r="L14" s="289">
        <f t="shared" si="0"/>
        <v>15000</v>
      </c>
      <c r="M14" s="302" t="s">
        <v>144</v>
      </c>
    </row>
    <row r="15" spans="1:13" ht="19.5" hidden="1" customHeight="1">
      <c r="A15" s="29" t="s">
        <v>13</v>
      </c>
      <c r="B15" s="142"/>
      <c r="C15" s="142"/>
      <c r="D15" s="142"/>
      <c r="E15" s="155"/>
      <c r="F15" s="23"/>
      <c r="G15" s="289" t="e">
        <f>SUM(#REF!)</f>
        <v>#REF!</v>
      </c>
      <c r="H15" s="23"/>
      <c r="I15" s="23"/>
      <c r="J15" s="23"/>
      <c r="K15" s="23"/>
      <c r="L15" s="289">
        <f t="shared" si="0"/>
        <v>0</v>
      </c>
    </row>
    <row r="16" spans="1:13" ht="19.5" customHeight="1" thickBot="1">
      <c r="A16" s="30" t="s">
        <v>14</v>
      </c>
      <c r="B16" s="293" t="s">
        <v>28</v>
      </c>
      <c r="C16" s="294"/>
      <c r="D16" s="295"/>
      <c r="E16" s="156"/>
      <c r="F16" s="23"/>
      <c r="G16" s="289">
        <f>SUM(G11:G14)</f>
        <v>15000</v>
      </c>
      <c r="H16" s="23"/>
      <c r="I16" s="23"/>
      <c r="J16" s="23"/>
      <c r="K16" s="23"/>
      <c r="L16" s="289">
        <f t="shared" si="0"/>
        <v>0</v>
      </c>
    </row>
    <row r="17" spans="1:12" ht="19.5" customHeight="1">
      <c r="A17" s="35" t="s">
        <v>15</v>
      </c>
      <c r="B17" s="296" t="s">
        <v>16</v>
      </c>
      <c r="C17" s="129"/>
      <c r="D17" s="129"/>
      <c r="E17" s="157"/>
      <c r="F17" s="23"/>
      <c r="G17" s="289">
        <v>0</v>
      </c>
      <c r="H17" s="23"/>
      <c r="I17" s="23"/>
      <c r="J17" s="23"/>
      <c r="K17" s="23"/>
      <c r="L17" s="289">
        <f t="shared" si="0"/>
        <v>0</v>
      </c>
    </row>
    <row r="18" spans="1:12" ht="19.5" customHeight="1">
      <c r="A18" s="297" t="s">
        <v>94</v>
      </c>
      <c r="B18" s="299" t="s">
        <v>107</v>
      </c>
      <c r="C18" s="228"/>
      <c r="D18" s="142"/>
      <c r="E18" s="155"/>
      <c r="F18" s="23"/>
      <c r="G18" s="289">
        <v>5000</v>
      </c>
      <c r="H18" s="23">
        <f>G18*0.1</f>
        <v>500</v>
      </c>
      <c r="I18" s="23">
        <f>G18*0.5</f>
        <v>2500</v>
      </c>
      <c r="J18" s="23">
        <f>G18*0.2</f>
        <v>1000</v>
      </c>
      <c r="K18" s="23">
        <f>G18*0.2</f>
        <v>1000</v>
      </c>
      <c r="L18" s="289">
        <f t="shared" si="0"/>
        <v>5000</v>
      </c>
    </row>
    <row r="19" spans="1:12" ht="19.5" customHeight="1">
      <c r="A19" s="297" t="s">
        <v>91</v>
      </c>
      <c r="B19" s="299" t="s">
        <v>108</v>
      </c>
      <c r="C19" s="228"/>
      <c r="D19" s="142"/>
      <c r="E19" s="155"/>
      <c r="F19" s="23"/>
      <c r="G19" s="289">
        <v>50000</v>
      </c>
      <c r="H19" s="23"/>
      <c r="I19" s="23">
        <v>50000</v>
      </c>
      <c r="J19" s="23"/>
      <c r="K19" s="23"/>
      <c r="L19" s="289">
        <f t="shared" si="0"/>
        <v>50000</v>
      </c>
    </row>
    <row r="20" spans="1:12" ht="19.5" customHeight="1">
      <c r="A20" s="297" t="s">
        <v>145</v>
      </c>
      <c r="B20" s="299" t="s">
        <v>77</v>
      </c>
      <c r="C20" s="228"/>
      <c r="D20" s="142"/>
      <c r="E20" s="155"/>
      <c r="F20" s="23"/>
      <c r="G20" s="289">
        <v>5760</v>
      </c>
      <c r="H20" s="23">
        <f>G20/4</f>
        <v>1440</v>
      </c>
      <c r="I20" s="23">
        <f>G20/4</f>
        <v>1440</v>
      </c>
      <c r="J20" s="23">
        <f>G20/4</f>
        <v>1440</v>
      </c>
      <c r="K20" s="23">
        <f>G20/4</f>
        <v>1440</v>
      </c>
      <c r="L20" s="289">
        <f t="shared" si="0"/>
        <v>5760</v>
      </c>
    </row>
    <row r="21" spans="1:12" ht="19.5" customHeight="1">
      <c r="A21" s="297" t="s">
        <v>92</v>
      </c>
      <c r="B21" s="299" t="s">
        <v>78</v>
      </c>
      <c r="C21" s="228"/>
      <c r="D21" s="142"/>
      <c r="E21" s="155"/>
      <c r="F21" s="23"/>
      <c r="G21" s="289">
        <v>12000</v>
      </c>
      <c r="H21" s="23">
        <f>G21/4</f>
        <v>3000</v>
      </c>
      <c r="I21" s="23">
        <f>G21/4</f>
        <v>3000</v>
      </c>
      <c r="J21" s="23">
        <f>G21/4</f>
        <v>3000</v>
      </c>
      <c r="K21" s="23">
        <f>G21/4</f>
        <v>3000</v>
      </c>
      <c r="L21" s="289">
        <f t="shared" si="0"/>
        <v>12000</v>
      </c>
    </row>
    <row r="22" spans="1:12" ht="19.5" customHeight="1">
      <c r="A22" s="297" t="s">
        <v>96</v>
      </c>
      <c r="B22" s="299" t="s">
        <v>80</v>
      </c>
      <c r="C22" s="228"/>
      <c r="D22" s="142"/>
      <c r="E22" s="155"/>
      <c r="F22" s="23"/>
      <c r="G22" s="289">
        <v>20000</v>
      </c>
      <c r="H22" s="23">
        <f>G22/4</f>
        <v>5000</v>
      </c>
      <c r="I22" s="23">
        <f>G22/4</f>
        <v>5000</v>
      </c>
      <c r="J22" s="23">
        <f>G22/4</f>
        <v>5000</v>
      </c>
      <c r="K22" s="23">
        <f>G22/4</f>
        <v>5000</v>
      </c>
      <c r="L22" s="289">
        <f t="shared" si="0"/>
        <v>20000</v>
      </c>
    </row>
    <row r="23" spans="1:12" ht="19.5" customHeight="1">
      <c r="A23" s="297" t="s">
        <v>97</v>
      </c>
      <c r="B23" s="299" t="s">
        <v>79</v>
      </c>
      <c r="C23" s="228"/>
      <c r="D23" s="142"/>
      <c r="E23" s="155"/>
      <c r="F23" s="23"/>
      <c r="G23" s="289">
        <v>5000</v>
      </c>
      <c r="H23" s="23">
        <f>G23/4</f>
        <v>1250</v>
      </c>
      <c r="I23" s="23">
        <f>G23/4</f>
        <v>1250</v>
      </c>
      <c r="J23" s="23">
        <f>G23/4</f>
        <v>1250</v>
      </c>
      <c r="K23" s="23">
        <f>G23/4</f>
        <v>1250</v>
      </c>
      <c r="L23" s="289">
        <f t="shared" si="0"/>
        <v>5000</v>
      </c>
    </row>
    <row r="24" spans="1:12" ht="19.5" customHeight="1">
      <c r="A24" s="187" t="s">
        <v>98</v>
      </c>
      <c r="B24" s="299" t="s">
        <v>81</v>
      </c>
      <c r="C24" s="228"/>
      <c r="D24" s="142"/>
      <c r="E24" s="155"/>
      <c r="F24" s="23"/>
      <c r="G24" s="289">
        <v>35000</v>
      </c>
      <c r="H24" s="23"/>
      <c r="I24" s="23"/>
      <c r="J24" s="23"/>
      <c r="K24" s="23">
        <f>G24</f>
        <v>35000</v>
      </c>
      <c r="L24" s="289">
        <f t="shared" si="0"/>
        <v>35000</v>
      </c>
    </row>
    <row r="25" spans="1:12" ht="19.5" hidden="1" customHeight="1">
      <c r="A25" s="290" t="s">
        <v>17</v>
      </c>
      <c r="B25" s="142"/>
      <c r="C25" s="142"/>
      <c r="D25" s="142"/>
      <c r="E25" s="155"/>
      <c r="F25" s="23"/>
      <c r="G25" s="289" t="e">
        <f>SUM(#REF!)</f>
        <v>#REF!</v>
      </c>
      <c r="H25" s="23"/>
      <c r="I25" s="23"/>
      <c r="J25" s="23"/>
      <c r="K25" s="23"/>
      <c r="L25" s="289">
        <f t="shared" si="0"/>
        <v>0</v>
      </c>
    </row>
    <row r="26" spans="1:12" ht="19.5" hidden="1" customHeight="1">
      <c r="A26" s="290" t="s">
        <v>19</v>
      </c>
      <c r="B26" s="142"/>
      <c r="C26" s="142"/>
      <c r="D26" s="142"/>
      <c r="E26" s="155"/>
      <c r="F26" s="23"/>
      <c r="G26" s="289" t="e">
        <f>SUM(#REF!)</f>
        <v>#REF!</v>
      </c>
      <c r="H26" s="23"/>
      <c r="I26" s="23"/>
      <c r="J26" s="23"/>
      <c r="K26" s="23"/>
      <c r="L26" s="289">
        <f t="shared" si="0"/>
        <v>0</v>
      </c>
    </row>
    <row r="27" spans="1:12" ht="19.5" hidden="1" customHeight="1">
      <c r="A27" s="290" t="s">
        <v>20</v>
      </c>
      <c r="B27" s="142"/>
      <c r="C27" s="142"/>
      <c r="D27" s="142"/>
      <c r="E27" s="155"/>
      <c r="F27" s="23"/>
      <c r="G27" s="289" t="e">
        <f>SUM(#REF!)</f>
        <v>#REF!</v>
      </c>
      <c r="H27" s="23"/>
      <c r="I27" s="23"/>
      <c r="J27" s="23"/>
      <c r="K27" s="23"/>
      <c r="L27" s="289">
        <f t="shared" si="0"/>
        <v>0</v>
      </c>
    </row>
    <row r="28" spans="1:12" ht="19.5" hidden="1" customHeight="1">
      <c r="A28" s="290" t="s">
        <v>21</v>
      </c>
      <c r="B28" s="142"/>
      <c r="C28" s="142"/>
      <c r="D28" s="142"/>
      <c r="E28" s="155"/>
      <c r="F28" s="23"/>
      <c r="G28" s="289" t="e">
        <f>SUM(#REF!)</f>
        <v>#REF!</v>
      </c>
      <c r="H28" s="23"/>
      <c r="I28" s="23"/>
      <c r="J28" s="23"/>
      <c r="K28" s="23"/>
      <c r="L28" s="289">
        <f t="shared" si="0"/>
        <v>0</v>
      </c>
    </row>
    <row r="29" spans="1:12" ht="19.5" hidden="1" customHeight="1">
      <c r="A29" s="290" t="s">
        <v>22</v>
      </c>
      <c r="B29" s="142"/>
      <c r="C29" s="142"/>
      <c r="D29" s="142"/>
      <c r="E29" s="155"/>
      <c r="F29" s="23"/>
      <c r="G29" s="289" t="e">
        <f>SUM(#REF!)</f>
        <v>#REF!</v>
      </c>
      <c r="H29" s="23"/>
      <c r="I29" s="23"/>
      <c r="J29" s="23"/>
      <c r="K29" s="23"/>
      <c r="L29" s="289">
        <f t="shared" si="0"/>
        <v>0</v>
      </c>
    </row>
    <row r="30" spans="1:12" ht="19.5" customHeight="1">
      <c r="A30" s="188" t="s">
        <v>23</v>
      </c>
      <c r="B30" s="300" t="s">
        <v>82</v>
      </c>
      <c r="C30" s="206"/>
      <c r="D30" s="301"/>
      <c r="E30" s="158"/>
      <c r="F30" s="23"/>
      <c r="G30" s="289">
        <v>7883</v>
      </c>
      <c r="H30" s="23"/>
      <c r="I30" s="23">
        <f>+G30</f>
        <v>7883</v>
      </c>
      <c r="J30" s="23"/>
      <c r="K30" s="23"/>
      <c r="L30" s="289">
        <f t="shared" si="0"/>
        <v>7883</v>
      </c>
    </row>
    <row r="31" spans="1:12" ht="19.5" customHeight="1">
      <c r="A31" s="183" t="s">
        <v>23</v>
      </c>
      <c r="B31" s="304" t="s">
        <v>146</v>
      </c>
      <c r="C31" s="208"/>
      <c r="D31" s="208"/>
      <c r="E31" s="159"/>
      <c r="F31" s="23"/>
      <c r="G31" s="289">
        <v>0</v>
      </c>
      <c r="H31" s="23"/>
      <c r="I31" s="23"/>
      <c r="J31" s="23"/>
      <c r="K31" s="23"/>
      <c r="L31" s="289">
        <f t="shared" si="0"/>
        <v>0</v>
      </c>
    </row>
    <row r="32" spans="1:12" ht="19.5" customHeight="1">
      <c r="A32" s="327"/>
      <c r="B32" s="328"/>
      <c r="C32" s="306"/>
      <c r="D32" s="306"/>
      <c r="E32" s="160"/>
      <c r="F32" s="23"/>
      <c r="G32" s="289"/>
      <c r="H32" s="23"/>
      <c r="I32" s="23"/>
      <c r="J32" s="23"/>
      <c r="K32" s="23"/>
      <c r="L32" s="289"/>
    </row>
    <row r="33" spans="1:12" ht="19.5" customHeight="1">
      <c r="A33" s="199" t="s">
        <v>147</v>
      </c>
      <c r="B33" s="200" t="s">
        <v>148</v>
      </c>
      <c r="C33" s="194"/>
      <c r="D33" s="195"/>
      <c r="E33" s="162"/>
      <c r="F33" s="23"/>
      <c r="G33" s="289">
        <v>11407</v>
      </c>
      <c r="H33" s="23">
        <f>G33/4</f>
        <v>2851.75</v>
      </c>
      <c r="I33" s="23">
        <f>G33/4</f>
        <v>2851.75</v>
      </c>
      <c r="J33" s="23">
        <f>G33/4</f>
        <v>2851.75</v>
      </c>
      <c r="K33" s="23">
        <f>G33/4</f>
        <v>2851.75</v>
      </c>
      <c r="L33" s="289">
        <f t="shared" ref="L33" si="1">I33+J33+K33+H33</f>
        <v>11407</v>
      </c>
    </row>
    <row r="34" spans="1:12" ht="19.5" customHeight="1">
      <c r="A34" s="191" t="s">
        <v>25</v>
      </c>
      <c r="B34" s="307" t="s">
        <v>27</v>
      </c>
      <c r="C34" s="217"/>
      <c r="D34" s="308"/>
      <c r="E34" s="162"/>
      <c r="F34" s="23"/>
      <c r="G34" s="289">
        <v>1763</v>
      </c>
      <c r="H34" s="23">
        <f>G34/4</f>
        <v>440.75</v>
      </c>
      <c r="I34" s="23">
        <f>G34/4</f>
        <v>440.75</v>
      </c>
      <c r="J34" s="23">
        <f>G34/4</f>
        <v>440.75</v>
      </c>
      <c r="K34" s="23">
        <f>G34/4</f>
        <v>440.75</v>
      </c>
      <c r="L34" s="289">
        <f t="shared" si="0"/>
        <v>1763</v>
      </c>
    </row>
    <row r="35" spans="1:12" ht="19.5" customHeight="1" thickBot="1">
      <c r="A35" s="199"/>
      <c r="B35" s="200"/>
      <c r="C35" s="194"/>
      <c r="D35" s="195"/>
      <c r="E35" s="162"/>
      <c r="F35" s="23"/>
      <c r="G35" s="289"/>
      <c r="H35" s="23"/>
      <c r="I35" s="23"/>
      <c r="J35" s="23"/>
      <c r="K35" s="23"/>
      <c r="L35" s="289"/>
    </row>
    <row r="36" spans="1:12" ht="19.5" customHeight="1" thickBot="1">
      <c r="A36" s="30"/>
      <c r="B36" s="293" t="s">
        <v>28</v>
      </c>
      <c r="C36" s="294"/>
      <c r="D36" s="150"/>
      <c r="E36" s="161"/>
      <c r="F36" s="23"/>
      <c r="G36" s="289"/>
      <c r="H36" s="23"/>
      <c r="I36" s="23"/>
      <c r="J36" s="23"/>
      <c r="K36" s="23"/>
      <c r="L36" s="289"/>
    </row>
    <row r="37" spans="1:12" ht="19.5" customHeight="1" thickBot="1">
      <c r="A37" s="53" t="s">
        <v>138</v>
      </c>
      <c r="B37" s="309" t="s">
        <v>28</v>
      </c>
      <c r="C37" s="310"/>
      <c r="D37" s="148"/>
      <c r="E37" s="143"/>
      <c r="F37" s="201"/>
      <c r="G37" s="311">
        <f>G35+G34+G33+G31+G32+G30+G24+G23+G22+G21+G20+G18+G19</f>
        <v>153813</v>
      </c>
      <c r="H37" s="311">
        <f t="shared" ref="H37:L37" si="2">H35+H34+H33+H31+H32+H30+H24+H23+H22+H21+H20+H18+H19</f>
        <v>14482.5</v>
      </c>
      <c r="I37" s="311">
        <f t="shared" si="2"/>
        <v>74365.5</v>
      </c>
      <c r="J37" s="311">
        <f t="shared" si="2"/>
        <v>14982.5</v>
      </c>
      <c r="K37" s="311">
        <f t="shared" si="2"/>
        <v>49982.5</v>
      </c>
      <c r="L37" s="311">
        <f t="shared" si="2"/>
        <v>153813</v>
      </c>
    </row>
    <row r="38" spans="1:12" ht="12" customHeight="1" thickBot="1">
      <c r="A38" s="3"/>
      <c r="B38" s="1"/>
      <c r="C38" s="1"/>
      <c r="D38" s="1"/>
      <c r="E38" s="1"/>
      <c r="F38" s="22"/>
      <c r="G38" s="289"/>
      <c r="H38" s="23"/>
      <c r="I38" s="23"/>
      <c r="J38" s="23"/>
      <c r="K38" s="23"/>
      <c r="L38" s="289">
        <f t="shared" si="0"/>
        <v>0</v>
      </c>
    </row>
    <row r="39" spans="1:12" ht="19.5" customHeight="1" thickBot="1">
      <c r="A39" s="5" t="s">
        <v>101</v>
      </c>
      <c r="B39" s="140"/>
      <c r="C39" s="140"/>
      <c r="D39" s="140"/>
      <c r="E39" s="154" t="s">
        <v>71</v>
      </c>
      <c r="F39" s="22"/>
      <c r="G39" s="289"/>
      <c r="H39" s="23"/>
      <c r="I39" s="23"/>
      <c r="J39" s="23"/>
      <c r="K39" s="23"/>
      <c r="L39" s="289">
        <f t="shared" si="0"/>
        <v>0</v>
      </c>
    </row>
    <row r="40" spans="1:12" ht="19.5" customHeight="1">
      <c r="A40" s="290" t="s">
        <v>30</v>
      </c>
      <c r="B40" s="296"/>
      <c r="C40" s="129"/>
      <c r="D40" s="142"/>
      <c r="E40" s="155"/>
      <c r="F40" s="23"/>
      <c r="G40" s="289">
        <v>0</v>
      </c>
      <c r="H40" s="23"/>
      <c r="I40" s="23"/>
      <c r="J40" s="23"/>
      <c r="K40" s="23"/>
      <c r="L40" s="289">
        <f t="shared" si="0"/>
        <v>0</v>
      </c>
    </row>
    <row r="41" spans="1:12" ht="19.5" customHeight="1" thickBot="1">
      <c r="A41" s="329" t="s">
        <v>149</v>
      </c>
      <c r="B41" s="151"/>
      <c r="C41" s="151"/>
      <c r="D41" s="149"/>
      <c r="E41" s="155"/>
      <c r="F41" s="23"/>
      <c r="G41" s="289">
        <v>3000</v>
      </c>
      <c r="H41" s="23"/>
      <c r="I41" s="23">
        <f>G41/2</f>
        <v>1500</v>
      </c>
      <c r="J41" s="23"/>
      <c r="K41" s="23">
        <f>G41/2</f>
        <v>1500</v>
      </c>
      <c r="L41" s="289">
        <f t="shared" si="0"/>
        <v>3000</v>
      </c>
    </row>
    <row r="42" spans="1:12" ht="19.5" hidden="1" customHeight="1">
      <c r="A42" s="29" t="s">
        <v>32</v>
      </c>
      <c r="B42" s="151"/>
      <c r="C42" s="151"/>
      <c r="D42" s="151"/>
      <c r="E42" s="157"/>
      <c r="F42" s="23"/>
      <c r="G42" s="289" t="e">
        <f>SUM(#REF!)</f>
        <v>#REF!</v>
      </c>
      <c r="H42" s="23"/>
      <c r="I42" s="23"/>
      <c r="J42" s="23"/>
      <c r="K42" s="23"/>
      <c r="L42" s="289">
        <f t="shared" si="0"/>
        <v>0</v>
      </c>
    </row>
    <row r="43" spans="1:12" ht="19.5" customHeight="1" thickBot="1">
      <c r="A43" s="30" t="s">
        <v>14</v>
      </c>
      <c r="B43" s="293" t="s">
        <v>28</v>
      </c>
      <c r="C43" s="294"/>
      <c r="D43" s="150"/>
      <c r="E43" s="161"/>
      <c r="F43" s="23"/>
      <c r="G43" s="289">
        <v>0</v>
      </c>
      <c r="H43" s="23"/>
      <c r="I43" s="23"/>
      <c r="J43" s="23"/>
      <c r="K43" s="23"/>
      <c r="L43" s="289">
        <f t="shared" si="0"/>
        <v>0</v>
      </c>
    </row>
    <row r="44" spans="1:12" ht="19.5" customHeight="1">
      <c r="A44" s="29" t="s">
        <v>33</v>
      </c>
      <c r="B44" s="313" t="s">
        <v>28</v>
      </c>
      <c r="C44" s="129"/>
      <c r="D44" s="129"/>
      <c r="E44" s="157"/>
      <c r="F44" s="23"/>
      <c r="G44" s="289">
        <v>0</v>
      </c>
      <c r="H44" s="23"/>
      <c r="I44" s="23"/>
      <c r="J44" s="23"/>
      <c r="K44" s="23"/>
      <c r="L44" s="289">
        <f t="shared" si="0"/>
        <v>0</v>
      </c>
    </row>
    <row r="45" spans="1:12" ht="30" customHeight="1">
      <c r="A45" s="314" t="s">
        <v>34</v>
      </c>
      <c r="B45" s="315" t="str">
        <f>B21</f>
        <v xml:space="preserve"> Ateliers collectifs bénéficiaires </v>
      </c>
      <c r="C45" s="153"/>
      <c r="D45" s="153"/>
      <c r="E45" s="163"/>
      <c r="F45" s="23"/>
      <c r="G45" s="289">
        <v>6800</v>
      </c>
      <c r="H45" s="23">
        <v>1700</v>
      </c>
      <c r="I45" s="23">
        <v>1700</v>
      </c>
      <c r="J45" s="23">
        <v>1700</v>
      </c>
      <c r="K45" s="23">
        <v>1700</v>
      </c>
      <c r="L45" s="289">
        <f t="shared" si="0"/>
        <v>6800</v>
      </c>
    </row>
    <row r="46" spans="1:12" ht="39" customHeight="1">
      <c r="A46" s="202" t="s">
        <v>35</v>
      </c>
      <c r="B46" s="842" t="s">
        <v>85</v>
      </c>
      <c r="C46" s="850"/>
      <c r="D46" s="850"/>
      <c r="E46" s="164"/>
      <c r="F46" s="23"/>
      <c r="G46" s="289">
        <v>7000</v>
      </c>
      <c r="H46" s="23">
        <f>G46/4</f>
        <v>1750</v>
      </c>
      <c r="I46" s="23">
        <f>G46/4</f>
        <v>1750</v>
      </c>
      <c r="J46" s="23">
        <f>G46/4</f>
        <v>1750</v>
      </c>
      <c r="K46" s="23">
        <f>G46/4</f>
        <v>1750</v>
      </c>
      <c r="L46" s="289">
        <f t="shared" si="0"/>
        <v>7000</v>
      </c>
    </row>
    <row r="47" spans="1:12" ht="39" customHeight="1">
      <c r="A47" s="202" t="s">
        <v>36</v>
      </c>
      <c r="B47" s="858" t="str">
        <f>B24</f>
        <v xml:space="preserve">Cures Remise en Santé </v>
      </c>
      <c r="C47" s="850"/>
      <c r="D47" s="850"/>
      <c r="E47" s="164"/>
      <c r="F47" s="23"/>
      <c r="G47" s="289">
        <v>29166</v>
      </c>
      <c r="H47" s="23"/>
      <c r="I47" s="23"/>
      <c r="J47" s="23"/>
      <c r="K47" s="23">
        <f>G47</f>
        <v>29166</v>
      </c>
      <c r="L47" s="289">
        <f t="shared" si="0"/>
        <v>29166</v>
      </c>
    </row>
    <row r="48" spans="1:12" ht="46.9" customHeight="1">
      <c r="A48" s="203" t="s">
        <v>37</v>
      </c>
      <c r="B48" s="842" t="s">
        <v>86</v>
      </c>
      <c r="C48" s="850"/>
      <c r="D48" s="850"/>
      <c r="E48" s="164"/>
      <c r="F48" s="23"/>
      <c r="G48" s="289">
        <v>24000</v>
      </c>
      <c r="H48" s="23">
        <f>G48/4</f>
        <v>6000</v>
      </c>
      <c r="I48" s="23">
        <f>G48/4</f>
        <v>6000</v>
      </c>
      <c r="J48" s="23">
        <f>G48/4</f>
        <v>6000</v>
      </c>
      <c r="K48" s="23">
        <f>G48/4</f>
        <v>6000</v>
      </c>
      <c r="L48" s="289">
        <f t="shared" si="0"/>
        <v>24000</v>
      </c>
    </row>
    <row r="49" spans="1:12" ht="26.25" customHeight="1">
      <c r="A49" s="204" t="s">
        <v>73</v>
      </c>
      <c r="B49" s="842" t="s">
        <v>150</v>
      </c>
      <c r="C49" s="842"/>
      <c r="D49" s="860"/>
      <c r="E49" s="164"/>
      <c r="F49" s="23"/>
      <c r="G49" s="289">
        <v>16556</v>
      </c>
      <c r="H49" s="23"/>
      <c r="I49" s="23"/>
      <c r="J49" s="23">
        <f>G49</f>
        <v>16556</v>
      </c>
      <c r="K49" s="23"/>
      <c r="L49" s="289">
        <f t="shared" si="0"/>
        <v>16556</v>
      </c>
    </row>
    <row r="50" spans="1:12" ht="28.5" customHeight="1">
      <c r="A50" s="204" t="s">
        <v>73</v>
      </c>
      <c r="B50" s="842" t="s">
        <v>151</v>
      </c>
      <c r="C50" s="842"/>
      <c r="D50" s="860"/>
      <c r="E50" s="164"/>
      <c r="F50" s="23"/>
      <c r="G50" s="289">
        <v>45000</v>
      </c>
      <c r="H50" s="23"/>
      <c r="I50" s="23"/>
      <c r="J50" s="23">
        <f>G50</f>
        <v>45000</v>
      </c>
      <c r="K50" s="23"/>
      <c r="L50" s="289">
        <f t="shared" si="0"/>
        <v>45000</v>
      </c>
    </row>
    <row r="51" spans="1:12" ht="19.5" customHeight="1">
      <c r="A51" s="316" t="s">
        <v>152</v>
      </c>
      <c r="B51" s="300" t="s">
        <v>153</v>
      </c>
      <c r="C51" s="206"/>
      <c r="D51" s="206"/>
      <c r="E51" s="157"/>
      <c r="F51" s="23"/>
      <c r="G51" s="289">
        <v>2000</v>
      </c>
      <c r="H51" s="23">
        <v>500</v>
      </c>
      <c r="I51" s="23">
        <v>500</v>
      </c>
      <c r="J51" s="23">
        <v>500</v>
      </c>
      <c r="K51" s="23">
        <v>500</v>
      </c>
      <c r="L51" s="289">
        <f t="shared" si="0"/>
        <v>2000</v>
      </c>
    </row>
    <row r="52" spans="1:12" ht="19.5" customHeight="1">
      <c r="A52" s="319" t="s">
        <v>87</v>
      </c>
      <c r="B52" s="304" t="s">
        <v>154</v>
      </c>
      <c r="C52" s="208"/>
      <c r="D52" s="208"/>
      <c r="E52" s="159"/>
      <c r="F52" s="23"/>
      <c r="G52" s="289">
        <v>33000</v>
      </c>
      <c r="H52" s="23"/>
      <c r="I52" s="23"/>
      <c r="J52" s="23"/>
      <c r="K52" s="23">
        <f>G52</f>
        <v>33000</v>
      </c>
      <c r="L52" s="289">
        <f t="shared" si="0"/>
        <v>33000</v>
      </c>
    </row>
    <row r="53" spans="1:12" ht="19.5" customHeight="1">
      <c r="A53" s="319" t="s">
        <v>87</v>
      </c>
      <c r="B53" s="231" t="s">
        <v>155</v>
      </c>
      <c r="C53" s="212"/>
      <c r="D53" s="212"/>
      <c r="E53" s="159"/>
      <c r="F53" s="23"/>
      <c r="G53" s="289">
        <v>16000</v>
      </c>
      <c r="H53" s="23">
        <v>4000</v>
      </c>
      <c r="I53" s="23">
        <v>4000</v>
      </c>
      <c r="J53" s="23">
        <v>4000</v>
      </c>
      <c r="K53" s="23">
        <v>4000</v>
      </c>
      <c r="L53" s="289">
        <f t="shared" si="0"/>
        <v>16000</v>
      </c>
    </row>
    <row r="54" spans="1:12" ht="19.5" customHeight="1">
      <c r="A54" s="319" t="s">
        <v>87</v>
      </c>
      <c r="B54" s="231" t="s">
        <v>156</v>
      </c>
      <c r="C54" s="212"/>
      <c r="D54" s="212"/>
      <c r="E54" s="160"/>
      <c r="F54" s="23"/>
      <c r="G54" s="289">
        <v>25000</v>
      </c>
      <c r="H54" s="23">
        <v>6250</v>
      </c>
      <c r="I54" s="23">
        <v>6250</v>
      </c>
      <c r="J54" s="23">
        <v>6250</v>
      </c>
      <c r="K54" s="23">
        <v>6250</v>
      </c>
      <c r="L54" s="289">
        <f t="shared" si="0"/>
        <v>25000</v>
      </c>
    </row>
    <row r="55" spans="1:12" ht="19.5" hidden="1" customHeight="1">
      <c r="A55" s="29" t="s">
        <v>39</v>
      </c>
      <c r="B55" s="231" t="s">
        <v>156</v>
      </c>
      <c r="C55" s="212"/>
      <c r="D55" s="212"/>
      <c r="E55" s="157"/>
      <c r="F55" s="23"/>
      <c r="G55" s="289" t="e">
        <f>SUM(#REF!)</f>
        <v>#REF!</v>
      </c>
      <c r="H55" s="23"/>
      <c r="I55" s="23"/>
      <c r="J55" s="23"/>
      <c r="K55" s="23"/>
      <c r="L55" s="289">
        <f t="shared" si="0"/>
        <v>0</v>
      </c>
    </row>
    <row r="56" spans="1:12" ht="19.5" hidden="1" customHeight="1">
      <c r="A56" s="29" t="s">
        <v>41</v>
      </c>
      <c r="B56" s="231" t="s">
        <v>156</v>
      </c>
      <c r="C56" s="212"/>
      <c r="D56" s="212"/>
      <c r="E56" s="157"/>
      <c r="F56" s="23"/>
      <c r="G56" s="289" t="e">
        <f>SUM(#REF!)</f>
        <v>#REF!</v>
      </c>
      <c r="H56" s="23"/>
      <c r="I56" s="23"/>
      <c r="J56" s="23"/>
      <c r="K56" s="23"/>
      <c r="L56" s="289">
        <f t="shared" si="0"/>
        <v>0</v>
      </c>
    </row>
    <row r="57" spans="1:12" ht="19.5" hidden="1" customHeight="1">
      <c r="A57" s="29" t="s">
        <v>42</v>
      </c>
      <c r="B57" s="231" t="s">
        <v>156</v>
      </c>
      <c r="C57" s="212"/>
      <c r="D57" s="212"/>
      <c r="E57" s="157"/>
      <c r="F57" s="23"/>
      <c r="G57" s="289" t="e">
        <f>SUM(#REF!)</f>
        <v>#REF!</v>
      </c>
      <c r="H57" s="23"/>
      <c r="I57" s="23"/>
      <c r="J57" s="23"/>
      <c r="K57" s="23"/>
      <c r="L57" s="289">
        <f t="shared" si="0"/>
        <v>0</v>
      </c>
    </row>
    <row r="58" spans="1:12" ht="19.5" hidden="1" customHeight="1">
      <c r="A58" s="29" t="s">
        <v>43</v>
      </c>
      <c r="B58" s="231" t="s">
        <v>156</v>
      </c>
      <c r="C58" s="212"/>
      <c r="D58" s="212"/>
      <c r="E58" s="157"/>
      <c r="F58" s="23"/>
      <c r="G58" s="289" t="e">
        <f>SUM(#REF!)</f>
        <v>#REF!</v>
      </c>
      <c r="H58" s="23"/>
      <c r="I58" s="23"/>
      <c r="J58" s="23"/>
      <c r="K58" s="23"/>
      <c r="L58" s="289">
        <f t="shared" si="0"/>
        <v>0</v>
      </c>
    </row>
    <row r="59" spans="1:12" ht="19.5" hidden="1" customHeight="1">
      <c r="A59" s="29" t="s">
        <v>44</v>
      </c>
      <c r="B59" s="231" t="s">
        <v>156</v>
      </c>
      <c r="C59" s="212"/>
      <c r="D59" s="212"/>
      <c r="E59" s="157"/>
      <c r="F59" s="23"/>
      <c r="G59" s="289" t="e">
        <f>SUM(#REF!)</f>
        <v>#REF!</v>
      </c>
      <c r="H59" s="23"/>
      <c r="I59" s="23"/>
      <c r="J59" s="23"/>
      <c r="K59" s="23"/>
      <c r="L59" s="289">
        <f t="shared" si="0"/>
        <v>0</v>
      </c>
    </row>
    <row r="60" spans="1:12" ht="19.5" hidden="1" customHeight="1">
      <c r="A60" s="29" t="s">
        <v>45</v>
      </c>
      <c r="B60" s="231" t="s">
        <v>156</v>
      </c>
      <c r="C60" s="212"/>
      <c r="D60" s="212"/>
      <c r="E60" s="157"/>
      <c r="F60" s="23"/>
      <c r="G60" s="289" t="e">
        <f>SUM(#REF!)</f>
        <v>#REF!</v>
      </c>
      <c r="H60" s="23"/>
      <c r="I60" s="23"/>
      <c r="J60" s="23"/>
      <c r="K60" s="23"/>
      <c r="L60" s="289">
        <f t="shared" si="0"/>
        <v>0</v>
      </c>
    </row>
    <row r="61" spans="1:12" ht="19.5" hidden="1" customHeight="1">
      <c r="A61" s="29" t="s">
        <v>46</v>
      </c>
      <c r="B61" s="231" t="s">
        <v>156</v>
      </c>
      <c r="C61" s="212"/>
      <c r="D61" s="212"/>
      <c r="E61" s="157"/>
      <c r="F61" s="23"/>
      <c r="G61" s="289" t="e">
        <f>SUM(#REF!)</f>
        <v>#REF!</v>
      </c>
      <c r="H61" s="23"/>
      <c r="I61" s="23"/>
      <c r="J61" s="23"/>
      <c r="K61" s="23"/>
      <c r="L61" s="289">
        <f t="shared" si="0"/>
        <v>0</v>
      </c>
    </row>
    <row r="62" spans="1:12" ht="19.5" hidden="1" customHeight="1">
      <c r="A62" s="29" t="s">
        <v>47</v>
      </c>
      <c r="B62" s="231" t="s">
        <v>156</v>
      </c>
      <c r="C62" s="212"/>
      <c r="D62" s="212"/>
      <c r="E62" s="157"/>
      <c r="F62" s="23"/>
      <c r="G62" s="289" t="e">
        <f>SUM(#REF!)</f>
        <v>#REF!</v>
      </c>
      <c r="H62" s="23"/>
      <c r="I62" s="23"/>
      <c r="J62" s="23"/>
      <c r="K62" s="23"/>
      <c r="L62" s="289">
        <f t="shared" si="0"/>
        <v>0</v>
      </c>
    </row>
    <row r="63" spans="1:12" ht="19.5" hidden="1" customHeight="1">
      <c r="A63" s="29" t="s">
        <v>48</v>
      </c>
      <c r="B63" s="231" t="s">
        <v>156</v>
      </c>
      <c r="C63" s="212"/>
      <c r="D63" s="212"/>
      <c r="E63" s="157"/>
      <c r="F63" s="23"/>
      <c r="G63" s="289" t="e">
        <f>SUM(#REF!)</f>
        <v>#REF!</v>
      </c>
      <c r="H63" s="23"/>
      <c r="I63" s="23"/>
      <c r="J63" s="23"/>
      <c r="K63" s="23"/>
      <c r="L63" s="289">
        <f t="shared" si="0"/>
        <v>0</v>
      </c>
    </row>
    <row r="64" spans="1:12" ht="19.5" hidden="1" customHeight="1">
      <c r="A64" s="29" t="s">
        <v>49</v>
      </c>
      <c r="B64" s="231" t="s">
        <v>156</v>
      </c>
      <c r="C64" s="212"/>
      <c r="D64" s="212"/>
      <c r="E64" s="157"/>
      <c r="F64" s="23"/>
      <c r="G64" s="289" t="e">
        <f>SUM(#REF!)</f>
        <v>#REF!</v>
      </c>
      <c r="H64" s="23"/>
      <c r="I64" s="23"/>
      <c r="J64" s="23"/>
      <c r="K64" s="23"/>
      <c r="L64" s="289">
        <f t="shared" si="0"/>
        <v>0</v>
      </c>
    </row>
    <row r="65" spans="1:12" ht="19.5" hidden="1" customHeight="1">
      <c r="A65" s="29" t="s">
        <v>50</v>
      </c>
      <c r="B65" s="231" t="s">
        <v>156</v>
      </c>
      <c r="C65" s="212"/>
      <c r="D65" s="212"/>
      <c r="E65" s="157"/>
      <c r="F65" s="23"/>
      <c r="G65" s="289" t="e">
        <f>SUM(#REF!)</f>
        <v>#REF!</v>
      </c>
      <c r="H65" s="23"/>
      <c r="I65" s="23"/>
      <c r="J65" s="23"/>
      <c r="K65" s="23"/>
      <c r="L65" s="289">
        <f t="shared" si="0"/>
        <v>0</v>
      </c>
    </row>
    <row r="66" spans="1:12" ht="19.5" customHeight="1">
      <c r="A66" s="321" t="s">
        <v>38</v>
      </c>
      <c r="B66" s="231" t="s">
        <v>157</v>
      </c>
      <c r="C66" s="212"/>
      <c r="D66" s="212"/>
      <c r="E66" s="157"/>
      <c r="F66" s="23"/>
      <c r="G66" s="289">
        <v>16935</v>
      </c>
      <c r="H66" s="23">
        <f>G66/4</f>
        <v>4233.75</v>
      </c>
      <c r="I66" s="23">
        <v>4234</v>
      </c>
      <c r="J66" s="23">
        <v>4234</v>
      </c>
      <c r="K66" s="23">
        <v>4233</v>
      </c>
      <c r="L66" s="289">
        <f t="shared" si="0"/>
        <v>16934.75</v>
      </c>
    </row>
    <row r="67" spans="1:12" ht="19.5" customHeight="1">
      <c r="A67" s="319" t="s">
        <v>87</v>
      </c>
      <c r="B67" s="231" t="s">
        <v>40</v>
      </c>
      <c r="C67" s="212"/>
      <c r="D67" s="212"/>
      <c r="E67" s="160"/>
      <c r="F67" s="23"/>
      <c r="G67" s="289">
        <v>3000</v>
      </c>
      <c r="H67" s="23">
        <v>750</v>
      </c>
      <c r="I67" s="23">
        <v>750</v>
      </c>
      <c r="J67" s="23">
        <v>750</v>
      </c>
      <c r="K67" s="23">
        <v>750</v>
      </c>
      <c r="L67" s="289">
        <f t="shared" si="0"/>
        <v>3000</v>
      </c>
    </row>
    <row r="68" spans="1:12" ht="19.5" customHeight="1">
      <c r="A68" s="321" t="s">
        <v>38</v>
      </c>
      <c r="B68" s="322" t="s">
        <v>66</v>
      </c>
      <c r="C68" s="217"/>
      <c r="D68" s="217"/>
      <c r="E68" s="162"/>
      <c r="F68" s="23"/>
      <c r="G68" s="289">
        <v>28750</v>
      </c>
      <c r="H68" s="23">
        <f t="shared" ref="H68:H69" si="3">G68/4</f>
        <v>7187.5</v>
      </c>
      <c r="I68" s="23">
        <f t="shared" ref="I68:I69" si="4">G68/4</f>
        <v>7187.5</v>
      </c>
      <c r="J68" s="23">
        <f t="shared" ref="J68:J69" si="5">G68/4</f>
        <v>7187.5</v>
      </c>
      <c r="K68" s="23">
        <f t="shared" ref="K68:K69" si="6">G68/4</f>
        <v>7187.5</v>
      </c>
      <c r="L68" s="289">
        <f t="shared" si="0"/>
        <v>28750</v>
      </c>
    </row>
    <row r="69" spans="1:12" ht="19.5" customHeight="1">
      <c r="A69" s="321" t="s">
        <v>51</v>
      </c>
      <c r="B69" s="307" t="s">
        <v>52</v>
      </c>
      <c r="C69" s="217"/>
      <c r="D69" s="217"/>
      <c r="E69" s="162"/>
      <c r="F69" s="23"/>
      <c r="G69" s="289">
        <v>11300</v>
      </c>
      <c r="H69" s="23">
        <f t="shared" si="3"/>
        <v>2825</v>
      </c>
      <c r="I69" s="23">
        <f t="shared" si="4"/>
        <v>2825</v>
      </c>
      <c r="J69" s="23">
        <f t="shared" si="5"/>
        <v>2825</v>
      </c>
      <c r="K69" s="23">
        <f t="shared" si="6"/>
        <v>2825</v>
      </c>
      <c r="L69" s="289">
        <f t="shared" si="0"/>
        <v>11300</v>
      </c>
    </row>
    <row r="70" spans="1:12" ht="19.5" customHeight="1">
      <c r="A70" s="321" t="s">
        <v>38</v>
      </c>
      <c r="B70" s="322" t="s">
        <v>158</v>
      </c>
      <c r="C70" s="217"/>
      <c r="D70" s="217"/>
      <c r="E70" s="162"/>
      <c r="F70" s="23"/>
      <c r="G70" s="289">
        <v>30000</v>
      </c>
      <c r="H70" s="23"/>
      <c r="I70" s="23">
        <v>15000</v>
      </c>
      <c r="J70" s="23">
        <v>15000</v>
      </c>
      <c r="K70" s="23"/>
      <c r="L70" s="289">
        <f t="shared" si="0"/>
        <v>30000</v>
      </c>
    </row>
    <row r="71" spans="1:12" ht="19.5" customHeight="1">
      <c r="A71" s="321" t="s">
        <v>51</v>
      </c>
      <c r="B71" s="307" t="s">
        <v>159</v>
      </c>
      <c r="C71" s="217"/>
      <c r="D71" s="217"/>
      <c r="E71" s="162"/>
      <c r="F71" s="23"/>
      <c r="G71" s="289">
        <v>13500</v>
      </c>
      <c r="H71" s="23"/>
      <c r="I71" s="23">
        <v>6750</v>
      </c>
      <c r="J71" s="23">
        <v>6750</v>
      </c>
      <c r="K71" s="23"/>
      <c r="L71" s="289">
        <f t="shared" si="0"/>
        <v>13500</v>
      </c>
    </row>
    <row r="72" spans="1:12" ht="19.5" customHeight="1" thickBot="1">
      <c r="A72" s="29" t="s">
        <v>54</v>
      </c>
      <c r="B72" s="323" t="s">
        <v>72</v>
      </c>
      <c r="C72" s="129"/>
      <c r="D72" s="129"/>
      <c r="E72" s="157"/>
      <c r="F72" s="23"/>
      <c r="G72" s="289"/>
      <c r="H72" s="23"/>
      <c r="I72" s="23"/>
      <c r="J72" s="23"/>
      <c r="K72" s="23"/>
      <c r="L72" s="289"/>
    </row>
    <row r="73" spans="1:12" ht="19.5" customHeight="1" thickBot="1">
      <c r="A73" s="30"/>
      <c r="B73" s="293" t="s">
        <v>28</v>
      </c>
      <c r="C73" s="324"/>
      <c r="D73" s="147"/>
      <c r="E73" s="165"/>
      <c r="F73" s="23"/>
      <c r="G73" s="289"/>
      <c r="H73" s="23"/>
      <c r="I73" s="23"/>
      <c r="J73" s="23"/>
      <c r="K73" s="23"/>
      <c r="L73" s="289"/>
    </row>
    <row r="74" spans="1:12" ht="19.5" customHeight="1" thickBot="1">
      <c r="A74" s="53" t="s">
        <v>102</v>
      </c>
      <c r="B74" s="310"/>
      <c r="C74" s="310"/>
      <c r="D74" s="148"/>
      <c r="E74" s="143"/>
      <c r="F74" s="55"/>
      <c r="G74" s="311">
        <f>G71+G70+G69+G68+G67+G52+G51+G50+G48+G47+G46+G45+G54+G53+G49+G66</f>
        <v>308007</v>
      </c>
      <c r="H74" s="311">
        <f t="shared" ref="H74:L74" si="7">H71+H70+H69+H68+H67+H52+H51+H50+H48+H47+H46+H45+H54+H53+H49+H66</f>
        <v>35196.25</v>
      </c>
      <c r="I74" s="311">
        <f t="shared" si="7"/>
        <v>56946.5</v>
      </c>
      <c r="J74" s="311">
        <f t="shared" si="7"/>
        <v>118502.5</v>
      </c>
      <c r="K74" s="311">
        <f t="shared" si="7"/>
        <v>97361.5</v>
      </c>
      <c r="L74" s="311">
        <f t="shared" si="7"/>
        <v>308006.75</v>
      </c>
    </row>
    <row r="75" spans="1:12" ht="19.5" customHeight="1">
      <c r="A75" s="139" t="s">
        <v>69</v>
      </c>
      <c r="B75" s="1"/>
      <c r="C75" s="1"/>
      <c r="D75" s="1"/>
      <c r="E75" s="1"/>
      <c r="F75" s="22"/>
      <c r="G75" s="312">
        <f>G37-G74</f>
        <v>-154194</v>
      </c>
      <c r="H75" s="22">
        <f>H37-H74</f>
        <v>-20713.75</v>
      </c>
      <c r="I75" s="22">
        <f>I37-I74</f>
        <v>17419</v>
      </c>
      <c r="J75" s="22">
        <f>J37-J74</f>
        <v>-103520</v>
      </c>
      <c r="K75" s="22">
        <f>K37-K74</f>
        <v>-47379</v>
      </c>
      <c r="L75" s="289">
        <f t="shared" si="0"/>
        <v>-154193.75</v>
      </c>
    </row>
    <row r="76" spans="1:12" ht="19.5" customHeight="1">
      <c r="A76" s="95" t="s">
        <v>55</v>
      </c>
      <c r="B76" s="95"/>
      <c r="C76" s="95"/>
      <c r="D76" s="95"/>
      <c r="E76" s="144"/>
      <c r="F76" s="22"/>
      <c r="G76" s="289">
        <f>+G75</f>
        <v>-154194</v>
      </c>
      <c r="H76" s="23">
        <f t="shared" ref="H76:K76" si="8">+H75</f>
        <v>-20713.75</v>
      </c>
      <c r="I76" s="23">
        <f t="shared" si="8"/>
        <v>17419</v>
      </c>
      <c r="J76" s="23">
        <f t="shared" si="8"/>
        <v>-103520</v>
      </c>
      <c r="K76" s="23">
        <f t="shared" si="8"/>
        <v>-47379</v>
      </c>
      <c r="L76" s="289">
        <f t="shared" si="0"/>
        <v>-154193.75</v>
      </c>
    </row>
    <row r="77" spans="1:12" ht="19.5" customHeight="1" thickBot="1">
      <c r="A77" s="134"/>
      <c r="B77" s="134"/>
      <c r="C77" s="134"/>
      <c r="D77" s="134"/>
      <c r="E77" s="134"/>
      <c r="F77" s="22"/>
      <c r="G77" s="289"/>
      <c r="H77" s="23"/>
      <c r="I77" s="23"/>
      <c r="J77" s="23"/>
      <c r="K77" s="23"/>
      <c r="L77" s="289"/>
    </row>
    <row r="78" spans="1:12" ht="39.75" customHeight="1">
      <c r="A78" s="219" t="s">
        <v>56</v>
      </c>
      <c r="B78" s="843" t="s">
        <v>28</v>
      </c>
      <c r="C78" s="844"/>
      <c r="D78" s="325">
        <v>-35137</v>
      </c>
      <c r="E78" s="221"/>
      <c r="F78" s="222"/>
      <c r="G78" s="326">
        <f>D78+G76+G14-G41</f>
        <v>-177331</v>
      </c>
      <c r="H78" s="222"/>
      <c r="I78" s="222"/>
      <c r="J78" s="222"/>
      <c r="K78" s="222"/>
      <c r="L78" s="289"/>
    </row>
    <row r="79" spans="1:12" ht="43.9" customHeight="1">
      <c r="A79" s="845" t="s">
        <v>93</v>
      </c>
      <c r="B79" s="846"/>
      <c r="C79" s="846"/>
      <c r="D79" s="846"/>
      <c r="E79" s="846"/>
      <c r="F79" s="846"/>
      <c r="G79" s="846"/>
      <c r="H79" s="846"/>
      <c r="I79" s="846"/>
      <c r="J79" s="846"/>
      <c r="K79" s="846"/>
      <c r="L79" s="859"/>
    </row>
    <row r="80" spans="1:12" ht="19.5" customHeight="1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9.5" customHeight="1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9.5" customHeight="1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9.5" customHeight="1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9.5" customHeight="1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9.5" customHeight="1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9.5" customHeight="1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9.5" customHeight="1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9.5" customHeight="1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9.5" customHeight="1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9.5" customHeight="1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9.5" customHeight="1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9.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9.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</sheetData>
  <mergeCells count="7">
    <mergeCell ref="A79:L79"/>
    <mergeCell ref="B46:D46"/>
    <mergeCell ref="B47:D47"/>
    <mergeCell ref="B48:D48"/>
    <mergeCell ref="B49:D49"/>
    <mergeCell ref="B50:D50"/>
    <mergeCell ref="B78:C7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G13" sqref="G13"/>
    </sheetView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</vt:i4>
      </vt:variant>
    </vt:vector>
  </HeadingPairs>
  <TitlesOfParts>
    <vt:vector size="12" baseType="lpstr">
      <vt:lpstr>2 - Plan de Trésorerie</vt:lpstr>
      <vt:lpstr>INDEX</vt:lpstr>
      <vt:lpstr>TdF Equilibré</vt:lpstr>
      <vt:lpstr>TdF Non Equilibré</vt:lpstr>
      <vt:lpstr>1 - Résultats Prévisionnels</vt:lpstr>
      <vt:lpstr>Données</vt:lpstr>
      <vt:lpstr>Pôle Santé - 2021</vt:lpstr>
      <vt:lpstr>Pôle Santé - 2022</vt:lpstr>
      <vt:lpstr>Pôle Santé - 2023</vt:lpstr>
      <vt:lpstr>'1 - Résultats Prévisionnels'!Zone_d_impression</vt:lpstr>
      <vt:lpstr>'Pôle Santé - 2021'!Zone_d_impression</vt:lpstr>
      <vt:lpstr>'TdF Equilibré'!Zone_d_impression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Utilisateur Windows</cp:lastModifiedBy>
  <cp:lastPrinted>2022-02-14T09:29:39Z</cp:lastPrinted>
  <dcterms:created xsi:type="dcterms:W3CDTF">2021-07-18T15:55:26Z</dcterms:created>
  <dcterms:modified xsi:type="dcterms:W3CDTF">2022-02-14T09:29:51Z</dcterms:modified>
</cp:coreProperties>
</file>