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GUIBERT ASSOCIES\Documents\KHEPRI\KHEPRI - CIGALES\"/>
    </mc:Choice>
  </mc:AlternateContent>
  <xr:revisionPtr revIDLastSave="0" documentId="8_{DE0F826B-A7ED-41EF-91E8-085C62D168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dF Equilibré" sheetId="20" r:id="rId1"/>
    <sheet name="1 -Pole Santé 2021-22-23" sheetId="8" r:id="rId2"/>
    <sheet name="Données" sheetId="16" r:id="rId3"/>
    <sheet name="Pôle Santé - 2021" sheetId="17" r:id="rId4"/>
    <sheet name="Pôle Santé - 2022" sheetId="18" r:id="rId5"/>
    <sheet name="Pôle Santé - 2023" sheetId="19" r:id="rId6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  <definedName name="_xlnm.Print_Area" localSheetId="1">'1 -Pole Santé 2021-22-23'!$A$7:$G$81</definedName>
    <definedName name="_xlnm.Print_Area" localSheetId="0">'TdF Equilibré'!$B$3:$I$53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0" l="1"/>
  <c r="D27" i="20"/>
  <c r="D50" i="20" s="1"/>
  <c r="H17" i="20"/>
  <c r="H27" i="20" s="1"/>
  <c r="G17" i="20"/>
  <c r="F17" i="20"/>
  <c r="G16" i="20"/>
  <c r="G15" i="20"/>
  <c r="G27" i="20" s="1"/>
  <c r="F15" i="20"/>
  <c r="F27" i="20" s="1"/>
  <c r="G50" i="8"/>
  <c r="D34" i="20"/>
  <c r="D48" i="20" s="1"/>
  <c r="G48" i="8"/>
  <c r="H47" i="8"/>
  <c r="G45" i="8"/>
  <c r="I30" i="18"/>
  <c r="G43" i="20" l="1"/>
  <c r="G48" i="20" s="1"/>
  <c r="H43" i="20"/>
  <c r="H48" i="20" s="1"/>
  <c r="F43" i="20"/>
  <c r="F48" i="20" s="1"/>
  <c r="G74" i="18" l="1"/>
  <c r="L71" i="18"/>
  <c r="L70" i="18"/>
  <c r="K69" i="18"/>
  <c r="K74" i="18" s="1"/>
  <c r="J69" i="18"/>
  <c r="L69" i="18" s="1"/>
  <c r="I69" i="18"/>
  <c r="I74" i="18" s="1"/>
  <c r="H69" i="18"/>
  <c r="H74" i="18" s="1"/>
  <c r="K68" i="18"/>
  <c r="J68" i="18"/>
  <c r="I68" i="18"/>
  <c r="L68" i="18" s="1"/>
  <c r="H68" i="18"/>
  <c r="L67" i="18"/>
  <c r="H66" i="18"/>
  <c r="L66" i="18" s="1"/>
  <c r="L65" i="18"/>
  <c r="G65" i="18"/>
  <c r="L64" i="18"/>
  <c r="G64" i="18"/>
  <c r="L63" i="18"/>
  <c r="G63" i="18"/>
  <c r="L62" i="18"/>
  <c r="G62" i="18"/>
  <c r="L61" i="18"/>
  <c r="G61" i="18"/>
  <c r="L60" i="18"/>
  <c r="G60" i="18"/>
  <c r="L59" i="18"/>
  <c r="G59" i="18"/>
  <c r="L58" i="18"/>
  <c r="G58" i="18"/>
  <c r="L57" i="18"/>
  <c r="G57" i="18"/>
  <c r="L56" i="18"/>
  <c r="G56" i="18"/>
  <c r="L55" i="18"/>
  <c r="G55" i="18"/>
  <c r="L54" i="18"/>
  <c r="L53" i="18"/>
  <c r="K52" i="18"/>
  <c r="L52" i="18" s="1"/>
  <c r="L51" i="18"/>
  <c r="L50" i="18"/>
  <c r="J50" i="18"/>
  <c r="L49" i="18"/>
  <c r="J49" i="18"/>
  <c r="K48" i="18"/>
  <c r="J48" i="18"/>
  <c r="L48" i="18" s="1"/>
  <c r="I48" i="18"/>
  <c r="H48" i="18"/>
  <c r="K47" i="18"/>
  <c r="L47" i="18" s="1"/>
  <c r="B47" i="18"/>
  <c r="K46" i="18"/>
  <c r="J46" i="18"/>
  <c r="L46" i="18" s="1"/>
  <c r="I46" i="18"/>
  <c r="H46" i="18"/>
  <c r="L45" i="18"/>
  <c r="B45" i="18"/>
  <c r="L44" i="18"/>
  <c r="L43" i="18"/>
  <c r="L42" i="18"/>
  <c r="G42" i="18"/>
  <c r="K41" i="18"/>
  <c r="I41" i="18"/>
  <c r="L41" i="18" s="1"/>
  <c r="L40" i="18"/>
  <c r="L39" i="18"/>
  <c r="L38" i="18"/>
  <c r="G37" i="18"/>
  <c r="G75" i="18" s="1"/>
  <c r="G76" i="18" s="1"/>
  <c r="G78" i="18" s="1"/>
  <c r="K34" i="18"/>
  <c r="J34" i="18"/>
  <c r="J37" i="18" s="1"/>
  <c r="I34" i="18"/>
  <c r="L34" i="18" s="1"/>
  <c r="H34" i="18"/>
  <c r="K33" i="18"/>
  <c r="J33" i="18"/>
  <c r="I33" i="18"/>
  <c r="L33" i="18" s="1"/>
  <c r="H33" i="18"/>
  <c r="H37" i="18" s="1"/>
  <c r="L31" i="18"/>
  <c r="L30" i="18"/>
  <c r="L29" i="18"/>
  <c r="G29" i="18"/>
  <c r="L28" i="18"/>
  <c r="G28" i="18"/>
  <c r="L27" i="18"/>
  <c r="G27" i="18"/>
  <c r="L26" i="18"/>
  <c r="G26" i="18"/>
  <c r="L25" i="18"/>
  <c r="G25" i="18"/>
  <c r="L24" i="18"/>
  <c r="K24" i="18"/>
  <c r="K23" i="18"/>
  <c r="J23" i="18"/>
  <c r="L23" i="18" s="1"/>
  <c r="I23" i="18"/>
  <c r="H23" i="18"/>
  <c r="K22" i="18"/>
  <c r="K37" i="18" s="1"/>
  <c r="J22" i="18"/>
  <c r="I22" i="18"/>
  <c r="L22" i="18" s="1"/>
  <c r="H22" i="18"/>
  <c r="K21" i="18"/>
  <c r="J21" i="18"/>
  <c r="I21" i="18"/>
  <c r="H21" i="18"/>
  <c r="L21" i="18" s="1"/>
  <c r="K20" i="18"/>
  <c r="J20" i="18"/>
  <c r="I20" i="18"/>
  <c r="L20" i="18" s="1"/>
  <c r="H20" i="18"/>
  <c r="L19" i="18"/>
  <c r="K18" i="18"/>
  <c r="J18" i="18"/>
  <c r="I18" i="18"/>
  <c r="L18" i="18" s="1"/>
  <c r="H18" i="18"/>
  <c r="L17" i="18"/>
  <c r="L16" i="18"/>
  <c r="G16" i="18"/>
  <c r="L15" i="18"/>
  <c r="G15" i="18"/>
  <c r="L14" i="18"/>
  <c r="K14" i="18"/>
  <c r="I14" i="18"/>
  <c r="L13" i="18"/>
  <c r="L12" i="18"/>
  <c r="L11" i="18"/>
  <c r="I71" i="17"/>
  <c r="F71" i="17"/>
  <c r="K70" i="17"/>
  <c r="K69" i="17"/>
  <c r="G68" i="17"/>
  <c r="G71" i="17" s="1"/>
  <c r="K67" i="17"/>
  <c r="G67" i="17"/>
  <c r="G66" i="17"/>
  <c r="K66" i="17" s="1"/>
  <c r="K65" i="17"/>
  <c r="G65" i="17"/>
  <c r="K64" i="17"/>
  <c r="G63" i="17"/>
  <c r="K63" i="17" s="1"/>
  <c r="F63" i="17"/>
  <c r="F62" i="17"/>
  <c r="G62" i="17" s="1"/>
  <c r="K62" i="17" s="1"/>
  <c r="F61" i="17"/>
  <c r="G61" i="17" s="1"/>
  <c r="K61" i="17" s="1"/>
  <c r="K60" i="17"/>
  <c r="G60" i="17"/>
  <c r="F60" i="17"/>
  <c r="G59" i="17"/>
  <c r="K59" i="17" s="1"/>
  <c r="F59" i="17"/>
  <c r="F58" i="17"/>
  <c r="G58" i="17" s="1"/>
  <c r="K58" i="17" s="1"/>
  <c r="F57" i="17"/>
  <c r="G57" i="17" s="1"/>
  <c r="K57" i="17" s="1"/>
  <c r="K56" i="17"/>
  <c r="G56" i="17"/>
  <c r="F56" i="17"/>
  <c r="G55" i="17"/>
  <c r="K55" i="17" s="1"/>
  <c r="F55" i="17"/>
  <c r="G54" i="17"/>
  <c r="K54" i="17" s="1"/>
  <c r="F54" i="17"/>
  <c r="F53" i="17"/>
  <c r="G53" i="17" s="1"/>
  <c r="K53" i="17" s="1"/>
  <c r="K52" i="17"/>
  <c r="G52" i="17"/>
  <c r="G51" i="17"/>
  <c r="K51" i="17" s="1"/>
  <c r="K50" i="17"/>
  <c r="H50" i="17"/>
  <c r="H71" i="17" s="1"/>
  <c r="K49" i="17"/>
  <c r="G48" i="17"/>
  <c r="K48" i="17" s="1"/>
  <c r="K47" i="17"/>
  <c r="J47" i="17"/>
  <c r="J71" i="17" s="1"/>
  <c r="B47" i="17"/>
  <c r="K46" i="17"/>
  <c r="K45" i="17"/>
  <c r="B45" i="17"/>
  <c r="K44" i="17"/>
  <c r="K43" i="17"/>
  <c r="K42" i="17"/>
  <c r="F42" i="17"/>
  <c r="K41" i="17"/>
  <c r="K40" i="17"/>
  <c r="K39" i="17"/>
  <c r="K38" i="17"/>
  <c r="J37" i="17"/>
  <c r="J72" i="17" s="1"/>
  <c r="I37" i="17"/>
  <c r="I72" i="17" s="1"/>
  <c r="I73" i="17" s="1"/>
  <c r="G37" i="17"/>
  <c r="G72" i="17" s="1"/>
  <c r="G73" i="17" s="1"/>
  <c r="F37" i="17"/>
  <c r="F72" i="17" s="1"/>
  <c r="F73" i="17" s="1"/>
  <c r="F75" i="17" s="1"/>
  <c r="K36" i="17"/>
  <c r="K35" i="17"/>
  <c r="G35" i="17"/>
  <c r="K34" i="17"/>
  <c r="J34" i="17"/>
  <c r="G34" i="17"/>
  <c r="K33" i="17"/>
  <c r="G33" i="17"/>
  <c r="K32" i="17"/>
  <c r="K31" i="17"/>
  <c r="G31" i="17"/>
  <c r="K30" i="17"/>
  <c r="H30" i="17"/>
  <c r="H37" i="17" s="1"/>
  <c r="H72" i="17" s="1"/>
  <c r="H73" i="17" s="1"/>
  <c r="K29" i="17"/>
  <c r="F29" i="17"/>
  <c r="K28" i="17"/>
  <c r="F28" i="17"/>
  <c r="K27" i="17"/>
  <c r="F27" i="17"/>
  <c r="K26" i="17"/>
  <c r="F26" i="17"/>
  <c r="K25" i="17"/>
  <c r="F25" i="17"/>
  <c r="K24" i="17"/>
  <c r="J24" i="17"/>
  <c r="K23" i="17"/>
  <c r="K22" i="17"/>
  <c r="K21" i="17"/>
  <c r="K20" i="17"/>
  <c r="G20" i="17"/>
  <c r="K19" i="17"/>
  <c r="K18" i="17"/>
  <c r="K17" i="17"/>
  <c r="K16" i="17"/>
  <c r="F16" i="17"/>
  <c r="K15" i="17"/>
  <c r="F15" i="17"/>
  <c r="K14" i="17"/>
  <c r="K13" i="17"/>
  <c r="K12" i="17"/>
  <c r="K11" i="17"/>
  <c r="K75" i="18" l="1"/>
  <c r="K76" i="18" s="1"/>
  <c r="L37" i="18"/>
  <c r="L74" i="18"/>
  <c r="H75" i="18"/>
  <c r="H76" i="18" s="1"/>
  <c r="J74" i="18"/>
  <c r="J75" i="18" s="1"/>
  <c r="J76" i="18" s="1"/>
  <c r="I37" i="18"/>
  <c r="I75" i="18" s="1"/>
  <c r="K71" i="17"/>
  <c r="J73" i="17"/>
  <c r="K73" i="17" s="1"/>
  <c r="K72" i="17"/>
  <c r="K37" i="17"/>
  <c r="K68" i="17"/>
  <c r="I76" i="18" l="1"/>
  <c r="L76" i="18" s="1"/>
  <c r="L75" i="18"/>
  <c r="H70" i="8" l="1"/>
  <c r="H65" i="8"/>
  <c r="H63" i="8"/>
  <c r="H62" i="8"/>
  <c r="H61" i="8"/>
  <c r="H60" i="8"/>
  <c r="H59" i="8"/>
  <c r="H58" i="8"/>
  <c r="H57" i="8"/>
  <c r="H56" i="8"/>
  <c r="H55" i="8"/>
  <c r="H54" i="8"/>
  <c r="H53" i="8"/>
  <c r="H52" i="8"/>
  <c r="H50" i="8"/>
  <c r="H49" i="8"/>
  <c r="H44" i="8"/>
  <c r="H42" i="8"/>
  <c r="H41" i="8"/>
  <c r="H40" i="8"/>
  <c r="H35" i="8"/>
  <c r="H34" i="8"/>
  <c r="H33" i="8"/>
  <c r="H32" i="8"/>
  <c r="H31" i="8"/>
  <c r="H30" i="8"/>
  <c r="H29" i="8"/>
  <c r="H28" i="8"/>
  <c r="H27" i="8"/>
  <c r="H26" i="8"/>
  <c r="H24" i="8"/>
  <c r="H21" i="8"/>
  <c r="H20" i="8"/>
  <c r="H17" i="8"/>
  <c r="H15" i="8"/>
  <c r="H14" i="8"/>
  <c r="H13" i="8"/>
  <c r="H12" i="8"/>
  <c r="G70" i="8"/>
  <c r="H11" i="8"/>
  <c r="H38" i="8"/>
  <c r="H16" i="8" l="1"/>
  <c r="H36" i="8"/>
  <c r="H37" i="8" l="1"/>
  <c r="G65" i="8"/>
  <c r="G67" i="8"/>
  <c r="V51" i="8"/>
  <c r="W51" i="8"/>
  <c r="X51" i="8"/>
  <c r="Y51" i="8"/>
  <c r="Z51" i="8"/>
  <c r="AA51" i="8"/>
  <c r="AB51" i="8"/>
  <c r="U51" i="8"/>
  <c r="G68" i="8"/>
  <c r="G69" i="8"/>
  <c r="V46" i="8"/>
  <c r="W46" i="8"/>
  <c r="X46" i="8"/>
  <c r="Y46" i="8"/>
  <c r="Z46" i="8"/>
  <c r="AA46" i="8"/>
  <c r="AB46" i="8"/>
  <c r="AC46" i="8"/>
  <c r="AD46" i="8"/>
  <c r="AE46" i="8"/>
  <c r="AF46" i="8"/>
  <c r="U46" i="8"/>
  <c r="U45" i="8"/>
  <c r="X45" i="8"/>
  <c r="Y45" i="8"/>
  <c r="Z45" i="8"/>
  <c r="AA45" i="8"/>
  <c r="AB45" i="8"/>
  <c r="AC45" i="8"/>
  <c r="AD45" i="8"/>
  <c r="AE45" i="8"/>
  <c r="AF45" i="8"/>
  <c r="W45" i="8"/>
  <c r="V45" i="8"/>
  <c r="G19" i="8"/>
  <c r="R51" i="8"/>
  <c r="S51" i="8"/>
  <c r="T51" i="8"/>
  <c r="Q51" i="8"/>
  <c r="S47" i="8" l="1"/>
  <c r="T47" i="8"/>
  <c r="R47" i="8"/>
  <c r="S45" i="8"/>
  <c r="T4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L33" i="8"/>
  <c r="M33" i="8"/>
  <c r="N33" i="8"/>
  <c r="O33" i="8"/>
  <c r="P33" i="8"/>
  <c r="Q33" i="8"/>
  <c r="Q36" i="8" s="1"/>
  <c r="Q37" i="8" s="1"/>
  <c r="R33" i="8"/>
  <c r="S33" i="8"/>
  <c r="T33" i="8"/>
  <c r="J34" i="8"/>
  <c r="J36" i="8" s="1"/>
  <c r="K34" i="8"/>
  <c r="K36" i="8" s="1"/>
  <c r="L34" i="8"/>
  <c r="L36" i="8" s="1"/>
  <c r="M34" i="8"/>
  <c r="M36" i="8" s="1"/>
  <c r="M37" i="8" s="1"/>
  <c r="N34" i="8"/>
  <c r="O34" i="8"/>
  <c r="P34" i="8"/>
  <c r="Q34" i="8"/>
  <c r="R34" i="8"/>
  <c r="S34" i="8"/>
  <c r="T34" i="8"/>
  <c r="T36" i="8" s="1"/>
  <c r="U34" i="8"/>
  <c r="U36" i="8" s="1"/>
  <c r="U37" i="8" s="1"/>
  <c r="I36" i="8"/>
  <c r="I37" i="8" s="1"/>
  <c r="V36" i="8"/>
  <c r="W36" i="8"/>
  <c r="W37" i="8" s="1"/>
  <c r="X36" i="8"/>
  <c r="Y36" i="8"/>
  <c r="Y37" i="8" s="1"/>
  <c r="Z36" i="8"/>
  <c r="AA36" i="8"/>
  <c r="AB36" i="8"/>
  <c r="AC36" i="8"/>
  <c r="AC37" i="8" s="1"/>
  <c r="AD36" i="8"/>
  <c r="AD37" i="8" s="1"/>
  <c r="AE36" i="8"/>
  <c r="AE37" i="8" s="1"/>
  <c r="AF36" i="8"/>
  <c r="AG36" i="8"/>
  <c r="AG37" i="8" s="1"/>
  <c r="AH36" i="8"/>
  <c r="AI36" i="8"/>
  <c r="AJ36" i="8"/>
  <c r="AK36" i="8"/>
  <c r="AL36" i="8"/>
  <c r="AL37" i="8" s="1"/>
  <c r="AM36" i="8"/>
  <c r="AM37" i="8" s="1"/>
  <c r="AN36" i="8"/>
  <c r="AO36" i="8"/>
  <c r="AO37" i="8" s="1"/>
  <c r="AP36" i="8"/>
  <c r="AQ36" i="8"/>
  <c r="AR36" i="8"/>
  <c r="AK37" i="8"/>
  <c r="I39" i="8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K45" i="8"/>
  <c r="L45" i="8"/>
  <c r="M45" i="8"/>
  <c r="N45" i="8"/>
  <c r="O45" i="8"/>
  <c r="P45" i="8"/>
  <c r="Q45" i="8"/>
  <c r="R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Q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I84" i="8"/>
  <c r="J84" i="8" s="1"/>
  <c r="K84" i="8" s="1"/>
  <c r="L84" i="8" s="1"/>
  <c r="M84" i="8" s="1"/>
  <c r="N84" i="8" s="1"/>
  <c r="O84" i="8" s="1"/>
  <c r="P84" i="8" s="1"/>
  <c r="Q84" i="8" s="1"/>
  <c r="R84" i="8" s="1"/>
  <c r="S84" i="8" s="1"/>
  <c r="T84" i="8" s="1"/>
  <c r="U84" i="8" s="1"/>
  <c r="V84" i="8" s="1"/>
  <c r="W84" i="8" s="1"/>
  <c r="X84" i="8" s="1"/>
  <c r="Y84" i="8" s="1"/>
  <c r="Z84" i="8" s="1"/>
  <c r="AA84" i="8" s="1"/>
  <c r="AB84" i="8" s="1"/>
  <c r="AC84" i="8" s="1"/>
  <c r="AD84" i="8" s="1"/>
  <c r="AE84" i="8" s="1"/>
  <c r="AF84" i="8" s="1"/>
  <c r="AG84" i="8" s="1"/>
  <c r="AH84" i="8" s="1"/>
  <c r="AI84" i="8" s="1"/>
  <c r="AJ84" i="8" s="1"/>
  <c r="AK84" i="8" s="1"/>
  <c r="AL84" i="8" s="1"/>
  <c r="AM84" i="8" s="1"/>
  <c r="AN84" i="8" s="1"/>
  <c r="AO84" i="8" s="1"/>
  <c r="AP84" i="8" s="1"/>
  <c r="AQ84" i="8" s="1"/>
  <c r="AR84" i="8" s="1"/>
  <c r="I89" i="8"/>
  <c r="I91" i="8" s="1"/>
  <c r="I74" i="8" s="1"/>
  <c r="I75" i="8" s="1"/>
  <c r="J89" i="8"/>
  <c r="J91" i="8" s="1"/>
  <c r="J74" i="8" s="1"/>
  <c r="J75" i="8" s="1"/>
  <c r="J76" i="8" s="1"/>
  <c r="K89" i="8"/>
  <c r="K91" i="8" s="1"/>
  <c r="K74" i="8" s="1"/>
  <c r="K75" i="8" s="1"/>
  <c r="K76" i="8" s="1"/>
  <c r="L89" i="8"/>
  <c r="L91" i="8" s="1"/>
  <c r="L74" i="8" s="1"/>
  <c r="M89" i="8"/>
  <c r="M91" i="8" s="1"/>
  <c r="M74" i="8" s="1"/>
  <c r="N89" i="8"/>
  <c r="N91" i="8" s="1"/>
  <c r="N74" i="8" s="1"/>
  <c r="O89" i="8"/>
  <c r="O91" i="8" s="1"/>
  <c r="O74" i="8" s="1"/>
  <c r="P89" i="8"/>
  <c r="P91" i="8" s="1"/>
  <c r="P74" i="8" s="1"/>
  <c r="Q89" i="8"/>
  <c r="Q91" i="8" s="1"/>
  <c r="Q74" i="8" s="1"/>
  <c r="R89" i="8"/>
  <c r="R91" i="8" s="1"/>
  <c r="R74" i="8" s="1"/>
  <c r="S89" i="8"/>
  <c r="S91" i="8" s="1"/>
  <c r="S74" i="8" s="1"/>
  <c r="T89" i="8"/>
  <c r="T91" i="8" s="1"/>
  <c r="T74" i="8" s="1"/>
  <c r="U89" i="8"/>
  <c r="U91" i="8" s="1"/>
  <c r="U74" i="8" s="1"/>
  <c r="V89" i="8"/>
  <c r="V91" i="8" s="1"/>
  <c r="V74" i="8" s="1"/>
  <c r="W89" i="8"/>
  <c r="X89" i="8"/>
  <c r="X91" i="8" s="1"/>
  <c r="X74" i="8" s="1"/>
  <c r="Y89" i="8"/>
  <c r="Y91" i="8" s="1"/>
  <c r="Y74" i="8" s="1"/>
  <c r="Y75" i="8" s="1"/>
  <c r="Z89" i="8"/>
  <c r="Z91" i="8" s="1"/>
  <c r="Z74" i="8" s="1"/>
  <c r="Z75" i="8" s="1"/>
  <c r="Z76" i="8" s="1"/>
  <c r="AA89" i="8"/>
  <c r="AA91" i="8" s="1"/>
  <c r="AA74" i="8" s="1"/>
  <c r="AB89" i="8"/>
  <c r="AB91" i="8" s="1"/>
  <c r="AB74" i="8" s="1"/>
  <c r="AC89" i="8"/>
  <c r="AC91" i="8" s="1"/>
  <c r="AC74" i="8" s="1"/>
  <c r="AD89" i="8"/>
  <c r="AD91" i="8" s="1"/>
  <c r="AD74" i="8" s="1"/>
  <c r="AE89" i="8"/>
  <c r="AF89" i="8"/>
  <c r="AF91" i="8" s="1"/>
  <c r="AF74" i="8" s="1"/>
  <c r="AF75" i="8" s="1"/>
  <c r="AG89" i="8"/>
  <c r="AG91" i="8" s="1"/>
  <c r="AG74" i="8" s="1"/>
  <c r="AH89" i="8"/>
  <c r="AH91" i="8" s="1"/>
  <c r="AH74" i="8" s="1"/>
  <c r="AH75" i="8" s="1"/>
  <c r="AH76" i="8" s="1"/>
  <c r="AI89" i="8"/>
  <c r="AI91" i="8" s="1"/>
  <c r="AI74" i="8" s="1"/>
  <c r="AJ89" i="8"/>
  <c r="AJ91" i="8" s="1"/>
  <c r="AJ74" i="8" s="1"/>
  <c r="AK89" i="8"/>
  <c r="AK91" i="8" s="1"/>
  <c r="AK74" i="8" s="1"/>
  <c r="AL89" i="8"/>
  <c r="AL91" i="8" s="1"/>
  <c r="AL74" i="8" s="1"/>
  <c r="AM89" i="8"/>
  <c r="AM91" i="8" s="1"/>
  <c r="AM74" i="8" s="1"/>
  <c r="AN89" i="8"/>
  <c r="AN91" i="8" s="1"/>
  <c r="AN74" i="8" s="1"/>
  <c r="AO89" i="8"/>
  <c r="AO91" i="8" s="1"/>
  <c r="AO74" i="8" s="1"/>
  <c r="AP89" i="8"/>
  <c r="AP91" i="8" s="1"/>
  <c r="AP74" i="8" s="1"/>
  <c r="AP75" i="8" s="1"/>
  <c r="AP76" i="8" s="1"/>
  <c r="AQ89" i="8"/>
  <c r="AQ91" i="8" s="1"/>
  <c r="AQ74" i="8" s="1"/>
  <c r="AR89" i="8"/>
  <c r="AR91" i="8" s="1"/>
  <c r="AR74" i="8" s="1"/>
  <c r="I90" i="8"/>
  <c r="W91" i="8"/>
  <c r="W74" i="8" s="1"/>
  <c r="AE91" i="8"/>
  <c r="AE74" i="8" s="1"/>
  <c r="N36" i="8" l="1"/>
  <c r="N37" i="8" s="1"/>
  <c r="J37" i="8"/>
  <c r="AR37" i="8"/>
  <c r="AJ37" i="8"/>
  <c r="AB37" i="8"/>
  <c r="P36" i="8"/>
  <c r="P37" i="8" s="1"/>
  <c r="T37" i="8"/>
  <c r="L37" i="8"/>
  <c r="S75" i="8"/>
  <c r="S76" i="8" s="1"/>
  <c r="S78" i="8" s="1"/>
  <c r="S36" i="8"/>
  <c r="AI37" i="8"/>
  <c r="O36" i="8"/>
  <c r="O37" i="8" s="1"/>
  <c r="H43" i="8"/>
  <c r="AP37" i="8"/>
  <c r="AP78" i="8" s="1"/>
  <c r="AH37" i="8"/>
  <c r="U75" i="8"/>
  <c r="U76" i="8" s="1"/>
  <c r="G47" i="8"/>
  <c r="R36" i="8"/>
  <c r="R37" i="8" s="1"/>
  <c r="AQ37" i="8"/>
  <c r="AK75" i="8"/>
  <c r="AK76" i="8" s="1"/>
  <c r="AK78" i="8" s="1"/>
  <c r="AN37" i="8"/>
  <c r="AF37" i="8"/>
  <c r="S37" i="8"/>
  <c r="K37" i="8"/>
  <c r="K78" i="8" s="1"/>
  <c r="AA37" i="8"/>
  <c r="AC75" i="8"/>
  <c r="AC76" i="8" s="1"/>
  <c r="AC78" i="8" s="1"/>
  <c r="M75" i="8"/>
  <c r="M76" i="8" s="1"/>
  <c r="M78" i="8" s="1"/>
  <c r="AB75" i="8"/>
  <c r="AB76" i="8" s="1"/>
  <c r="AB78" i="8" s="1"/>
  <c r="Q75" i="8"/>
  <c r="Q76" i="8" s="1"/>
  <c r="Q78" i="8" s="1"/>
  <c r="P75" i="8"/>
  <c r="P76" i="8" s="1"/>
  <c r="X37" i="8"/>
  <c r="J78" i="8"/>
  <c r="Y76" i="8"/>
  <c r="Y78" i="8" s="1"/>
  <c r="AH78" i="8"/>
  <c r="AG75" i="8"/>
  <c r="H74" i="8"/>
  <c r="H71" i="8"/>
  <c r="AJ75" i="8"/>
  <c r="AJ76" i="8" s="1"/>
  <c r="AJ78" i="8" s="1"/>
  <c r="O75" i="8"/>
  <c r="O76" i="8" s="1"/>
  <c r="O78" i="8" s="1"/>
  <c r="AO75" i="8"/>
  <c r="AO76" i="8" s="1"/>
  <c r="AO78" i="8" s="1"/>
  <c r="I76" i="8"/>
  <c r="I78" i="8" s="1"/>
  <c r="I80" i="8" s="1"/>
  <c r="AL75" i="8"/>
  <c r="AL76" i="8" s="1"/>
  <c r="AL78" i="8" s="1"/>
  <c r="AD75" i="8"/>
  <c r="AD76" i="8" s="1"/>
  <c r="AD78" i="8" s="1"/>
  <c r="V75" i="8"/>
  <c r="V76" i="8" s="1"/>
  <c r="N75" i="8"/>
  <c r="N76" i="8" s="1"/>
  <c r="Z37" i="8"/>
  <c r="Z78" i="8" s="1"/>
  <c r="AN75" i="8"/>
  <c r="AN76" i="8" s="1"/>
  <c r="AQ75" i="8"/>
  <c r="AQ76" i="8" s="1"/>
  <c r="AQ78" i="8" s="1"/>
  <c r="AR75" i="8"/>
  <c r="AR76" i="8" s="1"/>
  <c r="AI75" i="8"/>
  <c r="AI76" i="8" s="1"/>
  <c r="AI78" i="8" s="1"/>
  <c r="AA75" i="8"/>
  <c r="AA76" i="8" s="1"/>
  <c r="AA78" i="8" s="1"/>
  <c r="X75" i="8"/>
  <c r="X76" i="8" s="1"/>
  <c r="U78" i="8"/>
  <c r="V37" i="8"/>
  <c r="AF76" i="8"/>
  <c r="R75" i="8"/>
  <c r="R76" i="8" s="1"/>
  <c r="T75" i="8"/>
  <c r="T76" i="8" s="1"/>
  <c r="T78" i="8" s="1"/>
  <c r="AM75" i="8"/>
  <c r="AM76" i="8" s="1"/>
  <c r="AM78" i="8" s="1"/>
  <c r="AE75" i="8"/>
  <c r="AE76" i="8" s="1"/>
  <c r="AE78" i="8" s="1"/>
  <c r="W75" i="8"/>
  <c r="W76" i="8" s="1"/>
  <c r="W78" i="8" s="1"/>
  <c r="L75" i="8"/>
  <c r="L76" i="8" s="1"/>
  <c r="L78" i="8" s="1"/>
  <c r="G35" i="8"/>
  <c r="F35" i="8"/>
  <c r="N78" i="8" l="1"/>
  <c r="H75" i="8"/>
  <c r="H76" i="8" s="1"/>
  <c r="H77" i="8" s="1"/>
  <c r="AR78" i="8"/>
  <c r="AF78" i="8"/>
  <c r="AN78" i="8"/>
  <c r="V78" i="8"/>
  <c r="R78" i="8"/>
  <c r="J80" i="8"/>
  <c r="K80" i="8" s="1"/>
  <c r="L80" i="8" s="1"/>
  <c r="M80" i="8" s="1"/>
  <c r="N80" i="8" s="1"/>
  <c r="O80" i="8" s="1"/>
  <c r="P80" i="8" s="1"/>
  <c r="Q80" i="8" s="1"/>
  <c r="R80" i="8" s="1"/>
  <c r="S80" i="8" s="1"/>
  <c r="T80" i="8" s="1"/>
  <c r="U80" i="8" s="1"/>
  <c r="V80" i="8" s="1"/>
  <c r="W80" i="8" s="1"/>
  <c r="X80" i="8" s="1"/>
  <c r="Y80" i="8" s="1"/>
  <c r="Z80" i="8" s="1"/>
  <c r="AA80" i="8" s="1"/>
  <c r="AB80" i="8" s="1"/>
  <c r="AC80" i="8" s="1"/>
  <c r="AD80" i="8" s="1"/>
  <c r="AE80" i="8" s="1"/>
  <c r="AF80" i="8" s="1"/>
  <c r="AG80" i="8" s="1"/>
  <c r="AH80" i="8" s="1"/>
  <c r="AI80" i="8" s="1"/>
  <c r="AJ80" i="8" s="1"/>
  <c r="AK80" i="8" s="1"/>
  <c r="AL80" i="8" s="1"/>
  <c r="AM80" i="8" s="1"/>
  <c r="AN80" i="8" s="1"/>
  <c r="AO80" i="8" s="1"/>
  <c r="AP80" i="8" s="1"/>
  <c r="AQ80" i="8" s="1"/>
  <c r="AR80" i="8" s="1"/>
  <c r="P78" i="8"/>
  <c r="AG76" i="8"/>
  <c r="AG78" i="8" s="1"/>
  <c r="X78" i="8"/>
  <c r="G49" i="8"/>
  <c r="F49" i="8"/>
  <c r="G25" i="8"/>
  <c r="F25" i="8"/>
  <c r="H78" i="8" l="1"/>
  <c r="F32" i="8"/>
  <c r="G73" i="8"/>
  <c r="F73" i="8"/>
  <c r="G72" i="8"/>
  <c r="F72" i="8"/>
  <c r="F71" i="8"/>
  <c r="F70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F50" i="8"/>
  <c r="B47" i="8"/>
  <c r="F46" i="8"/>
  <c r="B45" i="8"/>
  <c r="G44" i="8"/>
  <c r="F44" i="8"/>
  <c r="G42" i="8"/>
  <c r="F42" i="8"/>
  <c r="F41" i="8"/>
  <c r="G40" i="8"/>
  <c r="G43" i="8" s="1"/>
  <c r="F40" i="8"/>
  <c r="G38" i="8"/>
  <c r="F38" i="8"/>
  <c r="G34" i="8"/>
  <c r="G32" i="8"/>
  <c r="G30" i="8"/>
  <c r="F30" i="8"/>
  <c r="G29" i="8"/>
  <c r="F29" i="8"/>
  <c r="G28" i="8"/>
  <c r="F28" i="8"/>
  <c r="G27" i="8"/>
  <c r="F27" i="8"/>
  <c r="G26" i="8"/>
  <c r="F26" i="8"/>
  <c r="G24" i="8"/>
  <c r="F24" i="8"/>
  <c r="F23" i="8"/>
  <c r="E22" i="8"/>
  <c r="G21" i="8"/>
  <c r="F21" i="8"/>
  <c r="G20" i="8"/>
  <c r="F20" i="8"/>
  <c r="G18" i="8"/>
  <c r="F18" i="8"/>
  <c r="G17" i="8"/>
  <c r="F17" i="8"/>
  <c r="G15" i="8"/>
  <c r="F15" i="8"/>
  <c r="F14" i="8"/>
  <c r="G13" i="8"/>
  <c r="F13" i="8"/>
  <c r="G12" i="8"/>
  <c r="F12" i="8"/>
  <c r="G11" i="8"/>
  <c r="F11" i="8"/>
  <c r="F16" i="8" l="1"/>
  <c r="G16" i="8"/>
  <c r="H50" i="20"/>
  <c r="F47" i="8"/>
  <c r="F48" i="8"/>
  <c r="G71" i="8"/>
  <c r="G75" i="8" s="1"/>
  <c r="G76" i="8" s="1"/>
  <c r="G74" i="8"/>
  <c r="F45" i="8"/>
  <c r="G33" i="8"/>
  <c r="G36" i="8" s="1"/>
  <c r="F34" i="8"/>
  <c r="F33" i="8"/>
  <c r="F36" i="8" s="1"/>
  <c r="F43" i="8"/>
  <c r="F74" i="8"/>
  <c r="F75" i="8" l="1"/>
  <c r="F76" i="8" s="1"/>
  <c r="G37" i="8"/>
  <c r="G77" i="8" s="1"/>
  <c r="F37" i="8"/>
  <c r="F77" i="8" l="1"/>
  <c r="F78" i="8"/>
  <c r="F80" i="8" s="1"/>
  <c r="G78" i="8" l="1"/>
  <c r="G80" i="8" s="1"/>
  <c r="H80" i="8" s="1"/>
  <c r="G50" i="20"/>
  <c r="F50" i="20"/>
  <c r="F52" i="20" l="1"/>
  <c r="G10" i="20" s="1"/>
  <c r="H10" i="20" s="1"/>
  <c r="H5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1" authorId="0" shapeId="0" xr:uid="{00000000-0006-0000-0100-000003000000}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</commentList>
</comments>
</file>

<file path=xl/sharedStrings.xml><?xml version="1.0" encoding="utf-8"?>
<sst xmlns="http://schemas.openxmlformats.org/spreadsheetml/2006/main" count="450" uniqueCount="198">
  <si>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</si>
  <si>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</si>
  <si>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</si>
  <si>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</si>
  <si>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</si>
  <si>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</si>
  <si>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</si>
  <si>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</si>
  <si>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</si>
  <si>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</si>
  <si>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</si>
  <si>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</si>
  <si>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</si>
  <si>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</si>
  <si>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</si>
  <si>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</si>
  <si>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</si>
  <si>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</si>
  <si>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</si>
  <si>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</si>
  <si>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</si>
  <si>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</si>
  <si>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</si>
  <si>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</si>
  <si>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</si>
  <si>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</si>
  <si>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</si>
  <si>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</si>
  <si>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</si>
  <si>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</si>
  <si>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</si>
  <si>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</si>
  <si>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</si>
  <si>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</si>
  <si>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</si>
  <si>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</si>
  <si>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</si>
  <si>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</si>
  <si>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</si>
  <si>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</si>
  <si>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</si>
  <si>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</si>
  <si>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</si>
  <si>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</si>
  <si>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</si>
  <si>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</si>
  <si>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</si>
  <si>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</si>
  <si>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</si>
  <si>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</si>
  <si>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</si>
  <si>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</si>
  <si>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</si>
  <si>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</si>
  <si>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</si>
  <si>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</si>
  <si>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  <family val="2"/>
      </rPr>
      <t>SOLDE DE TRESORERIE</t>
    </r>
    <r>
      <rPr>
        <b/>
        <sz val="14"/>
        <color theme="7"/>
        <rFont val="Arial Narrow"/>
        <family val="2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</si>
  <si>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</si>
  <si>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</si>
  <si>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</si>
  <si>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</si>
  <si>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</si>
  <si>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</si>
  <si>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</si>
  <si>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</si>
  <si>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</si>
  <si>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</si>
  <si>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</si>
  <si>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</si>
  <si>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</si>
  <si>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</si>
  <si>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</si>
  <si>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</si>
  <si>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</si>
  <si>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</si>
  <si>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POLE SANTE </t>
  </si>
  <si>
    <t>COMMENTAIRES / MODELES ECONOMIQUES</t>
  </si>
  <si>
    <t>il est envisagée en 2023 d'avoir 800 adhérents (10% de la clientèle totale de Khépri Santé)</t>
  </si>
  <si>
    <t xml:space="preserve"> 2022 : moyenne de 350 adhérents x 25 € = 8750€</t>
  </si>
  <si>
    <t xml:space="preserve">Mise à disposition de Guides </t>
  </si>
  <si>
    <t>x 40 personnes en moyenne</t>
  </si>
  <si>
    <t>12€ prix unitaire</t>
  </si>
  <si>
    <t xml:space="preserve"> Ateliers collectifs bénéficiaires </t>
  </si>
  <si>
    <t>212 jrs travaillés = 7 mois = 30 semaines.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</si>
  <si>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</si>
  <si>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</si>
  <si>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</si>
  <si>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</si>
  <si>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</si>
  <si>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</si>
  <si>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</si>
  <si>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</si>
  <si>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 xml:space="preserve">Charges externes </t>
  </si>
  <si>
    <t>Programmes personnalisés de remise en santé (cures)</t>
  </si>
  <si>
    <t>Prix des cures facturées à 60,00€/heure = 50€ reversés au thérapeutes et 10€ pour le PSPPE</t>
  </si>
  <si>
    <t>L'Association est hébergée à titre gratuit par la Société KHEPRI Formation.</t>
  </si>
  <si>
    <t>Coût des loyers :</t>
  </si>
  <si>
    <t>Recettes TTC 1</t>
  </si>
  <si>
    <t>Recettes TTC 2</t>
  </si>
  <si>
    <t>Recettes TTC 4</t>
  </si>
  <si>
    <t>Coût des intervenants :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</si>
  <si>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</si>
  <si>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</si>
  <si>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</si>
  <si>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</si>
  <si>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</si>
  <si>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</si>
  <si>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</si>
  <si>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</si>
  <si>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CHARGES</t>
  </si>
  <si>
    <t>TOTAL DEPENSES</t>
  </si>
  <si>
    <t xml:space="preserve">ASSOCIATION POLE SANTE PURIDISCIPLINAIRE PARIS EST </t>
  </si>
  <si>
    <t>aide Etat Covid ( 2 apprentis EL /SI )</t>
  </si>
  <si>
    <t>( 2 apprentis EL / SI  Communication-Finance)</t>
  </si>
  <si>
    <t>Charges de gestion</t>
  </si>
  <si>
    <t>Adhésions personnes physiques</t>
  </si>
  <si>
    <t>Adhésions personnes morales</t>
  </si>
  <si>
    <t>Recettes  TTC 1 bis</t>
  </si>
  <si>
    <t>TOTAL RECETTES</t>
  </si>
  <si>
    <t xml:space="preserve">Verbatim pour les aidants des personnes agées </t>
  </si>
  <si>
    <t>Adaptation du Verbatim pour pour les jeunes aidants</t>
  </si>
  <si>
    <t>Assurances : / Frais bancaires</t>
  </si>
  <si>
    <t>Loyers 2ème étage/ quote part</t>
  </si>
  <si>
    <t>GROUPE KHEPRI</t>
  </si>
  <si>
    <t>TABLEAU DE FINANCEMENT EQUILIBRE</t>
  </si>
  <si>
    <t>Montants exprimés en euros</t>
  </si>
  <si>
    <t>12 mois</t>
  </si>
  <si>
    <t>Trésorerie de début de période</t>
  </si>
  <si>
    <t>RESSOURCES</t>
  </si>
  <si>
    <t>Capacité d'Auto-Financement :</t>
  </si>
  <si>
    <t>- Résultats comptables</t>
  </si>
  <si>
    <t>- Amortissements des immobilisations</t>
  </si>
  <si>
    <t>Total des ressources</t>
  </si>
  <si>
    <t>(i)</t>
  </si>
  <si>
    <t>Capitaux empruntés :</t>
  </si>
  <si>
    <t>BESOIN EN FONDS DE ROULEMENT</t>
  </si>
  <si>
    <t>Augmentation du BFR</t>
  </si>
  <si>
    <t>(ii)</t>
  </si>
  <si>
    <t>Solde Ressources - Emplois</t>
  </si>
  <si>
    <t>Trésorerie de fin de période</t>
  </si>
  <si>
    <t>BESOINS</t>
  </si>
  <si>
    <t>tout public</t>
  </si>
  <si>
    <t>projet aidants</t>
  </si>
  <si>
    <t>projet jeunesse ateliers soutien</t>
  </si>
  <si>
    <t>projet programmes remises en santé</t>
  </si>
  <si>
    <t>contrôle</t>
  </si>
  <si>
    <t>projet Aidants (63 K€)/2ème ac subv 2021</t>
  </si>
  <si>
    <t>TOTAL PRODUITS</t>
  </si>
  <si>
    <t>Honoraires avocat- procédures juridiques Label sport santé et centre anti-douleurs</t>
  </si>
  <si>
    <t>Factures TERRA FIRMA - Subvention CR IDF Convention aidants</t>
  </si>
  <si>
    <t>projet Aidants (montant final 63 K€)</t>
  </si>
  <si>
    <t>(2 apprentis  EL / SI Communication-Finance)</t>
  </si>
  <si>
    <t>(Ex : eau, gaz, éléctricité,…) ==&gt; quote part</t>
  </si>
  <si>
    <t>(Ex : eau, gaz, éléctricité, loyers, autres prestations,…)</t>
  </si>
  <si>
    <t>Assurances : 400 € / Frais bancaire : 100 €</t>
  </si>
  <si>
    <t>fonds associatifs fev22</t>
  </si>
  <si>
    <t>Recettes TTC 3</t>
  </si>
  <si>
    <t>Autres subventions</t>
  </si>
  <si>
    <t>Contrat Apprentissage</t>
  </si>
  <si>
    <t>aide Etat Covid ( 2 apprentis EL / SI )</t>
  </si>
  <si>
    <t>Remb. Fonds associatifs / 5ans</t>
  </si>
  <si>
    <t xml:space="preserve"> Verbatim pour les aidants des personnes agées </t>
  </si>
  <si>
    <t>Adaptation du Verbatim pour les jeunes aidants</t>
  </si>
  <si>
    <t xml:space="preserve">Charges de gestion </t>
  </si>
  <si>
    <t>Assurances 1000 € / Frais bancaires 1000 €</t>
  </si>
  <si>
    <t>(Ingénieur informatique)</t>
  </si>
  <si>
    <t>(Ex :  locations de salles…)</t>
  </si>
  <si>
    <t>(loyers 2ème étage/ quote part 80%)</t>
  </si>
  <si>
    <t>( 2 apprentis  EL /SI Communication-Finance )</t>
  </si>
  <si>
    <t xml:space="preserve">  BRUT - Psycologue</t>
  </si>
  <si>
    <t xml:space="preserve">  COTIS. PATRONALES - Psycologue</t>
  </si>
  <si>
    <t>Total des  besoins</t>
  </si>
  <si>
    <t>(ii) - (i)</t>
  </si>
  <si>
    <t>en décembre 2021</t>
  </si>
  <si>
    <t>Brut - Psychologue</t>
  </si>
  <si>
    <t>Cotisatios Patronales - Psychologue</t>
  </si>
  <si>
    <t>Ingénieur informatique - M. Jarrije</t>
  </si>
  <si>
    <t>Locations de salles… / Quote-part 3ième étage.</t>
  </si>
  <si>
    <t>(Contrat CUI fin mars 2022) -  BRUT - Valérie - Elie 4 mois en 2023, apprentié en 2022</t>
  </si>
  <si>
    <t>Démarrage des</t>
  </si>
  <si>
    <t>nouveaux projets</t>
  </si>
  <si>
    <t>Acquisition d'immobilisations :</t>
  </si>
  <si>
    <t>- Verbatim Aidants</t>
  </si>
  <si>
    <t>- Verbatim Jeunes Aidants</t>
  </si>
  <si>
    <t>Remboursement des emprunts bancaires</t>
  </si>
  <si>
    <t>Reboursement de l'apport en fonds propres avec droit de reprise</t>
  </si>
  <si>
    <t>Subventions :</t>
  </si>
  <si>
    <t>Emprunts bancaires :</t>
  </si>
  <si>
    <t>Apport en fonds associatifs :</t>
  </si>
  <si>
    <t>- Fonds Associatifs avec droit de reprise (France Active)</t>
  </si>
  <si>
    <t>- Région IdF pour Verbatim - Solde de la subvention pour 2021 &amp; 2022</t>
  </si>
  <si>
    <t>- Banque (rembt selon rythme des fonds associatifs ci-dessus)</t>
  </si>
  <si>
    <t>- ESS / Covid (France Active)</t>
  </si>
  <si>
    <t>Net des Recettes et dépenses</t>
  </si>
  <si>
    <t>Financement recherché</t>
  </si>
  <si>
    <t>- Logiciel de remise en santé</t>
  </si>
  <si>
    <t>- Logicie Plate-forme Webinaire</t>
  </si>
  <si>
    <r>
      <t>SOLDE DE TRESORERIE</t>
    </r>
    <r>
      <rPr>
        <b/>
        <sz val="14"/>
        <color theme="7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</si>
</sst>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dd/mm/yy"/>
    <numFmt numFmtId="166" formatCode="[$-40C]mmm\-yy"/>
    <numFmt numFmtId="167" formatCode="mmm\-d"/>
    <numFmt numFmtId="168" formatCode="mmmm\-d"/>
    <numFmt numFmtId="169" formatCode="mmmd"/>
    <numFmt numFmtId="170" formatCode="#,##0\ _€"/>
  </numFmts>
  <fonts count="56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20"/>
      <color theme="0"/>
      <name val="Goth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 Narrow"/>
      <family val="2"/>
    </font>
    <font>
      <b/>
      <i/>
      <sz val="11"/>
      <color rgb="FF00A58D"/>
      <name val="Arial Narrow"/>
      <family val="2"/>
    </font>
    <font>
      <sz val="11"/>
      <color rgb="FF00A58D"/>
      <name val="Arial Narrow"/>
      <family val="2"/>
    </font>
    <font>
      <b/>
      <sz val="11"/>
      <color rgb="FF008000"/>
      <name val="Arial Narrow"/>
      <family val="2"/>
    </font>
    <font>
      <b/>
      <sz val="12"/>
      <color rgb="FF00A58D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Calibri"/>
      <family val="2"/>
    </font>
    <font>
      <b/>
      <sz val="14"/>
      <color theme="7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b/>
      <sz val="12"/>
      <color rgb="FF000000"/>
      <name val="Calibri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sz val="12"/>
      <color theme="1"/>
      <name val="Arial Narrow"/>
      <family val="2"/>
    </font>
    <font>
      <b/>
      <u/>
      <sz val="12"/>
      <color theme="1"/>
      <name val="Arial"/>
      <family val="2"/>
    </font>
    <font>
      <sz val="20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 Narrow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Calibri"/>
      <family val="2"/>
    </font>
    <font>
      <b/>
      <sz val="11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CC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0" fillId="0" borderId="0" applyFont="0" applyFill="0" applyBorder="0" applyAlignment="0" applyProtection="0"/>
  </cellStyleXfs>
  <cellXfs count="419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166" fontId="5" fillId="4" borderId="7" xfId="0" applyNumberFormat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7" fontId="5" fillId="4" borderId="11" xfId="0" applyNumberFormat="1" applyFont="1" applyFill="1" applyBorder="1" applyAlignment="1">
      <alignment horizontal="center" vertical="center"/>
    </xf>
    <xf numFmtId="168" fontId="5" fillId="4" borderId="11" xfId="0" applyNumberFormat="1" applyFont="1" applyFill="1" applyBorder="1" applyAlignment="1">
      <alignment horizontal="center" vertical="center"/>
    </xf>
    <xf numFmtId="169" fontId="5" fillId="4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6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right" vertical="center"/>
    </xf>
    <xf numFmtId="3" fontId="8" fillId="5" borderId="10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6" borderId="36" xfId="0" applyNumberFormat="1" applyFont="1" applyFill="1" applyBorder="1" applyAlignment="1">
      <alignment horizontal="right" vertical="center"/>
    </xf>
    <xf numFmtId="3" fontId="6" fillId="6" borderId="37" xfId="0" applyNumberFormat="1" applyFont="1" applyFill="1" applyBorder="1" applyAlignment="1">
      <alignment horizontal="right" vertical="center"/>
    </xf>
    <xf numFmtId="3" fontId="6" fillId="6" borderId="38" xfId="0" applyNumberFormat="1" applyFont="1" applyFill="1" applyBorder="1" applyAlignment="1">
      <alignment horizontal="right" vertical="center"/>
    </xf>
    <xf numFmtId="3" fontId="6" fillId="7" borderId="36" xfId="0" applyNumberFormat="1" applyFont="1" applyFill="1" applyBorder="1" applyAlignment="1">
      <alignment horizontal="right" vertical="center"/>
    </xf>
    <xf numFmtId="3" fontId="6" fillId="7" borderId="37" xfId="0" applyNumberFormat="1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left" vertical="center"/>
    </xf>
    <xf numFmtId="3" fontId="6" fillId="8" borderId="36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3" fontId="6" fillId="8" borderId="37" xfId="0" applyNumberFormat="1" applyFont="1" applyFill="1" applyBorder="1" applyAlignment="1">
      <alignment horizontal="right" vertical="center"/>
    </xf>
    <xf numFmtId="3" fontId="6" fillId="8" borderId="37" xfId="0" applyNumberFormat="1" applyFont="1" applyFill="1" applyBorder="1" applyAlignment="1">
      <alignment horizontal="right" vertical="center"/>
    </xf>
    <xf numFmtId="0" fontId="8" fillId="5" borderId="3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right" vertical="center"/>
    </xf>
    <xf numFmtId="3" fontId="10" fillId="4" borderId="9" xfId="0" applyNumberFormat="1" applyFont="1" applyFill="1" applyBorder="1" applyAlignment="1">
      <alignment horizontal="right" vertical="center"/>
    </xf>
    <xf numFmtId="3" fontId="10" fillId="4" borderId="10" xfId="0" applyNumberFormat="1" applyFont="1" applyFill="1" applyBorder="1" applyAlignment="1">
      <alignment horizontal="right" vertical="center"/>
    </xf>
    <xf numFmtId="3" fontId="10" fillId="4" borderId="11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4" fillId="4" borderId="30" xfId="0" applyFont="1" applyFill="1" applyBorder="1" applyAlignment="1">
      <alignment vertical="center"/>
    </xf>
    <xf numFmtId="166" fontId="4" fillId="4" borderId="9" xfId="0" applyNumberFormat="1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166" fontId="4" fillId="4" borderId="11" xfId="0" applyNumberFormat="1" applyFont="1" applyFill="1" applyBorder="1" applyAlignment="1">
      <alignment horizontal="center" vertical="center"/>
    </xf>
    <xf numFmtId="3" fontId="6" fillId="0" borderId="40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3" fontId="6" fillId="0" borderId="41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0" fontId="6" fillId="9" borderId="18" xfId="0" applyFont="1" applyFill="1" applyBorder="1" applyAlignment="1">
      <alignment horizontal="left" vertical="center" wrapText="1"/>
    </xf>
    <xf numFmtId="0" fontId="7" fillId="9" borderId="25" xfId="0" applyFont="1" applyFill="1" applyBorder="1" applyAlignment="1">
      <alignment vertical="center"/>
    </xf>
    <xf numFmtId="0" fontId="6" fillId="9" borderId="25" xfId="0" applyFont="1" applyFill="1" applyBorder="1" applyAlignment="1">
      <alignment vertical="center"/>
    </xf>
    <xf numFmtId="3" fontId="6" fillId="9" borderId="43" xfId="0" applyNumberFormat="1" applyFont="1" applyFill="1" applyBorder="1" applyAlignment="1">
      <alignment horizontal="right" vertical="center"/>
    </xf>
    <xf numFmtId="3" fontId="6" fillId="9" borderId="16" xfId="0" applyNumberFormat="1" applyFont="1" applyFill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6" borderId="43" xfId="0" applyNumberFormat="1" applyFont="1" applyFill="1" applyBorder="1" applyAlignment="1">
      <alignment horizontal="right" vertical="center"/>
    </xf>
    <xf numFmtId="3" fontId="6" fillId="6" borderId="16" xfId="0" applyNumberFormat="1" applyFont="1" applyFill="1" applyBorder="1" applyAlignment="1">
      <alignment horizontal="right" vertical="center"/>
    </xf>
    <xf numFmtId="3" fontId="6" fillId="6" borderId="44" xfId="0" applyNumberFormat="1" applyFont="1" applyFill="1" applyBorder="1" applyAlignment="1">
      <alignment horizontal="right" vertical="center"/>
    </xf>
    <xf numFmtId="3" fontId="6" fillId="6" borderId="46" xfId="0" applyNumberFormat="1" applyFont="1" applyFill="1" applyBorder="1" applyAlignment="1">
      <alignment horizontal="right" vertical="center"/>
    </xf>
    <xf numFmtId="3" fontId="6" fillId="7" borderId="43" xfId="0" applyNumberFormat="1" applyFont="1" applyFill="1" applyBorder="1" applyAlignment="1">
      <alignment horizontal="right" vertical="center"/>
    </xf>
    <xf numFmtId="3" fontId="6" fillId="7" borderId="16" xfId="0" applyNumberFormat="1" applyFont="1" applyFill="1" applyBorder="1" applyAlignment="1">
      <alignment horizontal="right" vertical="center"/>
    </xf>
    <xf numFmtId="3" fontId="6" fillId="7" borderId="38" xfId="0" applyNumberFormat="1" applyFont="1" applyFill="1" applyBorder="1" applyAlignment="1">
      <alignment horizontal="right" vertical="center"/>
    </xf>
    <xf numFmtId="3" fontId="6" fillId="2" borderId="43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44" xfId="0" applyNumberFormat="1" applyFont="1" applyFill="1" applyBorder="1" applyAlignment="1">
      <alignment horizontal="right" vertical="center"/>
    </xf>
    <xf numFmtId="3" fontId="6" fillId="2" borderId="38" xfId="0" applyNumberFormat="1" applyFont="1" applyFill="1" applyBorder="1" applyAlignment="1">
      <alignment horizontal="right" vertical="center"/>
    </xf>
    <xf numFmtId="3" fontId="6" fillId="8" borderId="43" xfId="0" applyNumberFormat="1" applyFont="1" applyFill="1" applyBorder="1" applyAlignment="1">
      <alignment horizontal="right" vertical="center"/>
    </xf>
    <xf numFmtId="3" fontId="6" fillId="8" borderId="16" xfId="0" applyNumberFormat="1" applyFont="1" applyFill="1" applyBorder="1" applyAlignment="1">
      <alignment horizontal="right" vertical="center"/>
    </xf>
    <xf numFmtId="3" fontId="6" fillId="8" borderId="38" xfId="0" applyNumberFormat="1" applyFont="1" applyFill="1" applyBorder="1" applyAlignment="1">
      <alignment horizontal="right" vertical="center"/>
    </xf>
    <xf numFmtId="3" fontId="6" fillId="8" borderId="38" xfId="0" applyNumberFormat="1" applyFont="1" applyFill="1" applyBorder="1" applyAlignment="1">
      <alignment horizontal="right" vertical="center"/>
    </xf>
    <xf numFmtId="3" fontId="6" fillId="5" borderId="43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3" fontId="6" fillId="5" borderId="44" xfId="0" applyNumberFormat="1" applyFont="1" applyFill="1" applyBorder="1" applyAlignment="1">
      <alignment horizontal="right" vertical="center"/>
    </xf>
    <xf numFmtId="3" fontId="6" fillId="5" borderId="45" xfId="0" applyNumberFormat="1" applyFont="1" applyFill="1" applyBorder="1" applyAlignment="1">
      <alignment horizontal="right" vertical="center"/>
    </xf>
    <xf numFmtId="0" fontId="12" fillId="5" borderId="8" xfId="0" applyFont="1" applyFill="1" applyBorder="1" applyAlignment="1">
      <alignment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3" fontId="14" fillId="0" borderId="49" xfId="0" applyNumberFormat="1" applyFont="1" applyBorder="1" applyAlignment="1">
      <alignment horizontal="right" vertical="center"/>
    </xf>
    <xf numFmtId="3" fontId="14" fillId="0" borderId="50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52" xfId="0" applyFont="1" applyFill="1" applyBorder="1" applyAlignment="1">
      <alignment horizontal="left" vertical="center"/>
    </xf>
    <xf numFmtId="3" fontId="14" fillId="3" borderId="53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0" fillId="4" borderId="54" xfId="0" applyNumberFormat="1" applyFont="1" applyFill="1" applyBorder="1" applyAlignment="1">
      <alignment horizontal="right" vertical="center"/>
    </xf>
    <xf numFmtId="3" fontId="10" fillId="4" borderId="5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6" fontId="4" fillId="4" borderId="7" xfId="0" applyNumberFormat="1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57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3" fontId="6" fillId="5" borderId="17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3" fontId="6" fillId="5" borderId="23" xfId="0" applyNumberFormat="1" applyFont="1" applyFill="1" applyBorder="1" applyAlignment="1">
      <alignment horizontal="right" vertical="center"/>
    </xf>
    <xf numFmtId="3" fontId="6" fillId="5" borderId="17" xfId="0" applyNumberFormat="1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left" vertical="center"/>
    </xf>
    <xf numFmtId="0" fontId="13" fillId="5" borderId="59" xfId="0" applyFont="1" applyFill="1" applyBorder="1" applyAlignment="1">
      <alignment horizontal="center" vertical="center"/>
    </xf>
    <xf numFmtId="3" fontId="14" fillId="5" borderId="48" xfId="0" applyNumberFormat="1" applyFont="1" applyFill="1" applyBorder="1" applyAlignment="1">
      <alignment horizontal="right" vertical="center"/>
    </xf>
    <xf numFmtId="3" fontId="14" fillId="5" borderId="55" xfId="0" applyNumberFormat="1" applyFont="1" applyFill="1" applyBorder="1" applyAlignment="1">
      <alignment horizontal="right" vertical="center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0" fontId="6" fillId="4" borderId="59" xfId="0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0" fontId="0" fillId="0" borderId="0" xfId="0" applyFont="1" applyAlignment="1"/>
    <xf numFmtId="0" fontId="20" fillId="0" borderId="13" xfId="0" applyFont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0" fontId="0" fillId="0" borderId="0" xfId="0" applyFont="1" applyAlignment="1"/>
    <xf numFmtId="0" fontId="15" fillId="3" borderId="53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4" fillId="4" borderId="48" xfId="0" applyFont="1" applyFill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4" borderId="5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6" fillId="5" borderId="36" xfId="0" applyFont="1" applyFill="1" applyBorder="1" applyAlignment="1">
      <alignment vertical="center"/>
    </xf>
    <xf numFmtId="0" fontId="6" fillId="5" borderId="43" xfId="0" applyFont="1" applyFill="1" applyBorder="1" applyAlignment="1">
      <alignment vertical="center"/>
    </xf>
    <xf numFmtId="0" fontId="13" fillId="5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0" fontId="8" fillId="5" borderId="48" xfId="0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6" fillId="9" borderId="36" xfId="0" applyFont="1" applyFill="1" applyBorder="1" applyAlignment="1">
      <alignment vertical="center"/>
    </xf>
    <xf numFmtId="0" fontId="29" fillId="4" borderId="6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vertical="center"/>
    </xf>
    <xf numFmtId="0" fontId="6" fillId="5" borderId="62" xfId="0" applyFont="1" applyFill="1" applyBorder="1" applyAlignment="1">
      <alignment horizontal="center" vertical="center"/>
    </xf>
    <xf numFmtId="0" fontId="6" fillId="0" borderId="62" xfId="0" applyFont="1" applyBorder="1" applyAlignment="1">
      <alignment vertical="center"/>
    </xf>
    <xf numFmtId="0" fontId="6" fillId="6" borderId="62" xfId="0" applyFont="1" applyFill="1" applyBorder="1" applyAlignment="1">
      <alignment vertical="center"/>
    </xf>
    <xf numFmtId="0" fontId="6" fillId="7" borderId="62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8" fillId="5" borderId="62" xfId="0" applyFont="1" applyFill="1" applyBorder="1" applyAlignment="1">
      <alignment horizontal="center" vertical="center"/>
    </xf>
    <xf numFmtId="0" fontId="6" fillId="8" borderId="62" xfId="0" applyFont="1" applyFill="1" applyBorder="1" applyAlignment="1">
      <alignment vertical="center"/>
    </xf>
    <xf numFmtId="0" fontId="6" fillId="9" borderId="62" xfId="0" applyFont="1" applyFill="1" applyBorder="1" applyAlignment="1">
      <alignment vertical="center"/>
    </xf>
    <xf numFmtId="0" fontId="2" fillId="0" borderId="62" xfId="0" applyFont="1" applyBorder="1"/>
    <xf numFmtId="0" fontId="13" fillId="5" borderId="62" xfId="0" applyFont="1" applyFill="1" applyBorder="1" applyAlignment="1">
      <alignment horizontal="center" vertical="center"/>
    </xf>
    <xf numFmtId="0" fontId="23" fillId="0" borderId="0" xfId="0" applyFont="1" applyAlignment="1"/>
    <xf numFmtId="3" fontId="19" fillId="6" borderId="37" xfId="0" applyNumberFormat="1" applyFont="1" applyFill="1" applyBorder="1" applyAlignment="1">
      <alignment horizontal="right" vertical="center"/>
    </xf>
    <xf numFmtId="3" fontId="19" fillId="6" borderId="44" xfId="0" applyNumberFormat="1" applyFont="1" applyFill="1" applyBorder="1" applyAlignment="1">
      <alignment horizontal="right" vertical="center"/>
    </xf>
    <xf numFmtId="0" fontId="30" fillId="0" borderId="53" xfId="0" applyFont="1" applyBorder="1"/>
    <xf numFmtId="0" fontId="0" fillId="0" borderId="0" xfId="0" applyFont="1" applyAlignment="1"/>
    <xf numFmtId="0" fontId="31" fillId="0" borderId="0" xfId="0" applyFont="1" applyAlignment="1"/>
    <xf numFmtId="0" fontId="22" fillId="0" borderId="0" xfId="0" applyFont="1" applyAlignment="1"/>
    <xf numFmtId="0" fontId="6" fillId="10" borderId="12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vertical="center"/>
    </xf>
    <xf numFmtId="0" fontId="19" fillId="10" borderId="12" xfId="0" applyFont="1" applyFill="1" applyBorder="1" applyAlignment="1">
      <alignment horizontal="left" vertical="center"/>
    </xf>
    <xf numFmtId="0" fontId="7" fillId="11" borderId="25" xfId="0" applyFont="1" applyFill="1" applyBorder="1" applyAlignment="1">
      <alignment vertical="center"/>
    </xf>
    <xf numFmtId="0" fontId="6" fillId="11" borderId="25" xfId="0" applyFont="1" applyFill="1" applyBorder="1" applyAlignment="1">
      <alignment vertical="center"/>
    </xf>
    <xf numFmtId="0" fontId="20" fillId="11" borderId="25" xfId="0" applyFont="1" applyFill="1" applyBorder="1" applyAlignment="1">
      <alignment vertical="center"/>
    </xf>
    <xf numFmtId="0" fontId="32" fillId="0" borderId="12" xfId="0" applyFont="1" applyBorder="1" applyAlignment="1">
      <alignment horizontal="left" vertical="center"/>
    </xf>
    <xf numFmtId="0" fontId="33" fillId="3" borderId="25" xfId="0" applyFont="1" applyFill="1" applyBorder="1" applyAlignment="1">
      <alignment vertical="center"/>
    </xf>
    <xf numFmtId="0" fontId="34" fillId="3" borderId="25" xfId="0" applyFont="1" applyFill="1" applyBorder="1" applyAlignment="1">
      <alignment vertical="center"/>
    </xf>
    <xf numFmtId="0" fontId="35" fillId="0" borderId="0" xfId="0" applyFont="1" applyAlignment="1"/>
    <xf numFmtId="0" fontId="6" fillId="12" borderId="24" xfId="0" applyFont="1" applyFill="1" applyBorder="1" applyAlignment="1">
      <alignment horizontal="left" vertical="center"/>
    </xf>
    <xf numFmtId="0" fontId="7" fillId="12" borderId="25" xfId="0" applyFont="1" applyFill="1" applyBorder="1" applyAlignment="1">
      <alignment vertical="center"/>
    </xf>
    <xf numFmtId="0" fontId="6" fillId="12" borderId="25" xfId="0" applyFont="1" applyFill="1" applyBorder="1" applyAlignment="1">
      <alignment vertical="center"/>
    </xf>
    <xf numFmtId="0" fontId="20" fillId="12" borderId="25" xfId="0" applyFont="1" applyFill="1" applyBorder="1" applyAlignment="1">
      <alignment vertical="center"/>
    </xf>
    <xf numFmtId="0" fontId="21" fillId="13" borderId="0" xfId="0" applyFont="1" applyFill="1" applyAlignment="1">
      <alignment vertical="top"/>
    </xf>
    <xf numFmtId="0" fontId="6" fillId="14" borderId="24" xfId="0" applyFont="1" applyFill="1" applyBorder="1" applyAlignment="1">
      <alignment horizontal="left" vertical="center"/>
    </xf>
    <xf numFmtId="0" fontId="20" fillId="14" borderId="25" xfId="0" applyFont="1" applyFill="1" applyBorder="1" applyAlignment="1">
      <alignment vertical="center"/>
    </xf>
    <xf numFmtId="0" fontId="6" fillId="14" borderId="25" xfId="0" applyFont="1" applyFill="1" applyBorder="1" applyAlignment="1">
      <alignment vertical="center"/>
    </xf>
    <xf numFmtId="0" fontId="6" fillId="15" borderId="24" xfId="0" applyFont="1" applyFill="1" applyBorder="1" applyAlignment="1">
      <alignment horizontal="left" vertical="center"/>
    </xf>
    <xf numFmtId="0" fontId="7" fillId="15" borderId="25" xfId="0" applyFont="1" applyFill="1" applyBorder="1" applyAlignment="1">
      <alignment vertical="center"/>
    </xf>
    <xf numFmtId="0" fontId="6" fillId="15" borderId="25" xfId="0" applyFont="1" applyFill="1" applyBorder="1" applyAlignment="1">
      <alignment vertical="center"/>
    </xf>
    <xf numFmtId="0" fontId="6" fillId="15" borderId="53" xfId="0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3" fontId="6" fillId="8" borderId="53" xfId="0" applyNumberFormat="1" applyFont="1" applyFill="1" applyBorder="1" applyAlignment="1">
      <alignment horizontal="right" vertical="center"/>
    </xf>
    <xf numFmtId="3" fontId="6" fillId="8" borderId="65" xfId="0" applyNumberFormat="1" applyFont="1" applyFill="1" applyBorder="1" applyAlignment="1">
      <alignment horizontal="right" vertical="center"/>
    </xf>
    <xf numFmtId="3" fontId="6" fillId="8" borderId="66" xfId="0" applyNumberFormat="1" applyFont="1" applyFill="1" applyBorder="1" applyAlignment="1">
      <alignment horizontal="right" vertical="center"/>
    </xf>
    <xf numFmtId="0" fontId="19" fillId="15" borderId="47" xfId="0" applyFont="1" applyFill="1" applyBorder="1" applyAlignment="1">
      <alignment horizontal="left" vertical="center"/>
    </xf>
    <xf numFmtId="0" fontId="20" fillId="15" borderId="53" xfId="0" applyFont="1" applyFill="1" applyBorder="1" applyAlignment="1">
      <alignment vertical="center"/>
    </xf>
    <xf numFmtId="3" fontId="8" fillId="10" borderId="21" xfId="0" applyNumberFormat="1" applyFont="1" applyFill="1" applyBorder="1" applyAlignment="1">
      <alignment horizontal="right" vertical="center"/>
    </xf>
    <xf numFmtId="0" fontId="11" fillId="10" borderId="29" xfId="0" applyFont="1" applyFill="1" applyBorder="1" applyAlignment="1">
      <alignment horizontal="left" vertical="center" wrapText="1"/>
    </xf>
    <xf numFmtId="0" fontId="6" fillId="10" borderId="29" xfId="0" applyFont="1" applyFill="1" applyBorder="1" applyAlignment="1">
      <alignment horizontal="left" vertical="center" wrapText="1"/>
    </xf>
    <xf numFmtId="0" fontId="19" fillId="10" borderId="29" xfId="0" applyFont="1" applyFill="1" applyBorder="1" applyAlignment="1">
      <alignment horizontal="left" vertical="center"/>
    </xf>
    <xf numFmtId="0" fontId="19" fillId="14" borderId="18" xfId="0" applyFont="1" applyFill="1" applyBorder="1" applyAlignment="1">
      <alignment horizontal="left" vertical="center"/>
    </xf>
    <xf numFmtId="0" fontId="6" fillId="14" borderId="36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12" borderId="18" xfId="0" applyFont="1" applyFill="1" applyBorder="1" applyAlignment="1">
      <alignment horizontal="left" vertical="center"/>
    </xf>
    <xf numFmtId="0" fontId="6" fillId="12" borderId="36" xfId="0" applyFont="1" applyFill="1" applyBorder="1" applyAlignment="1">
      <alignment vertical="center"/>
    </xf>
    <xf numFmtId="0" fontId="19" fillId="16" borderId="18" xfId="0" applyFont="1" applyFill="1" applyBorder="1" applyAlignment="1">
      <alignment horizontal="left" vertical="center"/>
    </xf>
    <xf numFmtId="0" fontId="7" fillId="16" borderId="25" xfId="0" applyFont="1" applyFill="1" applyBorder="1" applyAlignment="1">
      <alignment vertical="center"/>
    </xf>
    <xf numFmtId="0" fontId="6" fillId="16" borderId="25" xfId="0" applyFont="1" applyFill="1" applyBorder="1" applyAlignment="1">
      <alignment vertical="center"/>
    </xf>
    <xf numFmtId="0" fontId="6" fillId="16" borderId="36" xfId="0" applyFont="1" applyFill="1" applyBorder="1" applyAlignment="1">
      <alignment vertical="center"/>
    </xf>
    <xf numFmtId="0" fontId="6" fillId="10" borderId="29" xfId="0" applyFont="1" applyFill="1" applyBorder="1" applyAlignment="1">
      <alignment horizontal="left" vertical="center"/>
    </xf>
    <xf numFmtId="0" fontId="6" fillId="10" borderId="36" xfId="0" applyFont="1" applyFill="1" applyBorder="1" applyAlignment="1">
      <alignment vertical="center"/>
    </xf>
    <xf numFmtId="0" fontId="6" fillId="15" borderId="18" xfId="0" applyFont="1" applyFill="1" applyBorder="1" applyAlignment="1">
      <alignment horizontal="left" vertical="center"/>
    </xf>
    <xf numFmtId="0" fontId="20" fillId="15" borderId="25" xfId="0" applyFont="1" applyFill="1" applyBorder="1" applyAlignment="1">
      <alignment vertical="center"/>
    </xf>
    <xf numFmtId="0" fontId="6" fillId="15" borderId="36" xfId="0" applyFont="1" applyFill="1" applyBorder="1" applyAlignment="1">
      <alignment vertical="center"/>
    </xf>
    <xf numFmtId="0" fontId="36" fillId="0" borderId="53" xfId="0" applyFont="1" applyFill="1" applyBorder="1" applyAlignment="1">
      <alignment horizontal="left" vertical="center"/>
    </xf>
    <xf numFmtId="0" fontId="37" fillId="0" borderId="0" xfId="0" applyFont="1" applyAlignment="1"/>
    <xf numFmtId="0" fontId="16" fillId="4" borderId="68" xfId="0" applyFont="1" applyFill="1" applyBorder="1" applyAlignment="1">
      <alignment horizontal="left" vertical="center" wrapText="1"/>
    </xf>
    <xf numFmtId="3" fontId="8" fillId="0" borderId="70" xfId="0" applyNumberFormat="1" applyFont="1" applyBorder="1" applyAlignment="1">
      <alignment horizontal="right" vertical="center"/>
    </xf>
    <xf numFmtId="3" fontId="8" fillId="0" borderId="71" xfId="0" applyNumberFormat="1" applyFont="1" applyBorder="1" applyAlignment="1">
      <alignment horizontal="right" vertical="center"/>
    </xf>
    <xf numFmtId="3" fontId="10" fillId="4" borderId="72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2" fillId="0" borderId="5" xfId="0" applyFont="1" applyBorder="1" applyAlignment="1"/>
    <xf numFmtId="0" fontId="2" fillId="0" borderId="53" xfId="0" applyFont="1" applyBorder="1" applyAlignment="1"/>
    <xf numFmtId="0" fontId="38" fillId="0" borderId="6" xfId="0" applyFont="1" applyBorder="1" applyAlignment="1"/>
    <xf numFmtId="0" fontId="39" fillId="0" borderId="0" xfId="0" applyFont="1" applyAlignment="1">
      <alignment horizontal="left" vertical="center"/>
    </xf>
    <xf numFmtId="0" fontId="6" fillId="11" borderId="36" xfId="0" applyFont="1" applyFill="1" applyBorder="1" applyAlignment="1">
      <alignment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0" fontId="7" fillId="16" borderId="36" xfId="0" applyFont="1" applyFill="1" applyBorder="1" applyAlignment="1">
      <alignment vertical="center"/>
    </xf>
    <xf numFmtId="3" fontId="6" fillId="0" borderId="46" xfId="0" applyNumberFormat="1" applyFont="1" applyBorder="1" applyAlignment="1">
      <alignment horizontal="right" vertical="center"/>
    </xf>
    <xf numFmtId="0" fontId="5" fillId="4" borderId="48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left" vertical="center" wrapText="1"/>
    </xf>
    <xf numFmtId="166" fontId="4" fillId="4" borderId="48" xfId="0" applyNumberFormat="1" applyFont="1" applyFill="1" applyBorder="1" applyAlignment="1">
      <alignment horizontal="center" vertical="center"/>
    </xf>
    <xf numFmtId="3" fontId="6" fillId="5" borderId="36" xfId="0" applyNumberFormat="1" applyFont="1" applyFill="1" applyBorder="1" applyAlignment="1">
      <alignment horizontal="right" vertical="center"/>
    </xf>
    <xf numFmtId="0" fontId="42" fillId="0" borderId="53" xfId="0" applyFont="1" applyBorder="1"/>
    <xf numFmtId="16" fontId="43" fillId="0" borderId="63" xfId="0" applyNumberFormat="1" applyFont="1" applyBorder="1" applyAlignment="1">
      <alignment horizontal="center"/>
    </xf>
    <xf numFmtId="0" fontId="27" fillId="0" borderId="53" xfId="0" applyFont="1" applyBorder="1"/>
    <xf numFmtId="0" fontId="30" fillId="0" borderId="53" xfId="0" applyFont="1" applyBorder="1" applyAlignment="1">
      <alignment vertical="center"/>
    </xf>
    <xf numFmtId="0" fontId="44" fillId="0" borderId="53" xfId="0" applyFont="1" applyBorder="1"/>
    <xf numFmtId="0" fontId="44" fillId="0" borderId="53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45" fillId="0" borderId="53" xfId="0" applyFont="1" applyBorder="1" applyAlignment="1">
      <alignment horizontal="center" vertical="center"/>
    </xf>
    <xf numFmtId="0" fontId="41" fillId="17" borderId="71" xfId="0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14" fontId="45" fillId="17" borderId="75" xfId="0" applyNumberFormat="1" applyFont="1" applyFill="1" applyBorder="1" applyAlignment="1">
      <alignment horizontal="center" vertical="center"/>
    </xf>
    <xf numFmtId="0" fontId="47" fillId="0" borderId="53" xfId="0" applyFont="1" applyBorder="1" applyAlignment="1">
      <alignment vertical="center"/>
    </xf>
    <xf numFmtId="0" fontId="45" fillId="17" borderId="76" xfId="0" applyFont="1" applyFill="1" applyBorder="1" applyAlignment="1">
      <alignment horizontal="center" vertical="center"/>
    </xf>
    <xf numFmtId="0" fontId="30" fillId="0" borderId="75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vertical="center"/>
    </xf>
    <xf numFmtId="0" fontId="30" fillId="17" borderId="60" xfId="0" applyFont="1" applyFill="1" applyBorder="1" applyAlignment="1">
      <alignment vertical="center"/>
    </xf>
    <xf numFmtId="0" fontId="45" fillId="17" borderId="61" xfId="0" applyFont="1" applyFill="1" applyBorder="1" applyAlignment="1">
      <alignment horizontal="center" vertical="center"/>
    </xf>
    <xf numFmtId="170" fontId="30" fillId="17" borderId="77" xfId="0" applyNumberFormat="1" applyFont="1" applyFill="1" applyBorder="1" applyAlignment="1">
      <alignment vertical="center"/>
    </xf>
    <xf numFmtId="170" fontId="44" fillId="0" borderId="75" xfId="0" applyNumberFormat="1" applyFont="1" applyBorder="1" applyAlignment="1">
      <alignment vertical="center"/>
    </xf>
    <xf numFmtId="0" fontId="30" fillId="18" borderId="53" xfId="0" applyFont="1" applyFill="1" applyBorder="1" applyAlignment="1">
      <alignment horizontal="center" vertical="center"/>
    </xf>
    <xf numFmtId="0" fontId="45" fillId="18" borderId="53" xfId="0" applyFont="1" applyFill="1" applyBorder="1" applyAlignment="1">
      <alignment horizontal="center" vertical="center"/>
    </xf>
    <xf numFmtId="0" fontId="30" fillId="18" borderId="75" xfId="0" applyFont="1" applyFill="1" applyBorder="1" applyAlignment="1">
      <alignment horizontal="center" vertical="center"/>
    </xf>
    <xf numFmtId="0" fontId="48" fillId="0" borderId="53" xfId="0" applyFont="1" applyBorder="1" applyAlignment="1">
      <alignment horizontal="center"/>
    </xf>
    <xf numFmtId="170" fontId="44" fillId="0" borderId="75" xfId="0" applyNumberFormat="1" applyFont="1" applyBorder="1"/>
    <xf numFmtId="0" fontId="45" fillId="0" borderId="53" xfId="0" applyFont="1" applyBorder="1" applyAlignment="1">
      <alignment horizontal="center"/>
    </xf>
    <xf numFmtId="170" fontId="44" fillId="0" borderId="75" xfId="1" applyNumberFormat="1" applyFont="1" applyBorder="1"/>
    <xf numFmtId="170" fontId="44" fillId="0" borderId="75" xfId="1" applyNumberFormat="1" applyFont="1" applyFill="1" applyBorder="1"/>
    <xf numFmtId="0" fontId="44" fillId="0" borderId="53" xfId="0" quotePrefix="1" applyFont="1" applyBorder="1"/>
    <xf numFmtId="0" fontId="48" fillId="0" borderId="53" xfId="0" quotePrefix="1" applyFont="1" applyBorder="1" applyAlignment="1">
      <alignment horizontal="center"/>
    </xf>
    <xf numFmtId="0" fontId="30" fillId="18" borderId="53" xfId="0" applyFont="1" applyFill="1" applyBorder="1" applyAlignment="1">
      <alignment horizontal="right"/>
    </xf>
    <xf numFmtId="0" fontId="45" fillId="18" borderId="53" xfId="0" quotePrefix="1" applyFont="1" applyFill="1" applyBorder="1" applyAlignment="1">
      <alignment horizontal="center"/>
    </xf>
    <xf numFmtId="0" fontId="27" fillId="0" borderId="53" xfId="0" applyFont="1" applyFill="1" applyBorder="1"/>
    <xf numFmtId="0" fontId="30" fillId="19" borderId="53" xfId="0" applyFont="1" applyFill="1" applyBorder="1" applyAlignment="1">
      <alignment horizontal="center" vertical="center"/>
    </xf>
    <xf numFmtId="0" fontId="45" fillId="19" borderId="53" xfId="0" applyFont="1" applyFill="1" applyBorder="1" applyAlignment="1">
      <alignment horizontal="center" vertical="center"/>
    </xf>
    <xf numFmtId="0" fontId="30" fillId="19" borderId="75" xfId="0" applyFont="1" applyFill="1" applyBorder="1" applyAlignment="1">
      <alignment horizontal="center" vertical="center"/>
    </xf>
    <xf numFmtId="0" fontId="44" fillId="0" borderId="53" xfId="0" applyFont="1" applyFill="1" applyBorder="1"/>
    <xf numFmtId="0" fontId="48" fillId="0" borderId="53" xfId="0" applyFont="1" applyFill="1" applyBorder="1" applyAlignment="1">
      <alignment horizontal="center"/>
    </xf>
    <xf numFmtId="0" fontId="30" fillId="19" borderId="53" xfId="0" applyFont="1" applyFill="1" applyBorder="1" applyAlignment="1">
      <alignment horizontal="right"/>
    </xf>
    <xf numFmtId="0" fontId="45" fillId="19" borderId="53" xfId="0" quotePrefix="1" applyFont="1" applyFill="1" applyBorder="1" applyAlignment="1">
      <alignment horizontal="center"/>
    </xf>
    <xf numFmtId="0" fontId="30" fillId="20" borderId="53" xfId="0" applyFont="1" applyFill="1" applyBorder="1" applyAlignment="1">
      <alignment horizontal="right"/>
    </xf>
    <xf numFmtId="0" fontId="45" fillId="20" borderId="53" xfId="0" quotePrefix="1" applyFont="1" applyFill="1" applyBorder="1" applyAlignment="1">
      <alignment horizontal="center"/>
    </xf>
    <xf numFmtId="170" fontId="30" fillId="20" borderId="75" xfId="0" applyNumberFormat="1" applyFont="1" applyFill="1" applyBorder="1"/>
    <xf numFmtId="170" fontId="44" fillId="0" borderId="53" xfId="0" applyNumberFormat="1" applyFont="1" applyBorder="1"/>
    <xf numFmtId="0" fontId="0" fillId="0" borderId="0" xfId="0"/>
    <xf numFmtId="0" fontId="2" fillId="0" borderId="5" xfId="0" applyFont="1" applyBorder="1"/>
    <xf numFmtId="0" fontId="38" fillId="0" borderId="53" xfId="0" applyFont="1" applyBorder="1"/>
    <xf numFmtId="0" fontId="2" fillId="0" borderId="53" xfId="0" applyFont="1" applyBorder="1"/>
    <xf numFmtId="0" fontId="27" fillId="0" borderId="53" xfId="0" applyFont="1" applyBorder="1" applyAlignment="1">
      <alignment horizontal="left" vertical="center"/>
    </xf>
    <xf numFmtId="0" fontId="4" fillId="4" borderId="78" xfId="0" applyFont="1" applyFill="1" applyBorder="1" applyAlignment="1">
      <alignment horizontal="left" vertical="center"/>
    </xf>
    <xf numFmtId="0" fontId="49" fillId="4" borderId="48" xfId="0" applyFont="1" applyFill="1" applyBorder="1" applyAlignment="1">
      <alignment horizontal="center" vertical="center"/>
    </xf>
    <xf numFmtId="0" fontId="49" fillId="4" borderId="48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left" vertical="center"/>
    </xf>
    <xf numFmtId="0" fontId="6" fillId="0" borderId="56" xfId="0" applyFont="1" applyBorder="1" applyAlignment="1">
      <alignment vertical="center"/>
    </xf>
    <xf numFmtId="0" fontId="6" fillId="3" borderId="29" xfId="0" applyFont="1" applyFill="1" applyBorder="1" applyAlignment="1">
      <alignment horizontal="left" vertical="center"/>
    </xf>
    <xf numFmtId="3" fontId="6" fillId="21" borderId="22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7" fillId="3" borderId="43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24" fillId="5" borderId="48" xfId="0" applyFont="1" applyFill="1" applyBorder="1" applyAlignment="1">
      <alignment vertical="center"/>
    </xf>
    <xf numFmtId="0" fontId="9" fillId="5" borderId="48" xfId="0" applyFont="1" applyFill="1" applyBorder="1" applyAlignment="1">
      <alignment vertical="center"/>
    </xf>
    <xf numFmtId="0" fontId="6" fillId="5" borderId="48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19" fillId="10" borderId="24" xfId="0" applyFont="1" applyFill="1" applyBorder="1" applyAlignment="1">
      <alignment horizontal="left" vertical="center"/>
    </xf>
    <xf numFmtId="0" fontId="7" fillId="11" borderId="36" xfId="0" applyFont="1" applyFill="1" applyBorder="1" applyAlignment="1">
      <alignment vertical="center"/>
    </xf>
    <xf numFmtId="0" fontId="20" fillId="11" borderId="36" xfId="0" applyFont="1" applyFill="1" applyBorder="1" applyAlignment="1">
      <alignment vertical="center"/>
    </xf>
    <xf numFmtId="0" fontId="20" fillId="14" borderId="36" xfId="0" applyFont="1" applyFill="1" applyBorder="1" applyAlignment="1">
      <alignment vertical="center"/>
    </xf>
    <xf numFmtId="0" fontId="6" fillId="6" borderId="36" xfId="0" applyFont="1" applyFill="1" applyBorder="1" applyAlignment="1">
      <alignment vertical="center"/>
    </xf>
    <xf numFmtId="0" fontId="50" fillId="0" borderId="0" xfId="0" applyFont="1"/>
    <xf numFmtId="0" fontId="51" fillId="0" borderId="0" xfId="0" applyFont="1"/>
    <xf numFmtId="0" fontId="20" fillId="1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7" fillId="15" borderId="36" xfId="0" applyFont="1" applyFill="1" applyBorder="1" applyAlignment="1">
      <alignment vertical="center"/>
    </xf>
    <xf numFmtId="0" fontId="6" fillId="8" borderId="36" xfId="0" applyFont="1" applyFill="1" applyBorder="1" applyAlignment="1">
      <alignment vertical="center"/>
    </xf>
    <xf numFmtId="0" fontId="24" fillId="4" borderId="48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3" fontId="8" fillId="21" borderId="21" xfId="0" applyNumberFormat="1" applyFont="1" applyFill="1" applyBorder="1" applyAlignment="1">
      <alignment horizontal="right" vertical="center"/>
    </xf>
    <xf numFmtId="3" fontId="6" fillId="21" borderId="21" xfId="0" applyNumberFormat="1" applyFont="1" applyFill="1" applyBorder="1" applyAlignment="1">
      <alignment horizontal="right" vertical="center"/>
    </xf>
    <xf numFmtId="0" fontId="20" fillId="0" borderId="36" xfId="0" applyFont="1" applyBorder="1" applyAlignment="1">
      <alignment vertical="center"/>
    </xf>
    <xf numFmtId="0" fontId="6" fillId="9" borderId="29" xfId="0" applyFont="1" applyFill="1" applyBorder="1" applyAlignment="1">
      <alignment horizontal="left" vertical="center" wrapText="1"/>
    </xf>
    <xf numFmtId="0" fontId="7" fillId="9" borderId="36" xfId="0" applyFont="1" applyFill="1" applyBorder="1" applyAlignment="1">
      <alignment vertical="center"/>
    </xf>
    <xf numFmtId="0" fontId="19" fillId="14" borderId="29" xfId="0" applyFont="1" applyFill="1" applyBorder="1" applyAlignment="1">
      <alignment horizontal="left" vertical="center"/>
    </xf>
    <xf numFmtId="0" fontId="6" fillId="12" borderId="29" xfId="0" applyFont="1" applyFill="1" applyBorder="1" applyAlignment="1">
      <alignment horizontal="left" vertical="center"/>
    </xf>
    <xf numFmtId="0" fontId="7" fillId="12" borderId="36" xfId="0" applyFont="1" applyFill="1" applyBorder="1" applyAlignment="1">
      <alignment vertical="center"/>
    </xf>
    <xf numFmtId="0" fontId="19" fillId="16" borderId="29" xfId="0" applyFont="1" applyFill="1" applyBorder="1" applyAlignment="1">
      <alignment horizontal="left" vertical="center"/>
    </xf>
    <xf numFmtId="0" fontId="20" fillId="16" borderId="36" xfId="0" applyFont="1" applyFill="1" applyBorder="1" applyAlignment="1">
      <alignment vertical="center"/>
    </xf>
    <xf numFmtId="0" fontId="6" fillId="15" borderId="29" xfId="0" applyFont="1" applyFill="1" applyBorder="1" applyAlignment="1">
      <alignment horizontal="left" vertical="center"/>
    </xf>
    <xf numFmtId="0" fontId="20" fillId="15" borderId="36" xfId="0" applyFont="1" applyFill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12" fillId="5" borderId="48" xfId="0" applyFont="1" applyFill="1" applyBorder="1" applyAlignment="1">
      <alignment vertical="center"/>
    </xf>
    <xf numFmtId="3" fontId="8" fillId="21" borderId="70" xfId="0" applyNumberFormat="1" applyFont="1" applyFill="1" applyBorder="1" applyAlignment="1">
      <alignment horizontal="right" vertical="center"/>
    </xf>
    <xf numFmtId="3" fontId="52" fillId="22" borderId="72" xfId="0" applyNumberFormat="1" applyFont="1" applyFill="1" applyBorder="1" applyAlignment="1">
      <alignment horizontal="right" vertical="center"/>
    </xf>
    <xf numFmtId="3" fontId="10" fillId="22" borderId="72" xfId="0" applyNumberFormat="1" applyFont="1" applyFill="1" applyBorder="1" applyAlignment="1">
      <alignment horizontal="right" vertical="center"/>
    </xf>
    <xf numFmtId="0" fontId="53" fillId="2" borderId="24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vertical="center"/>
    </xf>
    <xf numFmtId="0" fontId="19" fillId="0" borderId="29" xfId="0" applyFont="1" applyBorder="1" applyAlignment="1">
      <alignment horizontal="left" vertical="center"/>
    </xf>
    <xf numFmtId="0" fontId="45" fillId="0" borderId="71" xfId="0" applyFont="1" applyBorder="1" applyAlignment="1">
      <alignment horizontal="center" vertical="center"/>
    </xf>
    <xf numFmtId="0" fontId="54" fillId="0" borderId="75" xfId="0" applyFont="1" applyBorder="1" applyAlignment="1">
      <alignment horizontal="center" vertical="center"/>
    </xf>
    <xf numFmtId="17" fontId="54" fillId="0" borderId="76" xfId="0" applyNumberFormat="1" applyFont="1" applyBorder="1" applyAlignment="1">
      <alignment horizontal="center" vertical="center"/>
    </xf>
    <xf numFmtId="3" fontId="19" fillId="0" borderId="22" xfId="0" applyNumberFormat="1" applyFont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3" fontId="55" fillId="23" borderId="22" xfId="0" applyNumberFormat="1" applyFont="1" applyFill="1" applyBorder="1" applyAlignment="1">
      <alignment horizontal="right" vertical="center"/>
    </xf>
    <xf numFmtId="3" fontId="55" fillId="0" borderId="22" xfId="0" applyNumberFormat="1" applyFont="1" applyBorder="1" applyAlignment="1">
      <alignment horizontal="right" vertical="center"/>
    </xf>
    <xf numFmtId="3" fontId="6" fillId="24" borderId="22" xfId="0" applyNumberFormat="1" applyFont="1" applyFill="1" applyBorder="1" applyAlignment="1">
      <alignment horizontal="right" vertical="center"/>
    </xf>
    <xf numFmtId="170" fontId="48" fillId="0" borderId="53" xfId="0" applyNumberFormat="1" applyFont="1" applyBorder="1" applyAlignment="1">
      <alignment horizontal="center"/>
    </xf>
    <xf numFmtId="170" fontId="44" fillId="0" borderId="53" xfId="0" applyNumberFormat="1" applyFont="1" applyBorder="1" applyAlignment="1">
      <alignment horizontal="center"/>
    </xf>
    <xf numFmtId="0" fontId="45" fillId="0" borderId="71" xfId="0" applyFont="1" applyBorder="1" applyAlignment="1">
      <alignment horizontal="right" vertical="center"/>
    </xf>
    <xf numFmtId="170" fontId="44" fillId="17" borderId="77" xfId="0" applyNumberFormat="1" applyFont="1" applyFill="1" applyBorder="1" applyAlignment="1">
      <alignment horizontal="right" vertical="center"/>
    </xf>
    <xf numFmtId="170" fontId="44" fillId="0" borderId="75" xfId="0" applyNumberFormat="1" applyFont="1" applyBorder="1" applyAlignment="1">
      <alignment horizontal="right" vertical="center"/>
    </xf>
    <xf numFmtId="170" fontId="44" fillId="19" borderId="75" xfId="0" applyNumberFormat="1" applyFont="1" applyFill="1" applyBorder="1" applyAlignment="1">
      <alignment horizontal="right" vertical="center"/>
    </xf>
    <xf numFmtId="170" fontId="44" fillId="0" borderId="75" xfId="0" applyNumberFormat="1" applyFont="1" applyBorder="1" applyAlignment="1">
      <alignment horizontal="right"/>
    </xf>
    <xf numFmtId="170" fontId="44" fillId="0" borderId="75" xfId="0" applyNumberFormat="1" applyFont="1" applyFill="1" applyBorder="1" applyAlignment="1">
      <alignment horizontal="right"/>
    </xf>
    <xf numFmtId="170" fontId="44" fillId="18" borderId="75" xfId="0" applyNumberFormat="1" applyFont="1" applyFill="1" applyBorder="1" applyAlignment="1">
      <alignment horizontal="right" vertical="center"/>
    </xf>
    <xf numFmtId="170" fontId="44" fillId="0" borderId="75" xfId="0" quotePrefix="1" applyNumberFormat="1" applyFont="1" applyBorder="1" applyAlignment="1">
      <alignment horizontal="right"/>
    </xf>
    <xf numFmtId="170" fontId="44" fillId="0" borderId="53" xfId="0" applyNumberFormat="1" applyFont="1" applyBorder="1" applyAlignment="1">
      <alignment horizontal="right"/>
    </xf>
    <xf numFmtId="3" fontId="6" fillId="25" borderId="22" xfId="0" applyNumberFormat="1" applyFont="1" applyFill="1" applyBorder="1" applyAlignment="1">
      <alignment horizontal="right" vertical="center"/>
    </xf>
    <xf numFmtId="3" fontId="19" fillId="25" borderId="22" xfId="0" applyNumberFormat="1" applyFont="1" applyFill="1" applyBorder="1" applyAlignment="1">
      <alignment horizontal="right" vertical="center"/>
    </xf>
    <xf numFmtId="0" fontId="30" fillId="0" borderId="53" xfId="0" applyFont="1" applyFill="1" applyBorder="1"/>
    <xf numFmtId="170" fontId="44" fillId="0" borderId="53" xfId="0" applyNumberFormat="1" applyFont="1" applyFill="1" applyBorder="1" applyAlignment="1">
      <alignment horizontal="right"/>
    </xf>
    <xf numFmtId="170" fontId="44" fillId="0" borderId="53" xfId="0" applyNumberFormat="1" applyFont="1" applyFill="1" applyBorder="1" applyAlignment="1">
      <alignment horizontal="center"/>
    </xf>
    <xf numFmtId="0" fontId="41" fillId="17" borderId="80" xfId="0" applyFont="1" applyFill="1" applyBorder="1" applyAlignment="1">
      <alignment horizontal="center" vertical="center"/>
    </xf>
    <xf numFmtId="14" fontId="45" fillId="17" borderId="81" xfId="0" applyNumberFormat="1" applyFont="1" applyFill="1" applyBorder="1" applyAlignment="1">
      <alignment horizontal="center" vertical="center"/>
    </xf>
    <xf numFmtId="0" fontId="45" fillId="17" borderId="82" xfId="0" applyFont="1" applyFill="1" applyBorder="1" applyAlignment="1">
      <alignment horizontal="center" vertical="center"/>
    </xf>
    <xf numFmtId="0" fontId="30" fillId="0" borderId="81" xfId="0" applyFont="1" applyFill="1" applyBorder="1" applyAlignment="1">
      <alignment horizontal="center" vertical="center"/>
    </xf>
    <xf numFmtId="170" fontId="30" fillId="17" borderId="83" xfId="0" applyNumberFormat="1" applyFont="1" applyFill="1" applyBorder="1" applyAlignment="1">
      <alignment vertical="center"/>
    </xf>
    <xf numFmtId="170" fontId="44" fillId="0" borderId="81" xfId="0" applyNumberFormat="1" applyFont="1" applyBorder="1" applyAlignment="1">
      <alignment vertical="center"/>
    </xf>
    <xf numFmtId="0" fontId="30" fillId="19" borderId="81" xfId="0" applyFont="1" applyFill="1" applyBorder="1" applyAlignment="1">
      <alignment horizontal="center" vertical="center"/>
    </xf>
    <xf numFmtId="170" fontId="44" fillId="0" borderId="81" xfId="0" applyNumberFormat="1" applyFont="1" applyBorder="1"/>
    <xf numFmtId="170" fontId="44" fillId="0" borderId="81" xfId="1" applyNumberFormat="1" applyFont="1" applyBorder="1"/>
    <xf numFmtId="170" fontId="44" fillId="0" borderId="81" xfId="1" applyNumberFormat="1" applyFont="1" applyFill="1" applyBorder="1"/>
    <xf numFmtId="0" fontId="30" fillId="18" borderId="81" xfId="0" applyFont="1" applyFill="1" applyBorder="1" applyAlignment="1">
      <alignment horizontal="center" vertical="center"/>
    </xf>
    <xf numFmtId="170" fontId="30" fillId="20" borderId="81" xfId="0" applyNumberFormat="1" applyFont="1" applyFill="1" applyBorder="1"/>
    <xf numFmtId="0" fontId="45" fillId="0" borderId="53" xfId="0" applyFont="1" applyFill="1" applyBorder="1" applyAlignment="1">
      <alignment horizontal="center" vertical="center"/>
    </xf>
    <xf numFmtId="0" fontId="54" fillId="0" borderId="53" xfId="0" applyFont="1" applyFill="1" applyBorder="1" applyAlignment="1">
      <alignment horizontal="center" vertical="center"/>
    </xf>
    <xf numFmtId="17" fontId="54" fillId="0" borderId="53" xfId="0" applyNumberFormat="1" applyFont="1" applyFill="1" applyBorder="1" applyAlignment="1">
      <alignment horizontal="center" vertical="center"/>
    </xf>
    <xf numFmtId="0" fontId="45" fillId="0" borderId="53" xfId="0" applyFont="1" applyFill="1" applyBorder="1" applyAlignment="1">
      <alignment horizontal="right" vertical="center"/>
    </xf>
    <xf numFmtId="170" fontId="44" fillId="0" borderId="53" xfId="0" applyNumberFormat="1" applyFont="1" applyFill="1" applyBorder="1" applyAlignment="1">
      <alignment horizontal="right" vertical="center"/>
    </xf>
    <xf numFmtId="170" fontId="44" fillId="0" borderId="53" xfId="0" quotePrefix="1" applyNumberFormat="1" applyFont="1" applyFill="1" applyBorder="1" applyAlignment="1">
      <alignment horizontal="right"/>
    </xf>
    <xf numFmtId="170" fontId="44" fillId="0" borderId="76" xfId="0" applyNumberFormat="1" applyFont="1" applyBorder="1" applyAlignment="1">
      <alignment horizontal="right"/>
    </xf>
    <xf numFmtId="170" fontId="44" fillId="0" borderId="76" xfId="0" applyNumberFormat="1" applyFont="1" applyBorder="1"/>
    <xf numFmtId="170" fontId="30" fillId="19" borderId="75" xfId="0" quotePrefix="1" applyNumberFormat="1" applyFont="1" applyFill="1" applyBorder="1" applyAlignment="1">
      <alignment horizontal="right"/>
    </xf>
    <xf numFmtId="170" fontId="30" fillId="0" borderId="53" xfId="0" quotePrefix="1" applyNumberFormat="1" applyFont="1" applyFill="1" applyBorder="1" applyAlignment="1">
      <alignment horizontal="right"/>
    </xf>
    <xf numFmtId="170" fontId="30" fillId="19" borderId="81" xfId="0" quotePrefix="1" applyNumberFormat="1" applyFont="1" applyFill="1" applyBorder="1" applyAlignment="1">
      <alignment horizontal="right"/>
    </xf>
    <xf numFmtId="170" fontId="30" fillId="18" borderId="75" xfId="0" quotePrefix="1" applyNumberFormat="1" applyFont="1" applyFill="1" applyBorder="1" applyAlignment="1">
      <alignment horizontal="right"/>
    </xf>
    <xf numFmtId="170" fontId="30" fillId="20" borderId="75" xfId="0" quotePrefix="1" applyNumberFormat="1" applyFont="1" applyFill="1" applyBorder="1" applyAlignment="1">
      <alignment horizontal="right"/>
    </xf>
    <xf numFmtId="0" fontId="27" fillId="0" borderId="73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left" vertical="center" wrapText="1"/>
    </xf>
    <xf numFmtId="0" fontId="20" fillId="10" borderId="23" xfId="0" applyFont="1" applyFill="1" applyBorder="1" applyAlignment="1">
      <alignment horizontal="left" vertical="center" wrapText="1"/>
    </xf>
    <xf numFmtId="0" fontId="2" fillId="10" borderId="23" xfId="0" applyFont="1" applyFill="1" applyBorder="1"/>
    <xf numFmtId="0" fontId="2" fillId="10" borderId="43" xfId="0" applyFont="1" applyFill="1" applyBorder="1"/>
    <xf numFmtId="0" fontId="7" fillId="10" borderId="23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" fillId="0" borderId="69" xfId="0" applyFont="1" applyBorder="1"/>
    <xf numFmtId="0" fontId="20" fillId="10" borderId="43" xfId="0" applyFont="1" applyFill="1" applyBorder="1" applyAlignment="1">
      <alignment horizontal="left" vertical="center" wrapText="1"/>
    </xf>
    <xf numFmtId="0" fontId="20" fillId="10" borderId="67" xfId="0" applyFont="1" applyFill="1" applyBorder="1" applyAlignment="1">
      <alignment horizontal="left" vertical="center" wrapText="1"/>
    </xf>
    <xf numFmtId="0" fontId="7" fillId="10" borderId="43" xfId="0" applyFont="1" applyFill="1" applyBorder="1" applyAlignment="1">
      <alignment horizontal="left" vertical="center" wrapText="1"/>
    </xf>
    <xf numFmtId="0" fontId="27" fillId="0" borderId="79" xfId="0" applyFont="1" applyBorder="1" applyAlignment="1">
      <alignment horizontal="left" vertical="center" wrapText="1"/>
    </xf>
    <xf numFmtId="0" fontId="44" fillId="0" borderId="53" xfId="0" quotePrefix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0"/>
  <sheetViews>
    <sheetView tabSelected="1" workbookViewId="0">
      <selection activeCell="N13" sqref="N13:N14"/>
    </sheetView>
  </sheetViews>
  <sheetFormatPr baseColWidth="10" defaultColWidth="11" defaultRowHeight="14.4"/>
  <cols>
    <col min="1" max="1" width="7.09765625" style="262" customWidth="1"/>
    <col min="2" max="2" width="58.8984375" style="262" customWidth="1"/>
    <col min="3" max="3" width="6.3984375" style="262" customWidth="1"/>
    <col min="4" max="4" width="13.59765625" style="262" customWidth="1"/>
    <col min="5" max="5" width="1.5" style="262" customWidth="1"/>
    <col min="6" max="6" width="13" style="262" customWidth="1"/>
    <col min="7" max="7" width="15.296875" style="262" customWidth="1"/>
    <col min="8" max="8" width="13.69921875" style="262" customWidth="1"/>
    <col min="9" max="9" width="1.3984375" style="262" customWidth="1"/>
    <col min="10" max="16384" width="11" style="262"/>
  </cols>
  <sheetData>
    <row r="1" spans="2:9" ht="15" thickBot="1">
      <c r="B1" s="260" t="s">
        <v>28</v>
      </c>
      <c r="C1" s="260"/>
      <c r="D1" s="260"/>
      <c r="E1" s="260"/>
      <c r="F1" s="261" t="s">
        <v>28</v>
      </c>
    </row>
    <row r="2" spans="2:9">
      <c r="B2" s="260"/>
      <c r="C2" s="260"/>
      <c r="D2" s="260"/>
      <c r="E2" s="260"/>
    </row>
    <row r="3" spans="2:9" ht="15.6">
      <c r="B3" s="263" t="s">
        <v>123</v>
      </c>
      <c r="C3" s="263"/>
      <c r="D3" s="263"/>
      <c r="E3" s="263"/>
      <c r="F3" s="264"/>
      <c r="G3" s="264"/>
      <c r="H3" s="264"/>
    </row>
    <row r="4" spans="2:9" s="266" customFormat="1" ht="15.6">
      <c r="B4" s="190" t="s">
        <v>124</v>
      </c>
      <c r="C4" s="190"/>
      <c r="D4" s="190"/>
      <c r="E4" s="378"/>
      <c r="F4" s="265"/>
      <c r="G4" s="265"/>
      <c r="H4" s="265"/>
    </row>
    <row r="5" spans="2:9" s="266" customFormat="1" ht="15.6">
      <c r="B5" s="190"/>
      <c r="C5" s="190"/>
      <c r="D5" s="190"/>
      <c r="E5" s="378"/>
      <c r="F5" s="265"/>
      <c r="G5" s="265"/>
      <c r="H5" s="265"/>
    </row>
    <row r="6" spans="2:9" s="266" customFormat="1" ht="18">
      <c r="B6" s="263"/>
      <c r="C6" s="267"/>
      <c r="D6" s="356" t="s">
        <v>179</v>
      </c>
      <c r="E6" s="393"/>
      <c r="F6" s="268">
        <v>2021</v>
      </c>
      <c r="G6" s="381">
        <v>2022</v>
      </c>
      <c r="H6" s="268">
        <v>2023</v>
      </c>
    </row>
    <row r="7" spans="2:9" s="266" customFormat="1">
      <c r="C7" s="269"/>
      <c r="D7" s="357" t="s">
        <v>180</v>
      </c>
      <c r="E7" s="394"/>
      <c r="F7" s="270">
        <v>44561</v>
      </c>
      <c r="G7" s="382">
        <v>44926</v>
      </c>
      <c r="H7" s="270">
        <v>45291</v>
      </c>
    </row>
    <row r="8" spans="2:9" s="266" customFormat="1" ht="15.6">
      <c r="B8" s="271" t="s">
        <v>125</v>
      </c>
      <c r="C8" s="269"/>
      <c r="D8" s="358" t="s">
        <v>173</v>
      </c>
      <c r="E8" s="395"/>
      <c r="F8" s="272" t="s">
        <v>126</v>
      </c>
      <c r="G8" s="383" t="s">
        <v>126</v>
      </c>
      <c r="H8" s="272" t="s">
        <v>126</v>
      </c>
    </row>
    <row r="9" spans="2:9" s="266" customFormat="1" ht="16.2" thickBot="1">
      <c r="B9" s="263"/>
      <c r="C9" s="267"/>
      <c r="D9" s="367"/>
      <c r="E9" s="396"/>
      <c r="F9" s="273"/>
      <c r="G9" s="384"/>
      <c r="H9" s="273"/>
      <c r="I9" s="274"/>
    </row>
    <row r="10" spans="2:9" s="266" customFormat="1" ht="16.2" thickBot="1">
      <c r="B10" s="275" t="s">
        <v>127</v>
      </c>
      <c r="C10" s="276"/>
      <c r="D10" s="368"/>
      <c r="E10" s="397"/>
      <c r="F10" s="277">
        <v>13012</v>
      </c>
      <c r="G10" s="385">
        <f>+F52</f>
        <v>879.93999999999505</v>
      </c>
      <c r="H10" s="277">
        <f>+G52</f>
        <v>568.96499999996013</v>
      </c>
    </row>
    <row r="11" spans="2:9" s="266" customFormat="1" ht="15.6">
      <c r="B11" s="263"/>
      <c r="C11" s="267"/>
      <c r="D11" s="369"/>
      <c r="E11" s="397"/>
      <c r="F11" s="278"/>
      <c r="G11" s="386"/>
      <c r="H11" s="278"/>
    </row>
    <row r="12" spans="2:9" s="266" customFormat="1" ht="15.6">
      <c r="B12" s="292" t="s">
        <v>140</v>
      </c>
      <c r="C12" s="293"/>
      <c r="D12" s="370"/>
      <c r="E12" s="397"/>
      <c r="F12" s="294"/>
      <c r="G12" s="387"/>
      <c r="H12" s="294"/>
    </row>
    <row r="13" spans="2:9" s="266" customFormat="1" ht="15.6">
      <c r="B13" s="264"/>
      <c r="C13" s="282"/>
      <c r="D13" s="371"/>
      <c r="E13" s="379"/>
      <c r="F13" s="283"/>
      <c r="G13" s="388"/>
      <c r="H13" s="283"/>
    </row>
    <row r="14" spans="2:9" s="266" customFormat="1" ht="15.6">
      <c r="B14" s="190" t="s">
        <v>181</v>
      </c>
      <c r="C14" s="282"/>
      <c r="D14" s="371"/>
      <c r="E14" s="379"/>
      <c r="F14" s="283"/>
      <c r="G14" s="388"/>
      <c r="H14" s="283"/>
    </row>
    <row r="15" spans="2:9" s="266" customFormat="1" ht="15.6">
      <c r="B15" s="287" t="s">
        <v>182</v>
      </c>
      <c r="C15" s="282"/>
      <c r="D15" s="371">
        <v>63000</v>
      </c>
      <c r="E15" s="379"/>
      <c r="F15" s="283">
        <f>+'1 -Pole Santé 2021-22-23'!F50</f>
        <v>46444.79</v>
      </c>
      <c r="G15" s="388">
        <f>+'1 -Pole Santé 2021-22-23'!G50</f>
        <v>16556</v>
      </c>
      <c r="H15" s="283"/>
    </row>
    <row r="16" spans="2:9" s="266" customFormat="1" ht="15.6">
      <c r="B16" s="287" t="s">
        <v>183</v>
      </c>
      <c r="C16" s="282"/>
      <c r="D16" s="371">
        <v>45000</v>
      </c>
      <c r="E16" s="379"/>
      <c r="F16" s="283"/>
      <c r="G16" s="388">
        <f>+'1 -Pole Santé 2021-22-23'!G49</f>
        <v>45000</v>
      </c>
      <c r="H16" s="283"/>
    </row>
    <row r="17" spans="2:8" s="266" customFormat="1" ht="15.6">
      <c r="B17" s="418" t="s">
        <v>196</v>
      </c>
      <c r="C17" s="282"/>
      <c r="D17" s="371">
        <v>30400</v>
      </c>
      <c r="E17" s="379"/>
      <c r="F17" s="283">
        <f>+'1 -Pole Santé 2021-22-23'!F47</f>
        <v>4000</v>
      </c>
      <c r="G17" s="388">
        <f>+'1 -Pole Santé 2021-22-23'!G48</f>
        <v>24000</v>
      </c>
      <c r="H17" s="283">
        <f>+'1 -Pole Santé 2021-22-23'!H48</f>
        <v>2400</v>
      </c>
    </row>
    <row r="18" spans="2:8" s="266" customFormat="1" ht="15.6">
      <c r="B18" s="418" t="s">
        <v>195</v>
      </c>
      <c r="C18" s="282"/>
      <c r="D18" s="371">
        <v>33000</v>
      </c>
      <c r="E18" s="379"/>
      <c r="F18" s="283"/>
      <c r="G18" s="388">
        <v>33000</v>
      </c>
      <c r="H18" s="283"/>
    </row>
    <row r="19" spans="2:8" s="266" customFormat="1" ht="15.6">
      <c r="B19" s="264"/>
      <c r="C19" s="282"/>
      <c r="D19" s="371"/>
      <c r="E19" s="379"/>
      <c r="F19" s="283"/>
      <c r="G19" s="388"/>
      <c r="H19" s="283"/>
    </row>
    <row r="20" spans="2:8" s="266" customFormat="1" ht="15.6">
      <c r="B20" s="190" t="s">
        <v>134</v>
      </c>
      <c r="C20" s="284"/>
      <c r="D20" s="371"/>
      <c r="E20" s="379"/>
      <c r="F20" s="285"/>
      <c r="G20" s="389"/>
      <c r="H20" s="285"/>
    </row>
    <row r="21" spans="2:8" s="266" customFormat="1" ht="15.6">
      <c r="B21" s="295" t="s">
        <v>185</v>
      </c>
      <c r="C21" s="296"/>
      <c r="D21" s="372"/>
      <c r="E21" s="379"/>
      <c r="F21" s="286" t="s">
        <v>28</v>
      </c>
      <c r="G21" s="390"/>
      <c r="H21" s="286">
        <v>3000</v>
      </c>
    </row>
    <row r="22" spans="2:8" s="266" customFormat="1" ht="15.6">
      <c r="B22" s="295" t="s">
        <v>184</v>
      </c>
      <c r="C22" s="296"/>
      <c r="D22" s="372"/>
      <c r="E22" s="379"/>
      <c r="F22" s="286" t="s">
        <v>28</v>
      </c>
      <c r="G22" s="390"/>
      <c r="H22" s="286">
        <v>3000</v>
      </c>
    </row>
    <row r="23" spans="2:8" s="266" customFormat="1" ht="15.6">
      <c r="B23" s="264"/>
      <c r="C23" s="282"/>
      <c r="D23" s="371"/>
      <c r="E23" s="379"/>
      <c r="F23" s="283"/>
      <c r="G23" s="388"/>
      <c r="H23" s="283"/>
    </row>
    <row r="24" spans="2:8" s="266" customFormat="1" ht="15.6">
      <c r="B24" s="190" t="s">
        <v>135</v>
      </c>
      <c r="C24" s="284"/>
      <c r="D24" s="371"/>
      <c r="E24" s="379"/>
      <c r="F24" s="285"/>
      <c r="G24" s="389"/>
      <c r="H24" s="285"/>
    </row>
    <row r="25" spans="2:8" s="266" customFormat="1" ht="15.6">
      <c r="B25" s="264" t="s">
        <v>136</v>
      </c>
      <c r="C25" s="282"/>
      <c r="D25" s="371"/>
      <c r="E25" s="379"/>
      <c r="F25" s="285">
        <v>0</v>
      </c>
      <c r="G25" s="389">
        <v>0</v>
      </c>
      <c r="H25" s="285">
        <v>0</v>
      </c>
    </row>
    <row r="26" spans="2:8" s="266" customFormat="1" ht="15.6">
      <c r="B26" s="264"/>
      <c r="C26" s="282"/>
      <c r="D26" s="371"/>
      <c r="E26" s="379"/>
      <c r="F26" s="285"/>
      <c r="G26" s="389"/>
      <c r="H26" s="285"/>
    </row>
    <row r="27" spans="2:8" s="266" customFormat="1" ht="15.6">
      <c r="B27" s="297" t="s">
        <v>171</v>
      </c>
      <c r="C27" s="298" t="s">
        <v>133</v>
      </c>
      <c r="D27" s="401">
        <f>SUM(D13:D26)</f>
        <v>171400</v>
      </c>
      <c r="E27" s="402"/>
      <c r="F27" s="401">
        <f t="shared" ref="F27:H27" si="0">SUM(F13:F26)</f>
        <v>50444.79</v>
      </c>
      <c r="G27" s="403">
        <f t="shared" si="0"/>
        <v>118556</v>
      </c>
      <c r="H27" s="401">
        <f t="shared" si="0"/>
        <v>8400</v>
      </c>
    </row>
    <row r="28" spans="2:8" s="266" customFormat="1" ht="15.6">
      <c r="B28" s="264"/>
      <c r="C28" s="282"/>
      <c r="D28" s="371"/>
      <c r="E28" s="379"/>
      <c r="F28" s="285"/>
      <c r="G28" s="389"/>
      <c r="H28" s="285"/>
    </row>
    <row r="29" spans="2:8" s="266" customFormat="1" ht="15.6">
      <c r="B29" s="263"/>
      <c r="C29" s="267"/>
      <c r="D29" s="369"/>
      <c r="E29" s="397"/>
      <c r="F29" s="278"/>
      <c r="G29" s="386"/>
      <c r="H29" s="278"/>
    </row>
    <row r="30" spans="2:8" s="266" customFormat="1" ht="15.6">
      <c r="B30" s="279" t="s">
        <v>128</v>
      </c>
      <c r="C30" s="280"/>
      <c r="D30" s="373"/>
      <c r="E30" s="397"/>
      <c r="F30" s="281"/>
      <c r="G30" s="391"/>
      <c r="H30" s="281"/>
    </row>
    <row r="31" spans="2:8" s="266" customFormat="1" ht="15.6">
      <c r="B31" s="264"/>
      <c r="C31" s="282"/>
      <c r="D31" s="371"/>
      <c r="E31" s="379"/>
      <c r="F31" s="283"/>
      <c r="G31" s="388"/>
      <c r="H31" s="283"/>
    </row>
    <row r="32" spans="2:8" s="266" customFormat="1" ht="15.6">
      <c r="B32" s="190" t="s">
        <v>186</v>
      </c>
      <c r="C32" s="282"/>
      <c r="D32" s="371"/>
      <c r="E32" s="379"/>
      <c r="F32" s="283"/>
      <c r="G32" s="388"/>
      <c r="H32" s="283"/>
    </row>
    <row r="33" spans="2:9" s="266" customFormat="1" ht="15.6">
      <c r="B33" s="287" t="s">
        <v>192</v>
      </c>
      <c r="C33" s="282"/>
      <c r="D33" s="371">
        <v>5000</v>
      </c>
      <c r="E33" s="379"/>
      <c r="F33" s="283">
        <v>5000</v>
      </c>
      <c r="G33" s="388"/>
      <c r="H33" s="283"/>
    </row>
    <row r="34" spans="2:9" s="266" customFormat="1" ht="15.6">
      <c r="B34" s="287" t="s">
        <v>190</v>
      </c>
      <c r="C34" s="282"/>
      <c r="D34" s="371">
        <f>10117+7883</f>
        <v>18000</v>
      </c>
      <c r="E34" s="379"/>
      <c r="F34" s="283">
        <v>10117</v>
      </c>
      <c r="G34" s="388">
        <v>7883</v>
      </c>
      <c r="H34" s="283"/>
    </row>
    <row r="35" spans="2:9" s="266" customFormat="1" ht="15.6">
      <c r="B35" s="264"/>
      <c r="C35" s="282"/>
      <c r="D35" s="371"/>
      <c r="E35" s="379"/>
      <c r="F35" s="283"/>
      <c r="G35" s="388"/>
      <c r="H35" s="283"/>
    </row>
    <row r="36" spans="2:9" s="266" customFormat="1" ht="15.6">
      <c r="B36" s="190" t="s">
        <v>188</v>
      </c>
      <c r="C36" s="282"/>
      <c r="D36" s="371"/>
      <c r="E36" s="379"/>
      <c r="F36" s="283"/>
      <c r="G36" s="388"/>
      <c r="H36" s="283"/>
    </row>
    <row r="37" spans="2:9" s="266" customFormat="1" ht="15.6">
      <c r="B37" s="287" t="s">
        <v>189</v>
      </c>
      <c r="C37" s="282"/>
      <c r="D37" s="371">
        <v>15000</v>
      </c>
      <c r="E37" s="379"/>
      <c r="F37" s="283"/>
      <c r="G37" s="388">
        <v>15000</v>
      </c>
      <c r="H37" s="283"/>
    </row>
    <row r="38" spans="2:9" s="266" customFormat="1" ht="15.6">
      <c r="B38" s="264"/>
      <c r="C38" s="282"/>
      <c r="D38" s="371"/>
      <c r="E38" s="379"/>
      <c r="F38" s="283"/>
      <c r="G38" s="388"/>
      <c r="H38" s="283"/>
    </row>
    <row r="39" spans="2:9" s="266" customFormat="1" ht="15.6">
      <c r="B39" s="190" t="s">
        <v>187</v>
      </c>
      <c r="C39" s="282"/>
      <c r="D39" s="371"/>
      <c r="E39" s="379"/>
      <c r="F39" s="283"/>
      <c r="G39" s="388"/>
      <c r="H39" s="283"/>
    </row>
    <row r="40" spans="2:9" s="266" customFormat="1" ht="15.6">
      <c r="B40" s="287" t="s">
        <v>191</v>
      </c>
      <c r="C40" s="282"/>
      <c r="D40" s="371">
        <v>15000</v>
      </c>
      <c r="E40" s="379"/>
      <c r="F40" s="283"/>
      <c r="G40" s="388">
        <v>15000</v>
      </c>
      <c r="H40" s="283"/>
    </row>
    <row r="41" spans="2:9" s="266" customFormat="1" ht="15.6">
      <c r="B41" s="264"/>
      <c r="C41" s="282"/>
      <c r="D41" s="371"/>
      <c r="E41" s="379"/>
      <c r="F41" s="283"/>
      <c r="G41" s="388"/>
      <c r="H41" s="283"/>
    </row>
    <row r="42" spans="2:9" s="266" customFormat="1" ht="15.6">
      <c r="B42" s="190" t="s">
        <v>129</v>
      </c>
      <c r="C42" s="284"/>
      <c r="D42" s="371"/>
      <c r="E42" s="379"/>
      <c r="F42" s="285"/>
      <c r="G42" s="390"/>
      <c r="H42" s="286"/>
    </row>
    <row r="43" spans="2:9" s="266" customFormat="1" ht="15.6">
      <c r="B43" s="287" t="s">
        <v>130</v>
      </c>
      <c r="C43" s="288"/>
      <c r="D43" s="374"/>
      <c r="E43" s="398"/>
      <c r="F43" s="285">
        <f>+'1 -Pole Santé 2021-22-23'!F77-F33-F34+F15+F17</f>
        <v>-11804.270000000004</v>
      </c>
      <c r="G43" s="390">
        <f>+'1 -Pole Santé 2021-22-23'!G77-G37+G15+G16+G17+G18</f>
        <v>362.02499999996508</v>
      </c>
      <c r="H43" s="286">
        <f>+'1 -Pole Santé 2021-22-23'!H77+H17</f>
        <v>9928</v>
      </c>
    </row>
    <row r="44" spans="2:9" s="266" customFormat="1" ht="15.6">
      <c r="B44" s="287" t="s">
        <v>131</v>
      </c>
      <c r="C44" s="288"/>
      <c r="D44" s="374"/>
      <c r="E44" s="398"/>
      <c r="F44" s="285">
        <v>0</v>
      </c>
      <c r="G44" s="390">
        <v>0</v>
      </c>
      <c r="H44" s="286">
        <v>0</v>
      </c>
    </row>
    <row r="45" spans="2:9" s="266" customFormat="1" ht="15.6">
      <c r="B45" s="264"/>
      <c r="C45" s="282"/>
      <c r="D45" s="371"/>
      <c r="E45" s="379"/>
      <c r="F45" s="285"/>
      <c r="G45" s="389"/>
      <c r="H45" s="285"/>
    </row>
    <row r="46" spans="2:9" s="266" customFormat="1" ht="15.6">
      <c r="B46" s="190" t="s">
        <v>194</v>
      </c>
      <c r="C46" s="284"/>
      <c r="D46" s="371">
        <v>118400</v>
      </c>
      <c r="E46" s="379"/>
      <c r="F46" s="285">
        <v>35000</v>
      </c>
      <c r="G46" s="389">
        <v>80000</v>
      </c>
      <c r="H46" s="285">
        <v>3400</v>
      </c>
    </row>
    <row r="47" spans="2:9" s="266" customFormat="1" ht="15.6">
      <c r="B47" s="264"/>
      <c r="C47" s="282"/>
      <c r="D47" s="371"/>
      <c r="E47" s="379"/>
      <c r="F47" s="285"/>
      <c r="G47" s="389"/>
      <c r="H47" s="285"/>
    </row>
    <row r="48" spans="2:9" ht="15.6">
      <c r="B48" s="289" t="s">
        <v>132</v>
      </c>
      <c r="C48" s="290" t="s">
        <v>137</v>
      </c>
      <c r="D48" s="404">
        <f>SUM(D33:D47)</f>
        <v>171400</v>
      </c>
      <c r="E48" s="398"/>
      <c r="F48" s="404">
        <f t="shared" ref="F48:H48" si="1">SUM(F33:F47)</f>
        <v>38312.729999999996</v>
      </c>
      <c r="G48" s="404">
        <f t="shared" si="1"/>
        <v>118245.02499999997</v>
      </c>
      <c r="H48" s="404">
        <f t="shared" si="1"/>
        <v>13328</v>
      </c>
      <c r="I48" s="291"/>
    </row>
    <row r="49" spans="2:9" ht="15.6">
      <c r="B49" s="264"/>
      <c r="C49" s="282"/>
      <c r="D49" s="371"/>
      <c r="E49" s="379"/>
      <c r="F49" s="283"/>
      <c r="G49" s="388"/>
      <c r="H49" s="283"/>
      <c r="I49" s="291"/>
    </row>
    <row r="50" spans="2:9" ht="15.6">
      <c r="B50" s="299" t="s">
        <v>138</v>
      </c>
      <c r="C50" s="300" t="s">
        <v>172</v>
      </c>
      <c r="D50" s="405">
        <f>+D27-D48</f>
        <v>0</v>
      </c>
      <c r="E50" s="398"/>
      <c r="F50" s="301">
        <f>+F48-F27</f>
        <v>-12132.060000000005</v>
      </c>
      <c r="G50" s="392">
        <f>+G48-G27</f>
        <v>-310.97500000003492</v>
      </c>
      <c r="H50" s="301">
        <f>+H48-H27</f>
        <v>4928</v>
      </c>
    </row>
    <row r="51" spans="2:9" ht="16.2" thickBot="1">
      <c r="B51" s="264"/>
      <c r="C51" s="282"/>
      <c r="D51" s="371"/>
      <c r="E51" s="379"/>
      <c r="F51" s="283"/>
      <c r="G51" s="388"/>
      <c r="H51" s="283"/>
    </row>
    <row r="52" spans="2:9" ht="16.2" thickBot="1">
      <c r="B52" s="275" t="s">
        <v>139</v>
      </c>
      <c r="C52" s="276"/>
      <c r="D52" s="368"/>
      <c r="E52" s="397"/>
      <c r="F52" s="277">
        <f>+F10+F50</f>
        <v>879.93999999999505</v>
      </c>
      <c r="G52" s="385">
        <f>+G10+G50</f>
        <v>568.96499999996013</v>
      </c>
      <c r="H52" s="277">
        <f>+H10+H50</f>
        <v>5496.9649999999601</v>
      </c>
    </row>
    <row r="53" spans="2:9" ht="6" customHeight="1">
      <c r="B53" s="264"/>
      <c r="C53" s="282"/>
      <c r="D53" s="399"/>
      <c r="E53" s="379"/>
      <c r="F53" s="400"/>
      <c r="G53" s="302"/>
      <c r="H53" s="302"/>
    </row>
    <row r="54" spans="2:9" ht="15.6">
      <c r="C54" s="282"/>
      <c r="D54" s="375"/>
      <c r="E54" s="379"/>
    </row>
    <row r="55" spans="2:9" ht="15.6">
      <c r="C55" s="282"/>
      <c r="D55" s="375"/>
      <c r="E55" s="379"/>
    </row>
    <row r="56" spans="2:9" ht="15.6">
      <c r="C56" s="282"/>
      <c r="D56" s="375"/>
      <c r="E56" s="379"/>
    </row>
    <row r="57" spans="2:9" ht="15.6">
      <c r="C57" s="282"/>
      <c r="D57" s="366"/>
      <c r="E57" s="380"/>
    </row>
    <row r="58" spans="2:9" ht="15.6">
      <c r="C58" s="282"/>
      <c r="D58" s="366"/>
      <c r="E58" s="380"/>
    </row>
    <row r="59" spans="2:9" ht="15.6">
      <c r="C59" s="282"/>
      <c r="D59" s="366"/>
      <c r="E59" s="366"/>
    </row>
    <row r="60" spans="2:9">
      <c r="C60" s="282"/>
      <c r="D60" s="365"/>
      <c r="E60" s="365"/>
    </row>
    <row r="61" spans="2:9">
      <c r="C61" s="282"/>
      <c r="D61" s="365"/>
      <c r="E61" s="365"/>
    </row>
    <row r="62" spans="2:9">
      <c r="C62" s="282"/>
      <c r="D62" s="365"/>
      <c r="E62" s="365"/>
    </row>
    <row r="63" spans="2:9">
      <c r="C63" s="282"/>
      <c r="D63" s="365"/>
      <c r="E63" s="365"/>
    </row>
    <row r="64" spans="2:9">
      <c r="C64" s="282"/>
      <c r="D64" s="365"/>
      <c r="E64" s="365"/>
    </row>
    <row r="65" spans="3:5">
      <c r="C65" s="282"/>
      <c r="D65" s="365"/>
      <c r="E65" s="365"/>
    </row>
    <row r="66" spans="3:5">
      <c r="C66" s="282"/>
      <c r="D66" s="365"/>
      <c r="E66" s="365"/>
    </row>
    <row r="67" spans="3:5">
      <c r="C67" s="282"/>
      <c r="D67" s="365"/>
      <c r="E67" s="365"/>
    </row>
    <row r="68" spans="3:5">
      <c r="C68" s="282"/>
      <c r="D68" s="282"/>
      <c r="E68" s="282"/>
    </row>
    <row r="69" spans="3:5">
      <c r="C69" s="282"/>
      <c r="D69" s="282"/>
      <c r="E69" s="282"/>
    </row>
    <row r="70" spans="3:5">
      <c r="C70" s="282"/>
      <c r="D70" s="282"/>
      <c r="E70" s="282"/>
    </row>
    <row r="71" spans="3:5">
      <c r="C71" s="282"/>
      <c r="D71" s="282"/>
      <c r="E71" s="282"/>
    </row>
    <row r="72" spans="3:5">
      <c r="C72" s="282"/>
      <c r="D72" s="282"/>
      <c r="E72" s="282"/>
    </row>
    <row r="73" spans="3:5">
      <c r="C73" s="282"/>
      <c r="D73" s="282"/>
      <c r="E73" s="282"/>
    </row>
    <row r="74" spans="3:5">
      <c r="C74" s="282"/>
      <c r="D74" s="282"/>
      <c r="E74" s="282"/>
    </row>
    <row r="75" spans="3:5">
      <c r="C75" s="282"/>
      <c r="D75" s="282"/>
      <c r="E75" s="282"/>
    </row>
    <row r="76" spans="3:5">
      <c r="C76" s="282"/>
      <c r="D76" s="282"/>
      <c r="E76" s="282"/>
    </row>
    <row r="77" spans="3:5">
      <c r="C77" s="282"/>
      <c r="D77" s="282"/>
      <c r="E77" s="282"/>
    </row>
    <row r="78" spans="3:5">
      <c r="C78" s="282"/>
      <c r="D78" s="282"/>
      <c r="E78" s="282"/>
    </row>
    <row r="79" spans="3:5">
      <c r="C79" s="282"/>
      <c r="D79" s="282"/>
      <c r="E79" s="282"/>
    </row>
    <row r="80" spans="3:5">
      <c r="C80" s="282"/>
      <c r="D80" s="282"/>
      <c r="E80" s="282"/>
    </row>
    <row r="81" spans="3:5">
      <c r="C81" s="282"/>
      <c r="D81" s="282"/>
      <c r="E81" s="282"/>
    </row>
    <row r="82" spans="3:5">
      <c r="C82" s="282"/>
      <c r="D82" s="282"/>
      <c r="E82" s="282"/>
    </row>
    <row r="83" spans="3:5">
      <c r="C83" s="282"/>
      <c r="D83" s="282"/>
      <c r="E83" s="282"/>
    </row>
    <row r="84" spans="3:5">
      <c r="C84" s="282"/>
      <c r="D84" s="282"/>
      <c r="E84" s="282"/>
    </row>
    <row r="85" spans="3:5">
      <c r="C85" s="282"/>
      <c r="D85" s="282"/>
      <c r="E85" s="282"/>
    </row>
    <row r="86" spans="3:5">
      <c r="C86" s="282"/>
      <c r="D86" s="282"/>
      <c r="E86" s="282"/>
    </row>
    <row r="87" spans="3:5">
      <c r="C87" s="282"/>
      <c r="D87" s="282"/>
      <c r="E87" s="282"/>
    </row>
    <row r="88" spans="3:5">
      <c r="C88" s="282"/>
      <c r="D88" s="282"/>
      <c r="E88" s="282"/>
    </row>
    <row r="89" spans="3:5">
      <c r="C89" s="282"/>
      <c r="D89" s="282"/>
      <c r="E89" s="282"/>
    </row>
    <row r="90" spans="3:5">
      <c r="C90" s="282"/>
      <c r="D90" s="282"/>
      <c r="E90" s="282"/>
    </row>
    <row r="91" spans="3:5">
      <c r="C91" s="282"/>
      <c r="D91" s="282"/>
      <c r="E91" s="282"/>
    </row>
    <row r="92" spans="3:5">
      <c r="C92" s="282"/>
      <c r="D92" s="282"/>
      <c r="E92" s="282"/>
    </row>
    <row r="93" spans="3:5">
      <c r="C93" s="282"/>
      <c r="D93" s="282"/>
      <c r="E93" s="282"/>
    </row>
    <row r="94" spans="3:5">
      <c r="C94" s="282"/>
      <c r="D94" s="282"/>
      <c r="E94" s="282"/>
    </row>
    <row r="95" spans="3:5">
      <c r="C95" s="282"/>
      <c r="D95" s="282"/>
      <c r="E95" s="282"/>
    </row>
    <row r="96" spans="3:5">
      <c r="C96" s="282"/>
      <c r="D96" s="282"/>
      <c r="E96" s="282"/>
    </row>
    <row r="97" spans="3:5">
      <c r="C97" s="282"/>
      <c r="D97" s="282"/>
      <c r="E97" s="282"/>
    </row>
    <row r="98" spans="3:5">
      <c r="C98" s="282"/>
      <c r="D98" s="282"/>
      <c r="E98" s="282"/>
    </row>
    <row r="99" spans="3:5">
      <c r="C99" s="282"/>
      <c r="D99" s="282"/>
      <c r="E99" s="282"/>
    </row>
    <row r="100" spans="3:5">
      <c r="C100" s="282"/>
      <c r="D100" s="282"/>
      <c r="E100" s="282"/>
    </row>
    <row r="101" spans="3:5">
      <c r="C101" s="282"/>
      <c r="D101" s="282"/>
      <c r="E101" s="282"/>
    </row>
    <row r="102" spans="3:5">
      <c r="C102" s="282"/>
      <c r="D102" s="282"/>
      <c r="E102" s="282"/>
    </row>
    <row r="103" spans="3:5">
      <c r="C103" s="282"/>
      <c r="D103" s="282"/>
      <c r="E103" s="282"/>
    </row>
    <row r="104" spans="3:5">
      <c r="C104" s="282"/>
      <c r="D104" s="282"/>
      <c r="E104" s="282"/>
    </row>
    <row r="105" spans="3:5">
      <c r="C105" s="282"/>
      <c r="D105" s="282"/>
      <c r="E105" s="282"/>
    </row>
    <row r="106" spans="3:5">
      <c r="C106" s="282"/>
      <c r="D106" s="282"/>
      <c r="E106" s="282"/>
    </row>
    <row r="107" spans="3:5">
      <c r="C107" s="282"/>
      <c r="D107" s="282"/>
      <c r="E107" s="282"/>
    </row>
    <row r="108" spans="3:5">
      <c r="C108" s="282"/>
      <c r="D108" s="282"/>
      <c r="E108" s="282"/>
    </row>
    <row r="109" spans="3:5">
      <c r="C109" s="282"/>
      <c r="D109" s="282"/>
      <c r="E109" s="282"/>
    </row>
    <row r="110" spans="3:5">
      <c r="C110" s="282"/>
      <c r="D110" s="282"/>
      <c r="E110" s="282"/>
    </row>
    <row r="111" spans="3:5">
      <c r="C111" s="282"/>
      <c r="D111" s="282"/>
      <c r="E111" s="282"/>
    </row>
    <row r="112" spans="3:5">
      <c r="C112" s="282"/>
      <c r="D112" s="282"/>
      <c r="E112" s="282"/>
    </row>
    <row r="113" spans="3:5">
      <c r="C113" s="282"/>
      <c r="D113" s="282"/>
      <c r="E113" s="282"/>
    </row>
    <row r="114" spans="3:5">
      <c r="C114" s="282"/>
      <c r="D114" s="282"/>
      <c r="E114" s="282"/>
    </row>
    <row r="115" spans="3:5">
      <c r="C115" s="282"/>
      <c r="D115" s="282"/>
      <c r="E115" s="282"/>
    </row>
    <row r="116" spans="3:5">
      <c r="C116" s="282"/>
      <c r="D116" s="282"/>
      <c r="E116" s="282"/>
    </row>
    <row r="117" spans="3:5">
      <c r="C117" s="282"/>
      <c r="D117" s="282"/>
      <c r="E117" s="282"/>
    </row>
    <row r="118" spans="3:5">
      <c r="C118" s="282"/>
      <c r="D118" s="282"/>
      <c r="E118" s="282"/>
    </row>
    <row r="119" spans="3:5">
      <c r="C119" s="282"/>
      <c r="D119" s="282"/>
      <c r="E119" s="282"/>
    </row>
    <row r="120" spans="3:5">
      <c r="C120" s="282"/>
      <c r="D120" s="282"/>
      <c r="E120" s="282"/>
    </row>
    <row r="121" spans="3:5">
      <c r="C121" s="282"/>
      <c r="D121" s="282"/>
      <c r="E121" s="282"/>
    </row>
    <row r="122" spans="3:5">
      <c r="C122" s="282"/>
      <c r="D122" s="282"/>
      <c r="E122" s="282"/>
    </row>
    <row r="123" spans="3:5">
      <c r="C123" s="282"/>
      <c r="D123" s="282"/>
      <c r="E123" s="282"/>
    </row>
    <row r="124" spans="3:5">
      <c r="C124" s="282"/>
      <c r="D124" s="282"/>
      <c r="E124" s="282"/>
    </row>
    <row r="125" spans="3:5">
      <c r="C125" s="282"/>
      <c r="D125" s="282"/>
      <c r="E125" s="282"/>
    </row>
    <row r="126" spans="3:5">
      <c r="C126" s="282"/>
      <c r="D126" s="282"/>
      <c r="E126" s="282"/>
    </row>
    <row r="127" spans="3:5">
      <c r="C127" s="282"/>
      <c r="D127" s="282"/>
      <c r="E127" s="282"/>
    </row>
    <row r="128" spans="3:5">
      <c r="C128" s="282"/>
      <c r="D128" s="282"/>
      <c r="E128" s="282"/>
    </row>
    <row r="129" spans="3:5">
      <c r="C129" s="282"/>
      <c r="D129" s="282"/>
      <c r="E129" s="282"/>
    </row>
    <row r="130" spans="3:5">
      <c r="C130" s="282"/>
      <c r="D130" s="282"/>
      <c r="E130" s="282"/>
    </row>
  </sheetData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A58D"/>
  </sheetPr>
  <dimension ref="A1:AR994"/>
  <sheetViews>
    <sheetView showGridLines="0" topLeftCell="A7" workbookViewId="0">
      <pane xSplit="8" ySplit="3" topLeftCell="I66" activePane="bottomRight" state="frozen"/>
      <selection activeCell="A7" sqref="A7"/>
      <selection pane="topRight" activeCell="I7" sqref="I7"/>
      <selection pane="bottomLeft" activeCell="A10" sqref="A10"/>
      <selection pane="bottomRight" activeCell="B86" sqref="B86"/>
    </sheetView>
  </sheetViews>
  <sheetFormatPr baseColWidth="10" defaultColWidth="12.59765625" defaultRowHeight="15" customHeight="1"/>
  <cols>
    <col min="1" max="1" width="21.3984375" customWidth="1"/>
    <col min="2" max="2" width="14.09765625" customWidth="1"/>
    <col min="3" max="3" width="12" customWidth="1"/>
    <col min="4" max="4" width="13.69921875" customWidth="1"/>
    <col min="5" max="5" width="0.19921875" style="147" customWidth="1"/>
    <col min="6" max="7" width="11.09765625" customWidth="1"/>
    <col min="8" max="8" width="11.09765625" style="191" customWidth="1"/>
    <col min="9" max="20" width="11.09765625" customWidth="1"/>
    <col min="21" max="21" width="8.3984375" customWidth="1"/>
    <col min="22" max="32" width="10" customWidth="1"/>
    <col min="33" max="44" width="10" hidden="1" customWidth="1"/>
    <col min="45" max="45" width="0" hidden="1" customWidth="1"/>
  </cols>
  <sheetData>
    <row r="1" spans="1:44" ht="19.5" customHeight="1">
      <c r="A1" s="158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9.5" customHeight="1">
      <c r="A3" s="159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1"/>
      <c r="W5" s="1"/>
      <c r="X5" s="1"/>
      <c r="Y5" s="1"/>
      <c r="Z5" s="1"/>
      <c r="AA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9.5" customHeight="1">
      <c r="A6" s="246" t="s">
        <v>107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42" customHeight="1">
      <c r="A7" s="249" t="s">
        <v>107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9.5" customHeight="1" thickBot="1">
      <c r="A8" s="160"/>
      <c r="B8" s="250" t="s">
        <v>111</v>
      </c>
      <c r="C8" s="1"/>
      <c r="D8" s="1"/>
      <c r="E8" s="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5.2" customHeight="1" thickBot="1">
      <c r="A9" s="5" t="s">
        <v>108</v>
      </c>
      <c r="B9" s="6"/>
      <c r="C9" s="6"/>
      <c r="D9" s="6"/>
      <c r="E9" s="175" t="s">
        <v>70</v>
      </c>
      <c r="F9" s="7">
        <v>2021</v>
      </c>
      <c r="G9" s="7">
        <v>2022</v>
      </c>
      <c r="H9" s="256">
        <v>2023</v>
      </c>
      <c r="I9" s="8">
        <v>44227</v>
      </c>
      <c r="J9" s="9">
        <v>44248</v>
      </c>
      <c r="K9" s="10">
        <v>44276</v>
      </c>
      <c r="L9" s="10">
        <v>44307</v>
      </c>
      <c r="M9" s="10">
        <v>44337</v>
      </c>
      <c r="N9" s="10">
        <v>44368</v>
      </c>
      <c r="O9" s="10">
        <v>44398</v>
      </c>
      <c r="P9" s="10">
        <v>44429</v>
      </c>
      <c r="Q9" s="10">
        <v>44460</v>
      </c>
      <c r="R9" s="10">
        <v>44490</v>
      </c>
      <c r="S9" s="9">
        <v>44530</v>
      </c>
      <c r="T9" s="11" t="s">
        <v>0</v>
      </c>
      <c r="U9" s="12">
        <v>44218</v>
      </c>
      <c r="V9" s="12">
        <v>44249</v>
      </c>
      <c r="W9" s="13">
        <v>44277</v>
      </c>
      <c r="X9" s="13">
        <v>44308</v>
      </c>
      <c r="Y9" s="13">
        <v>44338</v>
      </c>
      <c r="Z9" s="13">
        <v>44369</v>
      </c>
      <c r="AA9" s="12">
        <v>44399</v>
      </c>
      <c r="AB9" s="11" t="s">
        <v>1</v>
      </c>
      <c r="AC9" s="12">
        <v>44461</v>
      </c>
      <c r="AD9" s="12">
        <v>44491</v>
      </c>
      <c r="AE9" s="12">
        <v>44522</v>
      </c>
      <c r="AF9" s="11" t="s">
        <v>2</v>
      </c>
      <c r="AG9" s="14">
        <v>44219</v>
      </c>
      <c r="AH9" s="11" t="s">
        <v>3</v>
      </c>
      <c r="AI9" s="13">
        <v>44278</v>
      </c>
      <c r="AJ9" s="13">
        <v>44309</v>
      </c>
      <c r="AK9" s="13">
        <v>44339</v>
      </c>
      <c r="AL9" s="13">
        <v>44370</v>
      </c>
      <c r="AM9" s="12">
        <v>44400</v>
      </c>
      <c r="AN9" s="11" t="s">
        <v>4</v>
      </c>
      <c r="AO9" s="12">
        <v>44462</v>
      </c>
      <c r="AP9" s="12">
        <v>44492</v>
      </c>
      <c r="AQ9" s="12">
        <v>44523</v>
      </c>
      <c r="AR9" s="11" t="s">
        <v>5</v>
      </c>
    </row>
    <row r="10" spans="1:44" ht="19.5" customHeight="1">
      <c r="A10" s="194" t="s">
        <v>6</v>
      </c>
      <c r="B10" s="195"/>
      <c r="C10" s="16"/>
      <c r="D10" s="17"/>
      <c r="E10" s="162"/>
      <c r="F10" s="18"/>
      <c r="G10" s="18"/>
      <c r="H10" s="18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9.5" customHeight="1">
      <c r="A11" s="24" t="s">
        <v>7</v>
      </c>
      <c r="B11" s="25"/>
      <c r="C11" s="25"/>
      <c r="D11" s="26"/>
      <c r="E11" s="176"/>
      <c r="F11" s="28">
        <f t="shared" ref="E11:F38" si="0">SUM(I11:T11)</f>
        <v>0</v>
      </c>
      <c r="G11" s="28">
        <f>SUM(U11:AF11)</f>
        <v>0</v>
      </c>
      <c r="H11" s="28">
        <f t="shared" ref="H11:H35" si="1">SUM(AG11:AR11)</f>
        <v>0</v>
      </c>
      <c r="I11" s="2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19.5" customHeight="1">
      <c r="A12" s="15" t="s">
        <v>8</v>
      </c>
      <c r="B12" s="30" t="s">
        <v>9</v>
      </c>
      <c r="C12" s="25"/>
      <c r="D12" s="26"/>
      <c r="E12" s="176"/>
      <c r="F12" s="28">
        <f t="shared" si="0"/>
        <v>0</v>
      </c>
      <c r="G12" s="28">
        <f>SUM(U12:AF12)</f>
        <v>0</v>
      </c>
      <c r="H12" s="28">
        <f t="shared" si="1"/>
        <v>0</v>
      </c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19.5" customHeight="1">
      <c r="A13" s="24" t="s">
        <v>10</v>
      </c>
      <c r="B13" s="25"/>
      <c r="C13" s="25"/>
      <c r="D13" s="26"/>
      <c r="E13" s="176"/>
      <c r="F13" s="28">
        <f t="shared" si="0"/>
        <v>0</v>
      </c>
      <c r="G13" s="28">
        <f>SUM(U13:AF13)</f>
        <v>0</v>
      </c>
      <c r="H13" s="28">
        <f t="shared" si="1"/>
        <v>0</v>
      </c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19.5" customHeight="1" thickBot="1">
      <c r="A14" s="31" t="s">
        <v>11</v>
      </c>
      <c r="B14" s="32" t="s">
        <v>12</v>
      </c>
      <c r="C14" s="33"/>
      <c r="D14" s="34"/>
      <c r="E14" s="176"/>
      <c r="F14" s="376">
        <f t="shared" si="0"/>
        <v>0</v>
      </c>
      <c r="G14" s="377">
        <v>15000</v>
      </c>
      <c r="H14" s="376">
        <f t="shared" si="1"/>
        <v>0</v>
      </c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>
        <v>15000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ht="19.5" hidden="1" customHeight="1">
      <c r="A15" s="38" t="s">
        <v>13</v>
      </c>
      <c r="B15" s="33"/>
      <c r="C15" s="33"/>
      <c r="D15" s="34"/>
      <c r="E15" s="176"/>
      <c r="F15" s="28">
        <f t="shared" si="0"/>
        <v>0</v>
      </c>
      <c r="G15" s="28">
        <f>SUM(U15:AF15)</f>
        <v>0</v>
      </c>
      <c r="H15" s="28">
        <f t="shared" si="1"/>
        <v>0</v>
      </c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ht="19.5" customHeight="1" thickBot="1">
      <c r="A16" s="39" t="s">
        <v>14</v>
      </c>
      <c r="B16" s="156" t="s">
        <v>28</v>
      </c>
      <c r="C16" s="40"/>
      <c r="D16" s="41"/>
      <c r="E16" s="177"/>
      <c r="F16" s="362">
        <f>SUM(F11:F14)</f>
        <v>0</v>
      </c>
      <c r="G16" s="362">
        <f t="shared" ref="G16:H16" si="2">SUM(G11:G14)</f>
        <v>15000</v>
      </c>
      <c r="H16" s="362">
        <f t="shared" si="2"/>
        <v>0</v>
      </c>
      <c r="I16" s="42">
        <f t="shared" ref="I16:AR16" si="3">SUM(I10:I15)</f>
        <v>0</v>
      </c>
      <c r="J16" s="43">
        <f t="shared" si="3"/>
        <v>0</v>
      </c>
      <c r="K16" s="43">
        <f t="shared" si="3"/>
        <v>0</v>
      </c>
      <c r="L16" s="43">
        <f t="shared" si="3"/>
        <v>0</v>
      </c>
      <c r="M16" s="43">
        <f t="shared" si="3"/>
        <v>0</v>
      </c>
      <c r="N16" s="43">
        <f t="shared" si="3"/>
        <v>0</v>
      </c>
      <c r="O16" s="43">
        <f t="shared" si="3"/>
        <v>0</v>
      </c>
      <c r="P16" s="43">
        <f t="shared" si="3"/>
        <v>0</v>
      </c>
      <c r="Q16" s="43">
        <f t="shared" si="3"/>
        <v>0</v>
      </c>
      <c r="R16" s="43">
        <f t="shared" si="3"/>
        <v>0</v>
      </c>
      <c r="S16" s="43">
        <f t="shared" si="3"/>
        <v>0</v>
      </c>
      <c r="T16" s="44">
        <f t="shared" si="3"/>
        <v>0</v>
      </c>
      <c r="U16" s="44">
        <f t="shared" si="3"/>
        <v>0</v>
      </c>
      <c r="V16" s="44">
        <f t="shared" si="3"/>
        <v>15000</v>
      </c>
      <c r="W16" s="44">
        <f t="shared" si="3"/>
        <v>0</v>
      </c>
      <c r="X16" s="44">
        <f t="shared" si="3"/>
        <v>0</v>
      </c>
      <c r="Y16" s="44">
        <f t="shared" si="3"/>
        <v>0</v>
      </c>
      <c r="Z16" s="44">
        <f t="shared" si="3"/>
        <v>0</v>
      </c>
      <c r="AA16" s="44">
        <f t="shared" si="3"/>
        <v>0</v>
      </c>
      <c r="AB16" s="44">
        <f t="shared" si="3"/>
        <v>0</v>
      </c>
      <c r="AC16" s="44">
        <f t="shared" si="3"/>
        <v>0</v>
      </c>
      <c r="AD16" s="44">
        <f t="shared" si="3"/>
        <v>0</v>
      </c>
      <c r="AE16" s="44">
        <f t="shared" si="3"/>
        <v>0</v>
      </c>
      <c r="AF16" s="44">
        <f t="shared" si="3"/>
        <v>0</v>
      </c>
      <c r="AG16" s="44">
        <f t="shared" si="3"/>
        <v>0</v>
      </c>
      <c r="AH16" s="44">
        <f t="shared" si="3"/>
        <v>0</v>
      </c>
      <c r="AI16" s="44">
        <f t="shared" si="3"/>
        <v>0</v>
      </c>
      <c r="AJ16" s="44">
        <f t="shared" si="3"/>
        <v>0</v>
      </c>
      <c r="AK16" s="44">
        <f t="shared" si="3"/>
        <v>0</v>
      </c>
      <c r="AL16" s="44">
        <f t="shared" si="3"/>
        <v>0</v>
      </c>
      <c r="AM16" s="44">
        <f t="shared" si="3"/>
        <v>0</v>
      </c>
      <c r="AN16" s="44">
        <f t="shared" si="3"/>
        <v>0</v>
      </c>
      <c r="AO16" s="44">
        <f t="shared" si="3"/>
        <v>0</v>
      </c>
      <c r="AP16" s="44">
        <f t="shared" si="3"/>
        <v>0</v>
      </c>
      <c r="AQ16" s="44">
        <f t="shared" si="3"/>
        <v>0</v>
      </c>
      <c r="AR16" s="44">
        <f t="shared" si="3"/>
        <v>0</v>
      </c>
    </row>
    <row r="17" spans="1:44" ht="19.5" customHeight="1">
      <c r="A17" s="45" t="s">
        <v>15</v>
      </c>
      <c r="B17" s="46" t="s">
        <v>16</v>
      </c>
      <c r="C17" s="16"/>
      <c r="D17" s="16"/>
      <c r="E17" s="178"/>
      <c r="F17" s="28">
        <f t="shared" si="0"/>
        <v>0</v>
      </c>
      <c r="G17" s="28">
        <f t="shared" ref="G17:H38" si="4">SUM(U17:AF17)</f>
        <v>0</v>
      </c>
      <c r="H17" s="28">
        <f t="shared" si="1"/>
        <v>0</v>
      </c>
      <c r="I17" s="47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ht="19.5" customHeight="1">
      <c r="A18" s="196" t="s">
        <v>102</v>
      </c>
      <c r="B18" s="197" t="s">
        <v>115</v>
      </c>
      <c r="C18" s="198"/>
      <c r="D18" s="34"/>
      <c r="E18" s="176"/>
      <c r="F18" s="28">
        <f t="shared" si="0"/>
        <v>0</v>
      </c>
      <c r="G18" s="28">
        <f t="shared" si="4"/>
        <v>5000</v>
      </c>
      <c r="H18" s="28">
        <v>5000</v>
      </c>
      <c r="I18" s="35"/>
      <c r="J18" s="36"/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52">
        <v>0</v>
      </c>
      <c r="R18" s="52">
        <v>0</v>
      </c>
      <c r="S18" s="52">
        <v>0</v>
      </c>
      <c r="T18" s="52">
        <v>0</v>
      </c>
      <c r="U18" s="51">
        <v>200</v>
      </c>
      <c r="V18" s="51">
        <v>200</v>
      </c>
      <c r="W18" s="51">
        <v>200</v>
      </c>
      <c r="X18" s="51">
        <v>200</v>
      </c>
      <c r="Y18" s="51">
        <v>200</v>
      </c>
      <c r="Z18" s="51">
        <v>200</v>
      </c>
      <c r="AA18" s="51">
        <v>0</v>
      </c>
      <c r="AB18" s="51">
        <v>0</v>
      </c>
      <c r="AC18" s="51">
        <v>600</v>
      </c>
      <c r="AD18" s="51">
        <v>1000</v>
      </c>
      <c r="AE18" s="51">
        <v>1000</v>
      </c>
      <c r="AF18" s="37">
        <v>1200</v>
      </c>
      <c r="AG18" s="51">
        <v>300</v>
      </c>
      <c r="AH18" s="51">
        <v>300</v>
      </c>
      <c r="AI18" s="51">
        <v>300</v>
      </c>
      <c r="AJ18" s="51">
        <v>300</v>
      </c>
      <c r="AK18" s="51">
        <v>300</v>
      </c>
      <c r="AL18" s="51">
        <v>300</v>
      </c>
      <c r="AM18" s="51">
        <v>0</v>
      </c>
      <c r="AN18" s="51">
        <v>0</v>
      </c>
      <c r="AO18" s="51">
        <v>800</v>
      </c>
      <c r="AP18" s="51">
        <v>1100</v>
      </c>
      <c r="AQ18" s="51">
        <v>1100</v>
      </c>
      <c r="AR18" s="37">
        <v>1200</v>
      </c>
    </row>
    <row r="19" spans="1:44" s="191" customFormat="1" ht="19.5" customHeight="1">
      <c r="A19" s="196" t="s">
        <v>117</v>
      </c>
      <c r="B19" s="197" t="s">
        <v>116</v>
      </c>
      <c r="C19" s="251"/>
      <c r="D19" s="163"/>
      <c r="E19" s="176"/>
      <c r="F19" s="28"/>
      <c r="G19" s="28">
        <f t="shared" si="4"/>
        <v>50000</v>
      </c>
      <c r="H19" s="28">
        <v>50000</v>
      </c>
      <c r="I19" s="252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51"/>
      <c r="V19" s="51">
        <v>10000</v>
      </c>
      <c r="W19" s="51"/>
      <c r="X19" s="51">
        <v>10000</v>
      </c>
      <c r="Y19" s="51"/>
      <c r="Z19" s="51">
        <v>10000</v>
      </c>
      <c r="AA19" s="51"/>
      <c r="AB19" s="51"/>
      <c r="AC19" s="51">
        <v>10000</v>
      </c>
      <c r="AD19" s="51">
        <v>10000</v>
      </c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</row>
    <row r="20" spans="1:44" ht="19.5" customHeight="1">
      <c r="A20" s="196" t="s">
        <v>98</v>
      </c>
      <c r="B20" s="199" t="s">
        <v>79</v>
      </c>
      <c r="C20" s="198"/>
      <c r="D20" s="34"/>
      <c r="E20" s="176"/>
      <c r="F20" s="28">
        <f t="shared" si="0"/>
        <v>0</v>
      </c>
      <c r="G20" s="28">
        <f t="shared" si="4"/>
        <v>5760</v>
      </c>
      <c r="H20" s="28">
        <f t="shared" si="1"/>
        <v>5760</v>
      </c>
      <c r="I20" s="35"/>
      <c r="J20" s="36"/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52">
        <v>0</v>
      </c>
      <c r="R20" s="52">
        <v>0</v>
      </c>
      <c r="S20" s="52">
        <v>0</v>
      </c>
      <c r="T20" s="52">
        <v>0</v>
      </c>
      <c r="U20" s="37">
        <v>480</v>
      </c>
      <c r="V20" s="37">
        <v>480</v>
      </c>
      <c r="W20" s="37">
        <v>480</v>
      </c>
      <c r="X20" s="37">
        <v>480</v>
      </c>
      <c r="Y20" s="37">
        <v>480</v>
      </c>
      <c r="Z20" s="37">
        <v>480</v>
      </c>
      <c r="AA20" s="37">
        <v>480</v>
      </c>
      <c r="AB20" s="37">
        <v>480</v>
      </c>
      <c r="AC20" s="37">
        <v>480</v>
      </c>
      <c r="AD20" s="37">
        <v>480</v>
      </c>
      <c r="AE20" s="37">
        <v>480</v>
      </c>
      <c r="AF20" s="37">
        <v>480</v>
      </c>
      <c r="AG20" s="37">
        <v>480</v>
      </c>
      <c r="AH20" s="37">
        <v>480</v>
      </c>
      <c r="AI20" s="37">
        <v>480</v>
      </c>
      <c r="AJ20" s="37">
        <v>480</v>
      </c>
      <c r="AK20" s="37">
        <v>480</v>
      </c>
      <c r="AL20" s="37">
        <v>480</v>
      </c>
      <c r="AM20" s="37">
        <v>480</v>
      </c>
      <c r="AN20" s="37">
        <v>480</v>
      </c>
      <c r="AO20" s="37">
        <v>480</v>
      </c>
      <c r="AP20" s="37">
        <v>480</v>
      </c>
      <c r="AQ20" s="37">
        <v>480</v>
      </c>
      <c r="AR20" s="37">
        <v>480</v>
      </c>
    </row>
    <row r="21" spans="1:44" ht="19.5" customHeight="1">
      <c r="A21" s="196" t="s">
        <v>103</v>
      </c>
      <c r="B21" s="197" t="s">
        <v>18</v>
      </c>
      <c r="C21" s="198"/>
      <c r="D21" s="34"/>
      <c r="E21" s="176"/>
      <c r="F21" s="28">
        <f t="shared" si="0"/>
        <v>720</v>
      </c>
      <c r="G21" s="28">
        <f t="shared" si="4"/>
        <v>0</v>
      </c>
      <c r="H21" s="28">
        <f t="shared" si="1"/>
        <v>0</v>
      </c>
      <c r="I21" s="35"/>
      <c r="J21" s="36"/>
      <c r="K21" s="36">
        <v>450</v>
      </c>
      <c r="L21" s="36">
        <v>270</v>
      </c>
      <c r="M21" s="36"/>
      <c r="N21" s="36"/>
      <c r="O21" s="36"/>
      <c r="P21" s="36"/>
      <c r="Q21" s="36"/>
      <c r="R21" s="36"/>
      <c r="S21" s="36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</row>
    <row r="22" spans="1:44" ht="19.5" customHeight="1">
      <c r="A22" s="196" t="s">
        <v>99</v>
      </c>
      <c r="B22" s="199" t="s">
        <v>82</v>
      </c>
      <c r="C22" s="198"/>
      <c r="D22" s="176"/>
      <c r="E22" s="28">
        <f t="shared" si="0"/>
        <v>15000</v>
      </c>
      <c r="F22" s="28">
        <v>0</v>
      </c>
      <c r="G22" s="28">
        <v>12000</v>
      </c>
      <c r="H22" s="35">
        <v>15000</v>
      </c>
      <c r="I22" s="36"/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52">
        <v>0</v>
      </c>
      <c r="Q22" s="52">
        <v>0</v>
      </c>
      <c r="R22" s="52">
        <v>0</v>
      </c>
      <c r="S22" s="52">
        <v>0</v>
      </c>
      <c r="T22" s="52">
        <v>2000</v>
      </c>
      <c r="U22" s="52"/>
      <c r="V22" s="52">
        <v>2000</v>
      </c>
      <c r="W22" s="52"/>
      <c r="X22" s="52">
        <v>2000</v>
      </c>
      <c r="Y22" s="52">
        <v>2000</v>
      </c>
      <c r="Z22" s="52">
        <v>0</v>
      </c>
      <c r="AA22" s="52">
        <v>0</v>
      </c>
      <c r="AB22" s="52">
        <v>2000</v>
      </c>
      <c r="AC22" s="52"/>
      <c r="AD22" s="52">
        <v>2000</v>
      </c>
      <c r="AE22" s="52"/>
      <c r="AF22" s="52">
        <v>7500</v>
      </c>
      <c r="AG22" s="52">
        <v>7500</v>
      </c>
      <c r="AH22" s="52">
        <v>7500</v>
      </c>
      <c r="AI22" s="52">
        <v>7500</v>
      </c>
      <c r="AJ22" s="52">
        <v>7500</v>
      </c>
      <c r="AK22" s="52">
        <v>7500</v>
      </c>
      <c r="AL22" s="52">
        <v>7500</v>
      </c>
      <c r="AM22" s="52">
        <v>7500</v>
      </c>
      <c r="AN22" s="52">
        <v>7500</v>
      </c>
      <c r="AO22" s="52">
        <v>7500</v>
      </c>
      <c r="AP22" s="52">
        <v>7500</v>
      </c>
      <c r="AQ22" s="52">
        <v>7500</v>
      </c>
    </row>
    <row r="23" spans="1:44" ht="19.5" customHeight="1">
      <c r="A23" s="196" t="s">
        <v>104</v>
      </c>
      <c r="B23" s="199" t="s">
        <v>85</v>
      </c>
      <c r="C23" s="198"/>
      <c r="D23" s="34"/>
      <c r="E23" s="176"/>
      <c r="F23" s="28">
        <f t="shared" si="0"/>
        <v>0</v>
      </c>
      <c r="G23" s="359">
        <v>60000</v>
      </c>
      <c r="H23" s="364">
        <v>135000</v>
      </c>
      <c r="I23" s="35"/>
      <c r="J23" s="36"/>
      <c r="K23" s="36"/>
      <c r="L23" s="36"/>
      <c r="M23" s="36"/>
      <c r="N23" s="36"/>
      <c r="O23" s="36"/>
      <c r="P23" s="36"/>
      <c r="Q23" s="36">
        <v>0</v>
      </c>
      <c r="R23" s="36">
        <v>0</v>
      </c>
      <c r="S23" s="36">
        <v>0</v>
      </c>
      <c r="T23" s="52">
        <v>0</v>
      </c>
      <c r="U23" s="37">
        <v>2000</v>
      </c>
      <c r="V23" s="51">
        <v>2000</v>
      </c>
      <c r="W23" s="51">
        <v>2000</v>
      </c>
      <c r="X23" s="51">
        <v>2000</v>
      </c>
      <c r="Y23" s="51">
        <v>2000</v>
      </c>
      <c r="Z23" s="51">
        <v>2000</v>
      </c>
      <c r="AA23" s="51"/>
      <c r="AB23" s="51"/>
      <c r="AC23" s="51">
        <v>2000</v>
      </c>
      <c r="AD23" s="51">
        <v>2000</v>
      </c>
      <c r="AE23" s="51">
        <v>2000</v>
      </c>
      <c r="AF23" s="51">
        <v>2000</v>
      </c>
      <c r="AG23" s="37">
        <v>2500</v>
      </c>
      <c r="AH23" s="37">
        <v>2500</v>
      </c>
      <c r="AI23" s="37">
        <v>2500</v>
      </c>
      <c r="AJ23" s="37">
        <v>2500</v>
      </c>
      <c r="AK23" s="37">
        <v>2500</v>
      </c>
      <c r="AL23" s="37">
        <v>2500</v>
      </c>
      <c r="AM23" s="37">
        <v>2500</v>
      </c>
      <c r="AN23" s="37">
        <v>2500</v>
      </c>
      <c r="AO23" s="37">
        <v>2500</v>
      </c>
      <c r="AP23" s="37">
        <v>2500</v>
      </c>
      <c r="AQ23" s="37">
        <v>2500</v>
      </c>
      <c r="AR23" s="37">
        <v>2500</v>
      </c>
    </row>
    <row r="24" spans="1:44" ht="19.5" customHeight="1">
      <c r="A24" s="196" t="s">
        <v>105</v>
      </c>
      <c r="B24" s="199" t="s">
        <v>84</v>
      </c>
      <c r="C24" s="198"/>
      <c r="D24" s="34"/>
      <c r="E24" s="176"/>
      <c r="F24" s="28">
        <f t="shared" si="0"/>
        <v>0</v>
      </c>
      <c r="G24" s="28">
        <f t="shared" si="4"/>
        <v>5000</v>
      </c>
      <c r="H24" s="28">
        <f t="shared" si="1"/>
        <v>27000</v>
      </c>
      <c r="I24" s="35"/>
      <c r="J24" s="36"/>
      <c r="K24" s="36"/>
      <c r="L24" s="36"/>
      <c r="M24" s="36"/>
      <c r="N24" s="36"/>
      <c r="O24" s="36"/>
      <c r="P24" s="36"/>
      <c r="Q24" s="36"/>
      <c r="R24" s="36">
        <v>0</v>
      </c>
      <c r="S24" s="52">
        <v>0</v>
      </c>
      <c r="T24" s="52">
        <v>0</v>
      </c>
      <c r="U24" s="37"/>
      <c r="V24" s="37"/>
      <c r="W24" s="37"/>
      <c r="X24" s="37"/>
      <c r="Y24" s="37"/>
      <c r="Z24" s="37">
        <v>2500</v>
      </c>
      <c r="AA24" s="37"/>
      <c r="AB24" s="37"/>
      <c r="AC24" s="37">
        <v>2500</v>
      </c>
      <c r="AD24" s="37"/>
      <c r="AE24" s="37"/>
      <c r="AF24" s="37"/>
      <c r="AG24" s="37">
        <v>2250</v>
      </c>
      <c r="AH24" s="37">
        <v>2250</v>
      </c>
      <c r="AI24" s="37">
        <v>2250</v>
      </c>
      <c r="AJ24" s="37">
        <v>2250</v>
      </c>
      <c r="AK24" s="37">
        <v>2250</v>
      </c>
      <c r="AL24" s="37">
        <v>2250</v>
      </c>
      <c r="AM24" s="37">
        <v>2250</v>
      </c>
      <c r="AN24" s="37">
        <v>2250</v>
      </c>
      <c r="AO24" s="37">
        <v>2250</v>
      </c>
      <c r="AP24" s="37">
        <v>2250</v>
      </c>
      <c r="AQ24" s="37">
        <v>2250</v>
      </c>
      <c r="AR24" s="37">
        <v>2250</v>
      </c>
    </row>
    <row r="25" spans="1:44" ht="19.5" customHeight="1">
      <c r="A25" s="208" t="s">
        <v>106</v>
      </c>
      <c r="B25" s="199" t="s">
        <v>86</v>
      </c>
      <c r="C25" s="198"/>
      <c r="D25" s="360"/>
      <c r="E25" s="176"/>
      <c r="F25" s="28">
        <f t="shared" si="0"/>
        <v>5000</v>
      </c>
      <c r="G25" s="28">
        <f t="shared" si="4"/>
        <v>35000</v>
      </c>
      <c r="H25" s="28">
        <v>40000</v>
      </c>
      <c r="I25" s="35"/>
      <c r="J25" s="36"/>
      <c r="K25" s="36"/>
      <c r="L25" s="36"/>
      <c r="M25" s="36"/>
      <c r="N25" s="36"/>
      <c r="O25" s="36"/>
      <c r="P25" s="36"/>
      <c r="Q25" s="36"/>
      <c r="R25" s="52">
        <v>3000</v>
      </c>
      <c r="S25" s="52">
        <v>1000</v>
      </c>
      <c r="T25" s="52">
        <v>1000</v>
      </c>
      <c r="U25" s="52">
        <v>2500</v>
      </c>
      <c r="V25" s="52">
        <v>2500</v>
      </c>
      <c r="W25" s="52">
        <v>3750</v>
      </c>
      <c r="X25" s="52">
        <v>3750</v>
      </c>
      <c r="Y25" s="52">
        <v>3750</v>
      </c>
      <c r="Z25" s="52">
        <v>3750</v>
      </c>
      <c r="AA25" s="52"/>
      <c r="AB25" s="52"/>
      <c r="AC25" s="52">
        <v>3750</v>
      </c>
      <c r="AD25" s="52">
        <v>3750</v>
      </c>
      <c r="AE25" s="52">
        <v>3750</v>
      </c>
      <c r="AF25" s="52">
        <v>3750</v>
      </c>
      <c r="AG25" s="52"/>
      <c r="AH25" s="51">
        <v>10000</v>
      </c>
      <c r="AI25" s="51">
        <v>10000</v>
      </c>
      <c r="AJ25" s="51">
        <v>10000</v>
      </c>
      <c r="AK25" s="51">
        <v>10000</v>
      </c>
      <c r="AL25" s="51">
        <v>10000</v>
      </c>
      <c r="AM25" s="51">
        <v>10000</v>
      </c>
      <c r="AN25" s="51">
        <v>10000</v>
      </c>
      <c r="AO25" s="51">
        <v>10000</v>
      </c>
      <c r="AP25" s="51">
        <v>10000</v>
      </c>
      <c r="AQ25" s="51">
        <v>10000</v>
      </c>
      <c r="AR25" s="51">
        <v>10000</v>
      </c>
    </row>
    <row r="26" spans="1:44" ht="19.5" hidden="1" customHeight="1">
      <c r="A26" s="15" t="s">
        <v>17</v>
      </c>
      <c r="B26" s="33"/>
      <c r="C26" s="33"/>
      <c r="D26" s="360"/>
      <c r="E26" s="176"/>
      <c r="F26" s="28">
        <f t="shared" si="0"/>
        <v>0</v>
      </c>
      <c r="G26" s="28">
        <f t="shared" si="4"/>
        <v>0</v>
      </c>
      <c r="H26" s="28">
        <f t="shared" si="1"/>
        <v>0</v>
      </c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ht="19.5" hidden="1" customHeight="1">
      <c r="A27" s="15" t="s">
        <v>19</v>
      </c>
      <c r="B27" s="33"/>
      <c r="C27" s="33"/>
      <c r="D27" s="360"/>
      <c r="E27" s="176"/>
      <c r="F27" s="28">
        <f t="shared" si="0"/>
        <v>0</v>
      </c>
      <c r="G27" s="28">
        <f t="shared" si="4"/>
        <v>0</v>
      </c>
      <c r="H27" s="28">
        <f t="shared" si="1"/>
        <v>0</v>
      </c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ht="19.5" hidden="1" customHeight="1">
      <c r="A28" s="15" t="s">
        <v>20</v>
      </c>
      <c r="B28" s="33"/>
      <c r="C28" s="33"/>
      <c r="D28" s="360"/>
      <c r="E28" s="176"/>
      <c r="F28" s="28">
        <f t="shared" si="0"/>
        <v>0</v>
      </c>
      <c r="G28" s="28">
        <f t="shared" si="4"/>
        <v>0</v>
      </c>
      <c r="H28" s="28">
        <f t="shared" si="1"/>
        <v>0</v>
      </c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ht="19.5" hidden="1" customHeight="1">
      <c r="A29" s="15" t="s">
        <v>21</v>
      </c>
      <c r="B29" s="33"/>
      <c r="C29" s="33"/>
      <c r="D29" s="360"/>
      <c r="E29" s="176"/>
      <c r="F29" s="28">
        <f t="shared" si="0"/>
        <v>0</v>
      </c>
      <c r="G29" s="28">
        <f t="shared" si="4"/>
        <v>0</v>
      </c>
      <c r="H29" s="28">
        <f t="shared" si="1"/>
        <v>0</v>
      </c>
      <c r="I29" s="35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ht="19.5" hidden="1" customHeight="1">
      <c r="A30" s="15" t="s">
        <v>22</v>
      </c>
      <c r="B30" s="33"/>
      <c r="C30" s="33"/>
      <c r="D30" s="360"/>
      <c r="E30" s="176"/>
      <c r="F30" s="28">
        <f t="shared" si="0"/>
        <v>0</v>
      </c>
      <c r="G30" s="28">
        <f t="shared" si="4"/>
        <v>0</v>
      </c>
      <c r="H30" s="28">
        <f t="shared" si="1"/>
        <v>0</v>
      </c>
      <c r="I30" s="35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1:44" ht="19.5" customHeight="1">
      <c r="A31" s="209" t="s">
        <v>23</v>
      </c>
      <c r="B31" s="210" t="s">
        <v>87</v>
      </c>
      <c r="C31" s="211"/>
      <c r="D31" s="360"/>
      <c r="E31" s="179"/>
      <c r="F31" s="376">
        <v>10117</v>
      </c>
      <c r="G31" s="376">
        <v>7883</v>
      </c>
      <c r="H31" s="376">
        <f t="shared" si="1"/>
        <v>0</v>
      </c>
      <c r="I31" s="53"/>
      <c r="J31" s="54"/>
      <c r="K31" s="54"/>
      <c r="L31" s="54"/>
      <c r="M31" s="54"/>
      <c r="N31" s="54">
        <v>10116</v>
      </c>
      <c r="O31" s="188" t="s">
        <v>28</v>
      </c>
      <c r="P31" s="54"/>
      <c r="Q31" s="54"/>
      <c r="R31" s="54"/>
      <c r="S31" s="54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</row>
    <row r="32" spans="1:44" ht="19.5" customHeight="1">
      <c r="A32" s="204" t="s">
        <v>23</v>
      </c>
      <c r="B32" s="207" t="s">
        <v>88</v>
      </c>
      <c r="C32" s="206"/>
      <c r="D32" s="360"/>
      <c r="E32" s="180"/>
      <c r="F32" s="376">
        <f t="shared" si="0"/>
        <v>5000</v>
      </c>
      <c r="G32" s="376">
        <f t="shared" si="4"/>
        <v>0</v>
      </c>
      <c r="H32" s="376">
        <f t="shared" si="1"/>
        <v>0</v>
      </c>
      <c r="I32" s="56"/>
      <c r="J32" s="57"/>
      <c r="K32" s="57"/>
      <c r="L32" s="57">
        <v>0</v>
      </c>
      <c r="M32" s="57">
        <v>0</v>
      </c>
      <c r="N32" s="57">
        <v>0</v>
      </c>
      <c r="O32" s="57">
        <v>5000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</row>
    <row r="33" spans="1:44" ht="19.5" customHeight="1">
      <c r="A33" s="212" t="s">
        <v>25</v>
      </c>
      <c r="B33" s="213" t="s">
        <v>26</v>
      </c>
      <c r="C33" s="214"/>
      <c r="D33" s="360"/>
      <c r="E33" s="183"/>
      <c r="F33" s="28">
        <f t="shared" si="0"/>
        <v>8279.3250000000007</v>
      </c>
      <c r="G33" s="28">
        <f t="shared" si="4"/>
        <v>0</v>
      </c>
      <c r="H33" s="28">
        <f t="shared" si="1"/>
        <v>0</v>
      </c>
      <c r="I33" s="59"/>
      <c r="J33" s="60"/>
      <c r="K33" s="60"/>
      <c r="L33" s="61">
        <f t="shared" ref="L33:T33" si="5">+(L72+L73)*0.5935</f>
        <v>919.92500000000007</v>
      </c>
      <c r="M33" s="61">
        <f t="shared" si="5"/>
        <v>919.92500000000007</v>
      </c>
      <c r="N33" s="61">
        <f t="shared" si="5"/>
        <v>919.92500000000007</v>
      </c>
      <c r="O33" s="61">
        <f t="shared" si="5"/>
        <v>919.92500000000007</v>
      </c>
      <c r="P33" s="61">
        <f t="shared" si="5"/>
        <v>919.92500000000007</v>
      </c>
      <c r="Q33" s="61">
        <f t="shared" si="5"/>
        <v>919.92500000000007</v>
      </c>
      <c r="R33" s="61">
        <f t="shared" si="5"/>
        <v>919.92500000000007</v>
      </c>
      <c r="S33" s="61">
        <f t="shared" si="5"/>
        <v>919.92500000000007</v>
      </c>
      <c r="T33" s="61">
        <f t="shared" si="5"/>
        <v>919.92500000000007</v>
      </c>
      <c r="U33" s="61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</row>
    <row r="34" spans="1:44" ht="19.5" customHeight="1">
      <c r="A34" s="212" t="s">
        <v>25</v>
      </c>
      <c r="B34" s="213" t="s">
        <v>27</v>
      </c>
      <c r="C34" s="214"/>
      <c r="D34" s="360"/>
      <c r="E34" s="183"/>
      <c r="F34" s="28">
        <f t="shared" si="0"/>
        <v>9276.4050000000007</v>
      </c>
      <c r="G34" s="28">
        <f t="shared" si="4"/>
        <v>1762.9250000000002</v>
      </c>
      <c r="H34" s="28">
        <f t="shared" si="1"/>
        <v>0</v>
      </c>
      <c r="I34" s="59"/>
      <c r="J34" s="61">
        <f t="shared" ref="J34:U34" si="6">+(J70+J71)*0.5935</f>
        <v>77.155000000000001</v>
      </c>
      <c r="K34" s="61">
        <f t="shared" si="6"/>
        <v>919.92500000000007</v>
      </c>
      <c r="L34" s="61">
        <f t="shared" si="6"/>
        <v>919.92500000000007</v>
      </c>
      <c r="M34" s="61">
        <f t="shared" si="6"/>
        <v>919.92500000000007</v>
      </c>
      <c r="N34" s="61">
        <f t="shared" si="6"/>
        <v>919.92500000000007</v>
      </c>
      <c r="O34" s="61">
        <f t="shared" si="6"/>
        <v>919.92500000000007</v>
      </c>
      <c r="P34" s="61">
        <f t="shared" si="6"/>
        <v>919.92500000000007</v>
      </c>
      <c r="Q34" s="61">
        <f t="shared" si="6"/>
        <v>919.92500000000007</v>
      </c>
      <c r="R34" s="61">
        <f t="shared" si="6"/>
        <v>919.92500000000007</v>
      </c>
      <c r="S34" s="61">
        <f t="shared" si="6"/>
        <v>919.92500000000007</v>
      </c>
      <c r="T34" s="61">
        <f t="shared" si="6"/>
        <v>919.92500000000007</v>
      </c>
      <c r="U34" s="61">
        <f t="shared" si="6"/>
        <v>919.92500000000007</v>
      </c>
      <c r="V34" s="62">
        <v>843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</row>
    <row r="35" spans="1:44" s="191" customFormat="1" ht="19.5" customHeight="1" thickBot="1">
      <c r="A35" s="220" t="s">
        <v>89</v>
      </c>
      <c r="B35" s="221" t="s">
        <v>112</v>
      </c>
      <c r="C35" s="215"/>
      <c r="D35" s="361"/>
      <c r="E35" s="183"/>
      <c r="F35" s="28">
        <f t="shared" si="0"/>
        <v>4700</v>
      </c>
      <c r="G35" s="28">
        <f t="shared" si="4"/>
        <v>11407</v>
      </c>
      <c r="H35" s="28">
        <f t="shared" si="1"/>
        <v>0</v>
      </c>
      <c r="I35" s="217"/>
      <c r="J35" s="218"/>
      <c r="K35" s="218"/>
      <c r="L35" s="218"/>
      <c r="M35" s="218"/>
      <c r="N35" s="218"/>
      <c r="O35" s="218"/>
      <c r="P35" s="218"/>
      <c r="Q35" s="218">
        <v>671</v>
      </c>
      <c r="R35" s="218">
        <v>1343</v>
      </c>
      <c r="S35" s="218">
        <v>1343</v>
      </c>
      <c r="T35" s="218">
        <v>1343</v>
      </c>
      <c r="U35" s="218">
        <v>1343</v>
      </c>
      <c r="V35" s="218">
        <v>1343</v>
      </c>
      <c r="W35" s="218">
        <v>1343</v>
      </c>
      <c r="X35" s="218">
        <v>1343</v>
      </c>
      <c r="Y35" s="218">
        <v>1343</v>
      </c>
      <c r="Z35" s="218">
        <v>1343</v>
      </c>
      <c r="AA35" s="218">
        <v>1343</v>
      </c>
      <c r="AB35" s="218">
        <v>1343</v>
      </c>
      <c r="AC35" s="219">
        <v>663</v>
      </c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</row>
    <row r="36" spans="1:44" ht="19.5" customHeight="1" thickBot="1">
      <c r="A36" s="39" t="s">
        <v>29</v>
      </c>
      <c r="B36" s="156" t="s">
        <v>28</v>
      </c>
      <c r="C36" s="40"/>
      <c r="D36" s="63"/>
      <c r="E36" s="182"/>
      <c r="F36" s="362">
        <f t="shared" ref="F36:AR36" si="7">SUM(F17:F35)</f>
        <v>43092.73</v>
      </c>
      <c r="G36" s="362">
        <f t="shared" si="7"/>
        <v>193812.92499999999</v>
      </c>
      <c r="H36" s="362">
        <f t="shared" si="7"/>
        <v>277760</v>
      </c>
      <c r="I36" s="42">
        <f t="shared" si="7"/>
        <v>0</v>
      </c>
      <c r="J36" s="42">
        <f t="shared" si="7"/>
        <v>77.155000000000001</v>
      </c>
      <c r="K36" s="42">
        <f t="shared" si="7"/>
        <v>1369.9250000000002</v>
      </c>
      <c r="L36" s="42">
        <f t="shared" si="7"/>
        <v>2109.8500000000004</v>
      </c>
      <c r="M36" s="42">
        <f t="shared" si="7"/>
        <v>1839.8500000000001</v>
      </c>
      <c r="N36" s="42">
        <f t="shared" si="7"/>
        <v>11955.849999999999</v>
      </c>
      <c r="O36" s="42">
        <f t="shared" si="7"/>
        <v>6839.85</v>
      </c>
      <c r="P36" s="42">
        <f t="shared" si="7"/>
        <v>1839.8500000000001</v>
      </c>
      <c r="Q36" s="42">
        <f t="shared" si="7"/>
        <v>2510.8500000000004</v>
      </c>
      <c r="R36" s="42">
        <f t="shared" si="7"/>
        <v>6182.85</v>
      </c>
      <c r="S36" s="42">
        <f t="shared" si="7"/>
        <v>4182.8500000000004</v>
      </c>
      <c r="T36" s="42">
        <f t="shared" si="7"/>
        <v>6182.85</v>
      </c>
      <c r="U36" s="42">
        <f t="shared" si="7"/>
        <v>7442.9250000000002</v>
      </c>
      <c r="V36" s="42">
        <f t="shared" si="7"/>
        <v>19366</v>
      </c>
      <c r="W36" s="42">
        <f t="shared" si="7"/>
        <v>7773</v>
      </c>
      <c r="X36" s="42">
        <f t="shared" si="7"/>
        <v>19773</v>
      </c>
      <c r="Y36" s="42">
        <f t="shared" si="7"/>
        <v>9773</v>
      </c>
      <c r="Z36" s="42">
        <f t="shared" si="7"/>
        <v>20273</v>
      </c>
      <c r="AA36" s="42">
        <f t="shared" si="7"/>
        <v>1823</v>
      </c>
      <c r="AB36" s="42">
        <f t="shared" si="7"/>
        <v>3823</v>
      </c>
      <c r="AC36" s="42">
        <f t="shared" si="7"/>
        <v>19993</v>
      </c>
      <c r="AD36" s="42">
        <f t="shared" si="7"/>
        <v>19230</v>
      </c>
      <c r="AE36" s="42">
        <f t="shared" si="7"/>
        <v>7230</v>
      </c>
      <c r="AF36" s="42">
        <f t="shared" si="7"/>
        <v>14930</v>
      </c>
      <c r="AG36" s="42">
        <f t="shared" si="7"/>
        <v>13030</v>
      </c>
      <c r="AH36" s="42">
        <f t="shared" si="7"/>
        <v>23030</v>
      </c>
      <c r="AI36" s="42">
        <f t="shared" si="7"/>
        <v>23030</v>
      </c>
      <c r="AJ36" s="42">
        <f t="shared" si="7"/>
        <v>23030</v>
      </c>
      <c r="AK36" s="42">
        <f t="shared" si="7"/>
        <v>23030</v>
      </c>
      <c r="AL36" s="42">
        <f t="shared" si="7"/>
        <v>23030</v>
      </c>
      <c r="AM36" s="42">
        <f t="shared" si="7"/>
        <v>22730</v>
      </c>
      <c r="AN36" s="42">
        <f t="shared" si="7"/>
        <v>22730</v>
      </c>
      <c r="AO36" s="42">
        <f t="shared" si="7"/>
        <v>23530</v>
      </c>
      <c r="AP36" s="42">
        <f t="shared" si="7"/>
        <v>23830</v>
      </c>
      <c r="AQ36" s="42">
        <f t="shared" si="7"/>
        <v>23830</v>
      </c>
      <c r="AR36" s="42">
        <f t="shared" si="7"/>
        <v>16430</v>
      </c>
    </row>
    <row r="37" spans="1:44" ht="19.5" customHeight="1" thickBot="1">
      <c r="A37" s="64" t="s">
        <v>118</v>
      </c>
      <c r="B37" s="157" t="s">
        <v>28</v>
      </c>
      <c r="C37" s="65"/>
      <c r="D37" s="66"/>
      <c r="E37" s="164"/>
      <c r="F37" s="222">
        <f>+F16+F36</f>
        <v>43092.73</v>
      </c>
      <c r="G37" s="222">
        <f>+G16+G36</f>
        <v>208812.92499999999</v>
      </c>
      <c r="H37" s="222">
        <f>+H16+H36</f>
        <v>277760</v>
      </c>
      <c r="I37" s="68">
        <f t="shared" ref="I37:AR37" si="8">I16+I36</f>
        <v>0</v>
      </c>
      <c r="J37" s="69">
        <f t="shared" si="8"/>
        <v>77.155000000000001</v>
      </c>
      <c r="K37" s="69">
        <f t="shared" si="8"/>
        <v>1369.9250000000002</v>
      </c>
      <c r="L37" s="69">
        <f t="shared" si="8"/>
        <v>2109.8500000000004</v>
      </c>
      <c r="M37" s="69">
        <f t="shared" si="8"/>
        <v>1839.8500000000001</v>
      </c>
      <c r="N37" s="69">
        <f t="shared" si="8"/>
        <v>11955.849999999999</v>
      </c>
      <c r="O37" s="69">
        <f t="shared" si="8"/>
        <v>6839.85</v>
      </c>
      <c r="P37" s="69">
        <f t="shared" si="8"/>
        <v>1839.8500000000001</v>
      </c>
      <c r="Q37" s="69">
        <f t="shared" si="8"/>
        <v>2510.8500000000004</v>
      </c>
      <c r="R37" s="69">
        <f t="shared" si="8"/>
        <v>6182.85</v>
      </c>
      <c r="S37" s="69">
        <f t="shared" si="8"/>
        <v>4182.8500000000004</v>
      </c>
      <c r="T37" s="70">
        <f t="shared" si="8"/>
        <v>6182.85</v>
      </c>
      <c r="U37" s="70">
        <f t="shared" si="8"/>
        <v>7442.9250000000002</v>
      </c>
      <c r="V37" s="70">
        <f t="shared" si="8"/>
        <v>34366</v>
      </c>
      <c r="W37" s="70">
        <f t="shared" si="8"/>
        <v>7773</v>
      </c>
      <c r="X37" s="70">
        <f t="shared" si="8"/>
        <v>19773</v>
      </c>
      <c r="Y37" s="70">
        <f t="shared" si="8"/>
        <v>9773</v>
      </c>
      <c r="Z37" s="70">
        <f t="shared" si="8"/>
        <v>20273</v>
      </c>
      <c r="AA37" s="70">
        <f t="shared" si="8"/>
        <v>1823</v>
      </c>
      <c r="AB37" s="70">
        <f t="shared" si="8"/>
        <v>3823</v>
      </c>
      <c r="AC37" s="70">
        <f t="shared" si="8"/>
        <v>19993</v>
      </c>
      <c r="AD37" s="70">
        <f t="shared" si="8"/>
        <v>19230</v>
      </c>
      <c r="AE37" s="70">
        <f t="shared" si="8"/>
        <v>7230</v>
      </c>
      <c r="AF37" s="70">
        <f t="shared" si="8"/>
        <v>14930</v>
      </c>
      <c r="AG37" s="70">
        <f t="shared" si="8"/>
        <v>13030</v>
      </c>
      <c r="AH37" s="70">
        <f t="shared" si="8"/>
        <v>23030</v>
      </c>
      <c r="AI37" s="70">
        <f t="shared" si="8"/>
        <v>23030</v>
      </c>
      <c r="AJ37" s="70">
        <f t="shared" si="8"/>
        <v>23030</v>
      </c>
      <c r="AK37" s="70">
        <f t="shared" si="8"/>
        <v>23030</v>
      </c>
      <c r="AL37" s="70">
        <f t="shared" si="8"/>
        <v>23030</v>
      </c>
      <c r="AM37" s="70">
        <f t="shared" si="8"/>
        <v>22730</v>
      </c>
      <c r="AN37" s="70">
        <f t="shared" si="8"/>
        <v>22730</v>
      </c>
      <c r="AO37" s="70">
        <f t="shared" si="8"/>
        <v>23530</v>
      </c>
      <c r="AP37" s="70">
        <f t="shared" si="8"/>
        <v>23830</v>
      </c>
      <c r="AQ37" s="70">
        <f t="shared" si="8"/>
        <v>23830</v>
      </c>
      <c r="AR37" s="70">
        <f t="shared" si="8"/>
        <v>16430</v>
      </c>
    </row>
    <row r="38" spans="1:44" ht="12" customHeight="1" thickBot="1">
      <c r="A38" s="3"/>
      <c r="B38" s="1"/>
      <c r="C38" s="1"/>
      <c r="D38" s="1"/>
      <c r="E38" s="1"/>
      <c r="F38" s="27">
        <f t="shared" si="0"/>
        <v>0</v>
      </c>
      <c r="G38" s="28">
        <f t="shared" si="4"/>
        <v>0</v>
      </c>
      <c r="H38" s="28">
        <f t="shared" si="4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7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9.5" customHeight="1" thickBot="1">
      <c r="A39" s="5" t="s">
        <v>109</v>
      </c>
      <c r="B39" s="6"/>
      <c r="C39" s="6"/>
      <c r="D39" s="72"/>
      <c r="E39" s="175" t="s">
        <v>71</v>
      </c>
      <c r="F39" s="27"/>
      <c r="G39" s="28"/>
      <c r="H39" s="28"/>
      <c r="I39" s="73">
        <f>I9</f>
        <v>44227</v>
      </c>
      <c r="J39" s="74">
        <f t="shared" ref="J39:AR39" si="9">IF(I39="","",EOMONTH(I39,1))</f>
        <v>44255</v>
      </c>
      <c r="K39" s="74">
        <f t="shared" si="9"/>
        <v>44286</v>
      </c>
      <c r="L39" s="74">
        <f t="shared" si="9"/>
        <v>44316</v>
      </c>
      <c r="M39" s="74">
        <f t="shared" si="9"/>
        <v>44347</v>
      </c>
      <c r="N39" s="74">
        <f t="shared" si="9"/>
        <v>44377</v>
      </c>
      <c r="O39" s="74">
        <f t="shared" si="9"/>
        <v>44408</v>
      </c>
      <c r="P39" s="74">
        <f t="shared" si="9"/>
        <v>44439</v>
      </c>
      <c r="Q39" s="74">
        <f t="shared" si="9"/>
        <v>44469</v>
      </c>
      <c r="R39" s="74">
        <f t="shared" si="9"/>
        <v>44500</v>
      </c>
      <c r="S39" s="74">
        <f t="shared" si="9"/>
        <v>44530</v>
      </c>
      <c r="T39" s="75">
        <f t="shared" si="9"/>
        <v>44561</v>
      </c>
      <c r="U39" s="75">
        <f t="shared" si="9"/>
        <v>44592</v>
      </c>
      <c r="V39" s="75">
        <f t="shared" si="9"/>
        <v>44620</v>
      </c>
      <c r="W39" s="75">
        <f t="shared" si="9"/>
        <v>44651</v>
      </c>
      <c r="X39" s="75">
        <f t="shared" si="9"/>
        <v>44681</v>
      </c>
      <c r="Y39" s="75">
        <f t="shared" si="9"/>
        <v>44712</v>
      </c>
      <c r="Z39" s="75">
        <f t="shared" si="9"/>
        <v>44742</v>
      </c>
      <c r="AA39" s="75">
        <f t="shared" si="9"/>
        <v>44773</v>
      </c>
      <c r="AB39" s="75">
        <f t="shared" si="9"/>
        <v>44804</v>
      </c>
      <c r="AC39" s="75">
        <f t="shared" si="9"/>
        <v>44834</v>
      </c>
      <c r="AD39" s="75">
        <f t="shared" si="9"/>
        <v>44865</v>
      </c>
      <c r="AE39" s="75">
        <f t="shared" si="9"/>
        <v>44895</v>
      </c>
      <c r="AF39" s="75">
        <f t="shared" si="9"/>
        <v>44926</v>
      </c>
      <c r="AG39" s="75">
        <f t="shared" si="9"/>
        <v>44957</v>
      </c>
      <c r="AH39" s="75">
        <f t="shared" si="9"/>
        <v>44985</v>
      </c>
      <c r="AI39" s="75">
        <f t="shared" si="9"/>
        <v>45016</v>
      </c>
      <c r="AJ39" s="75">
        <f t="shared" si="9"/>
        <v>45046</v>
      </c>
      <c r="AK39" s="75">
        <f t="shared" si="9"/>
        <v>45077</v>
      </c>
      <c r="AL39" s="75">
        <f t="shared" si="9"/>
        <v>45107</v>
      </c>
      <c r="AM39" s="75">
        <f t="shared" si="9"/>
        <v>45138</v>
      </c>
      <c r="AN39" s="75">
        <f t="shared" si="9"/>
        <v>45169</v>
      </c>
      <c r="AO39" s="75">
        <f t="shared" si="9"/>
        <v>45199</v>
      </c>
      <c r="AP39" s="75">
        <f t="shared" si="9"/>
        <v>45230</v>
      </c>
      <c r="AQ39" s="75">
        <f t="shared" si="9"/>
        <v>45260</v>
      </c>
      <c r="AR39" s="75">
        <f t="shared" si="9"/>
        <v>45291</v>
      </c>
    </row>
    <row r="40" spans="1:44" ht="19.5" customHeight="1">
      <c r="A40" s="15" t="s">
        <v>30</v>
      </c>
      <c r="B40" s="46"/>
      <c r="C40" s="16"/>
      <c r="D40" s="163"/>
      <c r="E40" s="176"/>
      <c r="F40" s="28">
        <f t="shared" ref="F40:F74" si="10">SUM(I40:T40)</f>
        <v>0</v>
      </c>
      <c r="G40" s="28">
        <f t="shared" ref="G40:G74" si="11">SUM(U40:AF40)</f>
        <v>0</v>
      </c>
      <c r="H40" s="28">
        <f>SUM(AG40:AR40)</f>
        <v>0</v>
      </c>
      <c r="I40" s="35"/>
      <c r="J40" s="36" t="s">
        <v>28</v>
      </c>
      <c r="K40" s="76"/>
      <c r="L40" s="76"/>
      <c r="M40" s="76"/>
      <c r="N40" s="76"/>
      <c r="O40" s="76"/>
      <c r="P40" s="76"/>
      <c r="Q40" s="76"/>
      <c r="R40" s="76"/>
      <c r="S40" s="76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ht="19.5" customHeight="1" thickBot="1">
      <c r="A41" s="38" t="s">
        <v>31</v>
      </c>
      <c r="B41" s="77"/>
      <c r="C41" s="77"/>
      <c r="D41" s="170"/>
      <c r="E41" s="176"/>
      <c r="F41" s="28">
        <f t="shared" si="10"/>
        <v>0</v>
      </c>
      <c r="G41" s="28">
        <v>0</v>
      </c>
      <c r="H41" s="28">
        <f t="shared" ref="H41:H74" si="12">SUM(AG41:AR41)</f>
        <v>0</v>
      </c>
      <c r="I41" s="29"/>
      <c r="J41" s="20"/>
      <c r="K41" s="78"/>
      <c r="L41" s="78"/>
      <c r="M41" s="78"/>
      <c r="N41" s="78"/>
      <c r="O41" s="78"/>
      <c r="P41" s="78"/>
      <c r="Q41" s="78"/>
      <c r="R41" s="78"/>
      <c r="S41" s="78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>
        <v>3000</v>
      </c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19.5" hidden="1" customHeight="1">
      <c r="A42" s="38" t="s">
        <v>32</v>
      </c>
      <c r="B42" s="77"/>
      <c r="C42" s="77"/>
      <c r="D42" s="172"/>
      <c r="E42" s="178"/>
      <c r="F42" s="28">
        <f t="shared" si="10"/>
        <v>0</v>
      </c>
      <c r="G42" s="28">
        <f t="shared" si="11"/>
        <v>0</v>
      </c>
      <c r="H42" s="28">
        <f t="shared" si="12"/>
        <v>0</v>
      </c>
      <c r="I42" s="29"/>
      <c r="J42" s="20"/>
      <c r="K42" s="78"/>
      <c r="L42" s="78"/>
      <c r="M42" s="78"/>
      <c r="N42" s="78"/>
      <c r="O42" s="78"/>
      <c r="P42" s="78"/>
      <c r="Q42" s="78"/>
      <c r="R42" s="78"/>
      <c r="S42" s="78"/>
      <c r="T42" s="21"/>
      <c r="U42" s="2"/>
      <c r="V42" s="7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9.5" customHeight="1" thickBot="1">
      <c r="A43" s="39" t="s">
        <v>14</v>
      </c>
      <c r="B43" s="156" t="s">
        <v>28</v>
      </c>
      <c r="C43" s="40"/>
      <c r="D43" s="171"/>
      <c r="E43" s="182"/>
      <c r="F43" s="362">
        <f t="shared" si="10"/>
        <v>0</v>
      </c>
      <c r="G43" s="362">
        <f>+G40+G41</f>
        <v>0</v>
      </c>
      <c r="H43" s="362">
        <f t="shared" si="12"/>
        <v>0</v>
      </c>
      <c r="I43" s="42">
        <f t="shared" ref="I43:AR43" si="13">SUM(I40:I42)</f>
        <v>0</v>
      </c>
      <c r="J43" s="43">
        <f t="shared" si="13"/>
        <v>0</v>
      </c>
      <c r="K43" s="43">
        <f t="shared" si="13"/>
        <v>0</v>
      </c>
      <c r="L43" s="43">
        <f t="shared" si="13"/>
        <v>0</v>
      </c>
      <c r="M43" s="43">
        <f t="shared" si="13"/>
        <v>0</v>
      </c>
      <c r="N43" s="43">
        <f t="shared" si="13"/>
        <v>0</v>
      </c>
      <c r="O43" s="43">
        <f t="shared" si="13"/>
        <v>0</v>
      </c>
      <c r="P43" s="43">
        <f t="shared" si="13"/>
        <v>0</v>
      </c>
      <c r="Q43" s="43">
        <f t="shared" si="13"/>
        <v>0</v>
      </c>
      <c r="R43" s="43">
        <f t="shared" si="13"/>
        <v>0</v>
      </c>
      <c r="S43" s="43">
        <f t="shared" si="13"/>
        <v>0</v>
      </c>
      <c r="T43" s="44">
        <f t="shared" si="13"/>
        <v>0</v>
      </c>
      <c r="U43" s="44">
        <f t="shared" si="13"/>
        <v>0</v>
      </c>
      <c r="V43" s="44">
        <f t="shared" si="13"/>
        <v>0</v>
      </c>
      <c r="W43" s="44">
        <f t="shared" si="13"/>
        <v>0</v>
      </c>
      <c r="X43" s="44">
        <f t="shared" si="13"/>
        <v>0</v>
      </c>
      <c r="Y43" s="44">
        <f t="shared" si="13"/>
        <v>0</v>
      </c>
      <c r="Z43" s="44">
        <f t="shared" si="13"/>
        <v>0</v>
      </c>
      <c r="AA43" s="44">
        <f t="shared" si="13"/>
        <v>0</v>
      </c>
      <c r="AB43" s="44">
        <f t="shared" si="13"/>
        <v>0</v>
      </c>
      <c r="AC43" s="44">
        <f t="shared" si="13"/>
        <v>0</v>
      </c>
      <c r="AD43" s="44">
        <f t="shared" si="13"/>
        <v>0</v>
      </c>
      <c r="AE43" s="44">
        <f t="shared" si="13"/>
        <v>0</v>
      </c>
      <c r="AF43" s="44">
        <f t="shared" si="13"/>
        <v>3000</v>
      </c>
      <c r="AG43" s="44">
        <f t="shared" si="13"/>
        <v>0</v>
      </c>
      <c r="AH43" s="44">
        <f t="shared" si="13"/>
        <v>0</v>
      </c>
      <c r="AI43" s="44">
        <f t="shared" si="13"/>
        <v>0</v>
      </c>
      <c r="AJ43" s="44">
        <f t="shared" si="13"/>
        <v>0</v>
      </c>
      <c r="AK43" s="44">
        <f t="shared" si="13"/>
        <v>0</v>
      </c>
      <c r="AL43" s="44">
        <f t="shared" si="13"/>
        <v>0</v>
      </c>
      <c r="AM43" s="44">
        <f t="shared" si="13"/>
        <v>0</v>
      </c>
      <c r="AN43" s="44">
        <f t="shared" si="13"/>
        <v>0</v>
      </c>
      <c r="AO43" s="44">
        <f t="shared" si="13"/>
        <v>0</v>
      </c>
      <c r="AP43" s="44">
        <f t="shared" si="13"/>
        <v>0</v>
      </c>
      <c r="AQ43" s="44">
        <f t="shared" si="13"/>
        <v>0</v>
      </c>
      <c r="AR43" s="44">
        <f t="shared" si="13"/>
        <v>0</v>
      </c>
    </row>
    <row r="44" spans="1:44" ht="19.5" customHeight="1">
      <c r="A44" s="38" t="s">
        <v>33</v>
      </c>
      <c r="B44" s="148" t="s">
        <v>28</v>
      </c>
      <c r="C44" s="16"/>
      <c r="D44" s="150"/>
      <c r="E44" s="178"/>
      <c r="F44" s="28">
        <f t="shared" si="10"/>
        <v>0</v>
      </c>
      <c r="G44" s="28">
        <f t="shared" si="11"/>
        <v>0</v>
      </c>
      <c r="H44" s="28">
        <f t="shared" si="12"/>
        <v>0</v>
      </c>
      <c r="I44" s="29"/>
      <c r="J44" s="20"/>
      <c r="K44" s="78"/>
      <c r="L44" s="78"/>
      <c r="M44" s="78"/>
      <c r="N44" s="78"/>
      <c r="O44" s="78"/>
      <c r="P44" s="78"/>
      <c r="Q44" s="78"/>
      <c r="R44" s="78"/>
      <c r="S44" s="78"/>
      <c r="T44" s="79"/>
      <c r="U44" s="22"/>
      <c r="V44" s="7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30" customHeight="1">
      <c r="A45" s="80" t="s">
        <v>34</v>
      </c>
      <c r="B45" s="81" t="str">
        <f>B22</f>
        <v xml:space="preserve"> Ateliers collectifs bénéficiaires </v>
      </c>
      <c r="C45" s="82"/>
      <c r="D45" s="174"/>
      <c r="E45" s="184"/>
      <c r="F45" s="28">
        <f t="shared" si="10"/>
        <v>0</v>
      </c>
      <c r="G45" s="28">
        <f>+G22*0.5667</f>
        <v>6800.4</v>
      </c>
      <c r="H45" s="28">
        <v>8500</v>
      </c>
      <c r="I45" s="83"/>
      <c r="J45" s="84"/>
      <c r="K45" s="84">
        <f t="shared" ref="K45:T45" si="14">+J$22*0.8</f>
        <v>0</v>
      </c>
      <c r="L45" s="84">
        <f t="shared" si="14"/>
        <v>0</v>
      </c>
      <c r="M45" s="84">
        <f t="shared" si="14"/>
        <v>0</v>
      </c>
      <c r="N45" s="84">
        <f t="shared" si="14"/>
        <v>0</v>
      </c>
      <c r="O45" s="84">
        <f t="shared" si="14"/>
        <v>0</v>
      </c>
      <c r="P45" s="84">
        <f t="shared" si="14"/>
        <v>0</v>
      </c>
      <c r="Q45" s="84">
        <f t="shared" si="14"/>
        <v>0</v>
      </c>
      <c r="R45" s="84">
        <f t="shared" si="14"/>
        <v>0</v>
      </c>
      <c r="S45" s="84">
        <f t="shared" si="14"/>
        <v>0</v>
      </c>
      <c r="T45" s="84">
        <f t="shared" si="14"/>
        <v>0</v>
      </c>
      <c r="U45" s="84">
        <f>T22*0.56666</f>
        <v>1133.3200000000002</v>
      </c>
      <c r="V45" s="84">
        <f>U22*0.56</f>
        <v>0</v>
      </c>
      <c r="W45" s="84">
        <f t="shared" ref="W45:AF45" si="15">V22*0.56666</f>
        <v>1133.3200000000002</v>
      </c>
      <c r="X45" s="84">
        <f t="shared" si="15"/>
        <v>0</v>
      </c>
      <c r="Y45" s="84">
        <f t="shared" si="15"/>
        <v>1133.3200000000002</v>
      </c>
      <c r="Z45" s="84">
        <f t="shared" si="15"/>
        <v>1133.3200000000002</v>
      </c>
      <c r="AA45" s="84">
        <f t="shared" si="15"/>
        <v>0</v>
      </c>
      <c r="AB45" s="84">
        <f t="shared" si="15"/>
        <v>0</v>
      </c>
      <c r="AC45" s="84">
        <f t="shared" si="15"/>
        <v>1133.3200000000002</v>
      </c>
      <c r="AD45" s="84">
        <f t="shared" si="15"/>
        <v>0</v>
      </c>
      <c r="AE45" s="84">
        <f t="shared" si="15"/>
        <v>1133.3200000000002</v>
      </c>
      <c r="AF45" s="84">
        <f t="shared" si="15"/>
        <v>0</v>
      </c>
      <c r="AG45" s="84">
        <f t="shared" ref="AG45:AR45" si="16">AF22*0.2382</f>
        <v>1786.5</v>
      </c>
      <c r="AH45" s="84">
        <f t="shared" si="16"/>
        <v>1786.5</v>
      </c>
      <c r="AI45" s="84">
        <f t="shared" si="16"/>
        <v>1786.5</v>
      </c>
      <c r="AJ45" s="84">
        <f t="shared" si="16"/>
        <v>1786.5</v>
      </c>
      <c r="AK45" s="84">
        <f t="shared" si="16"/>
        <v>1786.5</v>
      </c>
      <c r="AL45" s="84">
        <f t="shared" si="16"/>
        <v>1786.5</v>
      </c>
      <c r="AM45" s="84">
        <f t="shared" si="16"/>
        <v>1786.5</v>
      </c>
      <c r="AN45" s="84">
        <f t="shared" si="16"/>
        <v>1786.5</v>
      </c>
      <c r="AO45" s="84">
        <f t="shared" si="16"/>
        <v>1786.5</v>
      </c>
      <c r="AP45" s="84">
        <f t="shared" si="16"/>
        <v>1786.5</v>
      </c>
      <c r="AQ45" s="84">
        <f t="shared" si="16"/>
        <v>1786.5</v>
      </c>
      <c r="AR45" s="84">
        <f t="shared" si="16"/>
        <v>1786.5</v>
      </c>
    </row>
    <row r="46" spans="1:44" ht="39" customHeight="1">
      <c r="A46" s="223" t="s">
        <v>35</v>
      </c>
      <c r="B46" s="408" t="s">
        <v>90</v>
      </c>
      <c r="C46" s="409"/>
      <c r="D46" s="410"/>
      <c r="E46" s="185"/>
      <c r="F46" s="28">
        <f t="shared" si="10"/>
        <v>0</v>
      </c>
      <c r="G46" s="28">
        <v>7000</v>
      </c>
      <c r="H46" s="28">
        <v>14000</v>
      </c>
      <c r="I46" s="85">
        <v>0</v>
      </c>
      <c r="J46" s="86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86">
        <v>0</v>
      </c>
      <c r="R46" s="86">
        <v>0</v>
      </c>
      <c r="S46" s="86">
        <v>0</v>
      </c>
      <c r="T46" s="86">
        <v>0</v>
      </c>
      <c r="U46" s="20">
        <f t="shared" ref="U46:AF46" si="17">(U23+U24)*0.28</f>
        <v>560</v>
      </c>
      <c r="V46" s="86">
        <f t="shared" si="17"/>
        <v>560</v>
      </c>
      <c r="W46" s="86">
        <f t="shared" si="17"/>
        <v>560</v>
      </c>
      <c r="X46" s="86">
        <f t="shared" si="17"/>
        <v>560</v>
      </c>
      <c r="Y46" s="86">
        <f t="shared" si="17"/>
        <v>560</v>
      </c>
      <c r="Z46" s="86">
        <f t="shared" si="17"/>
        <v>1260.0000000000002</v>
      </c>
      <c r="AA46" s="86">
        <f t="shared" si="17"/>
        <v>0</v>
      </c>
      <c r="AB46" s="86">
        <f t="shared" si="17"/>
        <v>0</v>
      </c>
      <c r="AC46" s="86">
        <f t="shared" si="17"/>
        <v>1260.0000000000002</v>
      </c>
      <c r="AD46" s="86">
        <f t="shared" si="17"/>
        <v>560</v>
      </c>
      <c r="AE46" s="86">
        <f t="shared" si="17"/>
        <v>560</v>
      </c>
      <c r="AF46" s="86">
        <f t="shared" si="17"/>
        <v>560</v>
      </c>
      <c r="AG46" s="20">
        <v>700</v>
      </c>
      <c r="AH46" s="20">
        <v>700</v>
      </c>
      <c r="AI46" s="20">
        <v>700</v>
      </c>
      <c r="AJ46" s="20">
        <v>700</v>
      </c>
      <c r="AK46" s="20">
        <v>700</v>
      </c>
      <c r="AL46" s="20">
        <v>700</v>
      </c>
      <c r="AM46" s="20">
        <v>700</v>
      </c>
      <c r="AN46" s="20">
        <v>700</v>
      </c>
      <c r="AO46" s="20">
        <v>700</v>
      </c>
      <c r="AP46" s="20">
        <v>700</v>
      </c>
      <c r="AQ46" s="20">
        <v>700</v>
      </c>
      <c r="AR46" s="20">
        <v>700</v>
      </c>
    </row>
    <row r="47" spans="1:44" ht="39" customHeight="1">
      <c r="A47" s="223" t="s">
        <v>36</v>
      </c>
      <c r="B47" s="411" t="str">
        <f>B25</f>
        <v xml:space="preserve">Cures Remise en Santé </v>
      </c>
      <c r="C47" s="409"/>
      <c r="D47" s="410"/>
      <c r="E47" s="185"/>
      <c r="F47" s="28">
        <f t="shared" si="10"/>
        <v>4000</v>
      </c>
      <c r="G47" s="28">
        <f>SUM(U47:AF47)</f>
        <v>29165.5</v>
      </c>
      <c r="H47" s="359">
        <f>+H25*0.8333</f>
        <v>33332</v>
      </c>
      <c r="I47" s="29"/>
      <c r="J47" s="20"/>
      <c r="K47" s="78"/>
      <c r="L47" s="78"/>
      <c r="M47" s="78"/>
      <c r="N47" s="78"/>
      <c r="O47" s="78"/>
      <c r="P47" s="78"/>
      <c r="Q47" s="78">
        <f>Q25*83.33/100</f>
        <v>0</v>
      </c>
      <c r="R47" s="78">
        <f>R25*80/100</f>
        <v>2400</v>
      </c>
      <c r="S47" s="146">
        <f>S25*80/100</f>
        <v>800</v>
      </c>
      <c r="T47" s="146">
        <f>T25*80/100</f>
        <v>800</v>
      </c>
      <c r="U47" s="78">
        <f t="shared" ref="U47:AR47" si="18">U25*83.33/100</f>
        <v>2083.25</v>
      </c>
      <c r="V47" s="78">
        <f t="shared" si="18"/>
        <v>2083.25</v>
      </c>
      <c r="W47" s="78">
        <f t="shared" si="18"/>
        <v>3124.875</v>
      </c>
      <c r="X47" s="78">
        <f t="shared" si="18"/>
        <v>3124.875</v>
      </c>
      <c r="Y47" s="78">
        <f t="shared" si="18"/>
        <v>3124.875</v>
      </c>
      <c r="Z47" s="78">
        <f t="shared" si="18"/>
        <v>3124.875</v>
      </c>
      <c r="AA47" s="78">
        <f t="shared" si="18"/>
        <v>0</v>
      </c>
      <c r="AB47" s="78">
        <f t="shared" si="18"/>
        <v>0</v>
      </c>
      <c r="AC47" s="78">
        <f t="shared" si="18"/>
        <v>3124.875</v>
      </c>
      <c r="AD47" s="78">
        <f t="shared" si="18"/>
        <v>3124.875</v>
      </c>
      <c r="AE47" s="78">
        <f t="shared" si="18"/>
        <v>3124.875</v>
      </c>
      <c r="AF47" s="78">
        <f t="shared" si="18"/>
        <v>3124.875</v>
      </c>
      <c r="AG47" s="78">
        <f t="shared" si="18"/>
        <v>0</v>
      </c>
      <c r="AH47" s="78">
        <f t="shared" si="18"/>
        <v>8333</v>
      </c>
      <c r="AI47" s="78">
        <f t="shared" si="18"/>
        <v>8333</v>
      </c>
      <c r="AJ47" s="78">
        <f t="shared" si="18"/>
        <v>8333</v>
      </c>
      <c r="AK47" s="78">
        <f t="shared" si="18"/>
        <v>8333</v>
      </c>
      <c r="AL47" s="78">
        <f t="shared" si="18"/>
        <v>8333</v>
      </c>
      <c r="AM47" s="78">
        <f t="shared" si="18"/>
        <v>8333</v>
      </c>
      <c r="AN47" s="78">
        <f t="shared" si="18"/>
        <v>8333</v>
      </c>
      <c r="AO47" s="78">
        <f t="shared" si="18"/>
        <v>8333</v>
      </c>
      <c r="AP47" s="78">
        <f t="shared" si="18"/>
        <v>8333</v>
      </c>
      <c r="AQ47" s="78">
        <f t="shared" si="18"/>
        <v>8333</v>
      </c>
      <c r="AR47" s="78">
        <f t="shared" si="18"/>
        <v>8333</v>
      </c>
    </row>
    <row r="48" spans="1:44" ht="46.95" customHeight="1">
      <c r="A48" s="224" t="s">
        <v>37</v>
      </c>
      <c r="B48" s="408" t="s">
        <v>91</v>
      </c>
      <c r="C48" s="409"/>
      <c r="D48" s="410"/>
      <c r="E48" s="185"/>
      <c r="F48" s="376">
        <f t="shared" si="10"/>
        <v>4000</v>
      </c>
      <c r="G48" s="376">
        <f>SUM(U48:AF48)</f>
        <v>24000</v>
      </c>
      <c r="H48" s="376">
        <v>2400</v>
      </c>
      <c r="I48" s="29"/>
      <c r="J48" s="20"/>
      <c r="K48" s="78"/>
      <c r="L48" s="78"/>
      <c r="M48" s="78"/>
      <c r="N48" s="78"/>
      <c r="O48" s="78"/>
      <c r="P48" s="78"/>
      <c r="Q48" s="78"/>
      <c r="R48" s="78"/>
      <c r="S48" s="146"/>
      <c r="T48" s="146">
        <v>4000</v>
      </c>
      <c r="U48" s="146">
        <v>2000</v>
      </c>
      <c r="V48" s="146">
        <v>2000</v>
      </c>
      <c r="W48" s="146">
        <v>2000</v>
      </c>
      <c r="X48" s="146">
        <v>2000</v>
      </c>
      <c r="Y48" s="146">
        <v>2000</v>
      </c>
      <c r="Z48" s="146">
        <v>2000</v>
      </c>
      <c r="AA48" s="146">
        <v>2000</v>
      </c>
      <c r="AB48" s="146">
        <v>2000</v>
      </c>
      <c r="AC48" s="146">
        <v>2000</v>
      </c>
      <c r="AD48" s="146">
        <v>2000</v>
      </c>
      <c r="AE48" s="146">
        <v>2000</v>
      </c>
      <c r="AF48" s="146">
        <v>2000</v>
      </c>
      <c r="AG48" s="146">
        <v>2000</v>
      </c>
      <c r="AH48" s="146">
        <v>2000</v>
      </c>
      <c r="AI48" s="146">
        <v>2000</v>
      </c>
      <c r="AJ48" s="146">
        <v>2000</v>
      </c>
      <c r="AK48" s="146">
        <v>2000</v>
      </c>
      <c r="AL48" s="146">
        <v>2000</v>
      </c>
      <c r="AM48" s="146">
        <v>2000</v>
      </c>
      <c r="AN48" s="146">
        <v>2000</v>
      </c>
      <c r="AO48" s="146">
        <v>2000</v>
      </c>
      <c r="AP48" s="146">
        <v>2000</v>
      </c>
      <c r="AQ48" s="146">
        <v>2000</v>
      </c>
      <c r="AR48" s="146">
        <v>2000</v>
      </c>
    </row>
    <row r="49" spans="1:44" s="154" customFormat="1" ht="28.5" customHeight="1">
      <c r="A49" s="225" t="s">
        <v>73</v>
      </c>
      <c r="B49" s="414" t="s">
        <v>120</v>
      </c>
      <c r="C49" s="414"/>
      <c r="D49" s="415"/>
      <c r="E49" s="185"/>
      <c r="F49" s="376">
        <f t="shared" si="10"/>
        <v>0</v>
      </c>
      <c r="G49" s="376">
        <f t="shared" si="11"/>
        <v>45000</v>
      </c>
      <c r="H49" s="376">
        <f t="shared" si="12"/>
        <v>0</v>
      </c>
      <c r="I49" s="151"/>
      <c r="J49" s="86"/>
      <c r="K49" s="152"/>
      <c r="L49" s="152"/>
      <c r="M49" s="152"/>
      <c r="N49" s="152"/>
      <c r="O49" s="152"/>
      <c r="P49" s="152"/>
      <c r="Q49" s="152"/>
      <c r="R49" s="152"/>
      <c r="S49" s="152"/>
      <c r="T49" s="153"/>
      <c r="U49" s="153">
        <v>0</v>
      </c>
      <c r="V49" s="153"/>
      <c r="W49" s="153">
        <v>15000</v>
      </c>
      <c r="X49" s="153"/>
      <c r="Y49" s="153"/>
      <c r="Z49" s="153">
        <v>15000</v>
      </c>
      <c r="AA49" s="153"/>
      <c r="AB49" s="153"/>
      <c r="AC49" s="153">
        <v>15000</v>
      </c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</row>
    <row r="50" spans="1:44" ht="19.5" customHeight="1">
      <c r="A50" s="226" t="s">
        <v>92</v>
      </c>
      <c r="B50" s="210" t="s">
        <v>119</v>
      </c>
      <c r="C50" s="211"/>
      <c r="D50" s="227"/>
      <c r="E50" s="228"/>
      <c r="F50" s="376">
        <f t="shared" si="10"/>
        <v>46444.79</v>
      </c>
      <c r="G50" s="376">
        <f>SUM(U50:AF50)</f>
        <v>16556</v>
      </c>
      <c r="H50" s="376">
        <f t="shared" si="12"/>
        <v>0</v>
      </c>
      <c r="I50" s="87"/>
      <c r="J50" s="88"/>
      <c r="K50" s="89"/>
      <c r="L50" s="89"/>
      <c r="M50" s="89"/>
      <c r="N50" s="189" t="s">
        <v>28</v>
      </c>
      <c r="O50" s="89">
        <v>11500</v>
      </c>
      <c r="P50" s="89" t="s">
        <v>28</v>
      </c>
      <c r="Q50" s="89">
        <v>34944.79</v>
      </c>
      <c r="R50" s="89"/>
      <c r="S50" s="89"/>
      <c r="T50" s="90"/>
      <c r="U50" s="90"/>
      <c r="V50" s="90"/>
      <c r="W50" s="90"/>
      <c r="X50" s="90">
        <v>16556</v>
      </c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</row>
    <row r="51" spans="1:44" ht="19.5" customHeight="1">
      <c r="A51" s="229" t="s">
        <v>38</v>
      </c>
      <c r="B51" s="205" t="s">
        <v>113</v>
      </c>
      <c r="C51" s="206"/>
      <c r="D51" s="230"/>
      <c r="E51" s="180"/>
      <c r="F51" s="28">
        <f t="shared" si="10"/>
        <v>4700</v>
      </c>
      <c r="G51" s="149">
        <f t="shared" si="11"/>
        <v>16935</v>
      </c>
      <c r="H51" s="28">
        <v>18500</v>
      </c>
      <c r="I51" s="91"/>
      <c r="J51" s="92"/>
      <c r="K51" s="92"/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f>Q35</f>
        <v>671</v>
      </c>
      <c r="R51" s="92">
        <f t="shared" ref="R51:T51" si="19">R35</f>
        <v>1343</v>
      </c>
      <c r="S51" s="92">
        <f t="shared" si="19"/>
        <v>1343</v>
      </c>
      <c r="T51" s="92">
        <f t="shared" si="19"/>
        <v>1343</v>
      </c>
      <c r="U51" s="93">
        <f>U35</f>
        <v>1343</v>
      </c>
      <c r="V51" s="93">
        <f t="shared" ref="V51:AB51" si="20">V35</f>
        <v>1343</v>
      </c>
      <c r="W51" s="93">
        <f t="shared" si="20"/>
        <v>1343</v>
      </c>
      <c r="X51" s="93">
        <f t="shared" si="20"/>
        <v>1343</v>
      </c>
      <c r="Y51" s="93">
        <f t="shared" si="20"/>
        <v>1343</v>
      </c>
      <c r="Z51" s="93">
        <f t="shared" si="20"/>
        <v>1343</v>
      </c>
      <c r="AA51" s="93">
        <f t="shared" si="20"/>
        <v>1343</v>
      </c>
      <c r="AB51" s="93">
        <f t="shared" si="20"/>
        <v>1343</v>
      </c>
      <c r="AC51" s="93">
        <v>1451</v>
      </c>
      <c r="AD51" s="93">
        <v>1580</v>
      </c>
      <c r="AE51" s="93">
        <v>1580</v>
      </c>
      <c r="AF51" s="93">
        <v>1580</v>
      </c>
      <c r="AG51" s="93">
        <v>600</v>
      </c>
      <c r="AH51" s="93">
        <v>600</v>
      </c>
      <c r="AI51" s="93">
        <v>600</v>
      </c>
      <c r="AJ51" s="93">
        <v>600</v>
      </c>
      <c r="AK51" s="93">
        <v>600</v>
      </c>
      <c r="AL51" s="93">
        <v>600</v>
      </c>
      <c r="AM51" s="93">
        <v>600</v>
      </c>
      <c r="AN51" s="93">
        <v>600</v>
      </c>
      <c r="AO51" s="93">
        <v>600</v>
      </c>
      <c r="AP51" s="93">
        <v>600</v>
      </c>
      <c r="AQ51" s="93">
        <v>600</v>
      </c>
      <c r="AR51" s="93">
        <v>600</v>
      </c>
    </row>
    <row r="52" spans="1:44" ht="19.5" customHeight="1">
      <c r="A52" s="231" t="s">
        <v>92</v>
      </c>
      <c r="B52" s="232" t="s">
        <v>40</v>
      </c>
      <c r="C52" s="233"/>
      <c r="D52" s="234"/>
      <c r="E52" s="181"/>
      <c r="F52" s="28">
        <f t="shared" si="10"/>
        <v>1000</v>
      </c>
      <c r="G52" s="149">
        <f t="shared" si="11"/>
        <v>3000</v>
      </c>
      <c r="H52" s="28">
        <f t="shared" si="12"/>
        <v>3000</v>
      </c>
      <c r="I52" s="94">
        <v>0</v>
      </c>
      <c r="J52" s="95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250</v>
      </c>
      <c r="R52" s="96">
        <v>250</v>
      </c>
      <c r="S52" s="96">
        <v>250</v>
      </c>
      <c r="T52" s="97">
        <v>250</v>
      </c>
      <c r="U52" s="97">
        <v>250</v>
      </c>
      <c r="V52" s="97">
        <v>250</v>
      </c>
      <c r="W52" s="97">
        <v>250</v>
      </c>
      <c r="X52" s="97">
        <v>250</v>
      </c>
      <c r="Y52" s="97">
        <v>250</v>
      </c>
      <c r="Z52" s="97">
        <v>250</v>
      </c>
      <c r="AA52" s="97">
        <v>250</v>
      </c>
      <c r="AB52" s="97">
        <v>250</v>
      </c>
      <c r="AC52" s="97">
        <v>250</v>
      </c>
      <c r="AD52" s="97">
        <v>250</v>
      </c>
      <c r="AE52" s="97">
        <v>250</v>
      </c>
      <c r="AF52" s="97">
        <v>250</v>
      </c>
      <c r="AG52" s="97">
        <v>250</v>
      </c>
      <c r="AH52" s="97">
        <v>250</v>
      </c>
      <c r="AI52" s="97">
        <v>250</v>
      </c>
      <c r="AJ52" s="97">
        <v>250</v>
      </c>
      <c r="AK52" s="97">
        <v>250</v>
      </c>
      <c r="AL52" s="97">
        <v>250</v>
      </c>
      <c r="AM52" s="97">
        <v>250</v>
      </c>
      <c r="AN52" s="97">
        <v>250</v>
      </c>
      <c r="AO52" s="97">
        <v>250</v>
      </c>
      <c r="AP52" s="97">
        <v>250</v>
      </c>
      <c r="AQ52" s="97">
        <v>250</v>
      </c>
      <c r="AR52" s="97">
        <v>250</v>
      </c>
    </row>
    <row r="53" spans="1:44" ht="19.5" hidden="1" customHeight="1">
      <c r="A53" s="38" t="s">
        <v>39</v>
      </c>
      <c r="B53" s="232" t="s">
        <v>40</v>
      </c>
      <c r="C53" s="16"/>
      <c r="D53" s="150"/>
      <c r="E53" s="178"/>
      <c r="F53" s="28">
        <f t="shared" si="10"/>
        <v>0</v>
      </c>
      <c r="G53" s="149">
        <f t="shared" si="11"/>
        <v>0</v>
      </c>
      <c r="H53" s="28">
        <f t="shared" si="12"/>
        <v>0</v>
      </c>
      <c r="I53" s="29"/>
      <c r="J53" s="20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</row>
    <row r="54" spans="1:44" ht="19.5" hidden="1" customHeight="1">
      <c r="A54" s="38" t="s">
        <v>41</v>
      </c>
      <c r="B54" s="232" t="s">
        <v>40</v>
      </c>
      <c r="C54" s="16"/>
      <c r="D54" s="150"/>
      <c r="E54" s="178"/>
      <c r="F54" s="28">
        <f t="shared" si="10"/>
        <v>0</v>
      </c>
      <c r="G54" s="149">
        <f t="shared" si="11"/>
        <v>0</v>
      </c>
      <c r="H54" s="28">
        <f t="shared" si="12"/>
        <v>0</v>
      </c>
      <c r="I54" s="29"/>
      <c r="J54" s="20"/>
      <c r="K54" s="78"/>
      <c r="L54" s="78"/>
      <c r="M54" s="78"/>
      <c r="N54" s="78"/>
      <c r="O54" s="78"/>
      <c r="P54" s="78"/>
      <c r="Q54" s="78"/>
      <c r="R54" s="78"/>
      <c r="S54" s="78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</row>
    <row r="55" spans="1:44" ht="19.5" hidden="1" customHeight="1">
      <c r="A55" s="38" t="s">
        <v>42</v>
      </c>
      <c r="B55" s="232" t="s">
        <v>40</v>
      </c>
      <c r="C55" s="16"/>
      <c r="D55" s="150"/>
      <c r="E55" s="178"/>
      <c r="F55" s="28">
        <f t="shared" si="10"/>
        <v>0</v>
      </c>
      <c r="G55" s="149">
        <f t="shared" si="11"/>
        <v>0</v>
      </c>
      <c r="H55" s="28">
        <f t="shared" si="12"/>
        <v>0</v>
      </c>
      <c r="I55" s="29"/>
      <c r="J55" s="20"/>
      <c r="K55" s="78"/>
      <c r="L55" s="78"/>
      <c r="M55" s="78"/>
      <c r="N55" s="78"/>
      <c r="O55" s="78"/>
      <c r="P55" s="78"/>
      <c r="Q55" s="78"/>
      <c r="R55" s="78"/>
      <c r="S55" s="78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</row>
    <row r="56" spans="1:44" ht="19.5" hidden="1" customHeight="1">
      <c r="A56" s="38" t="s">
        <v>43</v>
      </c>
      <c r="B56" s="232" t="s">
        <v>40</v>
      </c>
      <c r="C56" s="16"/>
      <c r="D56" s="150"/>
      <c r="E56" s="178"/>
      <c r="F56" s="28">
        <f t="shared" si="10"/>
        <v>0</v>
      </c>
      <c r="G56" s="149">
        <f t="shared" si="11"/>
        <v>0</v>
      </c>
      <c r="H56" s="28">
        <f t="shared" si="12"/>
        <v>0</v>
      </c>
      <c r="I56" s="29"/>
      <c r="J56" s="20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</row>
    <row r="57" spans="1:44" ht="19.5" hidden="1" customHeight="1">
      <c r="A57" s="38" t="s">
        <v>44</v>
      </c>
      <c r="B57" s="232" t="s">
        <v>40</v>
      </c>
      <c r="C57" s="16"/>
      <c r="D57" s="150"/>
      <c r="E57" s="178"/>
      <c r="F57" s="28">
        <f t="shared" si="10"/>
        <v>0</v>
      </c>
      <c r="G57" s="149">
        <f t="shared" si="11"/>
        <v>0</v>
      </c>
      <c r="H57" s="28">
        <f t="shared" si="12"/>
        <v>0</v>
      </c>
      <c r="I57" s="29"/>
      <c r="J57" s="20"/>
      <c r="K57" s="78"/>
      <c r="L57" s="78"/>
      <c r="M57" s="78"/>
      <c r="N57" s="78"/>
      <c r="O57" s="78"/>
      <c r="P57" s="78"/>
      <c r="Q57" s="78"/>
      <c r="R57" s="78"/>
      <c r="S57" s="78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</row>
    <row r="58" spans="1:44" ht="19.5" hidden="1" customHeight="1">
      <c r="A58" s="38" t="s">
        <v>45</v>
      </c>
      <c r="B58" s="232" t="s">
        <v>40</v>
      </c>
      <c r="C58" s="16"/>
      <c r="D58" s="150"/>
      <c r="E58" s="178"/>
      <c r="F58" s="28">
        <f t="shared" si="10"/>
        <v>0</v>
      </c>
      <c r="G58" s="149">
        <f t="shared" si="11"/>
        <v>0</v>
      </c>
      <c r="H58" s="28">
        <f t="shared" si="12"/>
        <v>0</v>
      </c>
      <c r="I58" s="29"/>
      <c r="J58" s="20"/>
      <c r="K58" s="78"/>
      <c r="L58" s="78"/>
      <c r="M58" s="78"/>
      <c r="N58" s="78"/>
      <c r="O58" s="78"/>
      <c r="P58" s="78"/>
      <c r="Q58" s="78"/>
      <c r="R58" s="78"/>
      <c r="S58" s="78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</row>
    <row r="59" spans="1:44" ht="19.5" hidden="1" customHeight="1">
      <c r="A59" s="38" t="s">
        <v>46</v>
      </c>
      <c r="B59" s="232" t="s">
        <v>40</v>
      </c>
      <c r="C59" s="16"/>
      <c r="D59" s="150"/>
      <c r="E59" s="178"/>
      <c r="F59" s="28">
        <f t="shared" si="10"/>
        <v>0</v>
      </c>
      <c r="G59" s="149">
        <f t="shared" si="11"/>
        <v>0</v>
      </c>
      <c r="H59" s="28">
        <f t="shared" si="12"/>
        <v>0</v>
      </c>
      <c r="I59" s="29"/>
      <c r="J59" s="20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</row>
    <row r="60" spans="1:44" ht="19.5" hidden="1" customHeight="1">
      <c r="A60" s="38" t="s">
        <v>47</v>
      </c>
      <c r="B60" s="232" t="s">
        <v>40</v>
      </c>
      <c r="C60" s="16"/>
      <c r="D60" s="150"/>
      <c r="E60" s="178"/>
      <c r="F60" s="28">
        <f t="shared" si="10"/>
        <v>0</v>
      </c>
      <c r="G60" s="149">
        <f t="shared" si="11"/>
        <v>0</v>
      </c>
      <c r="H60" s="28">
        <f t="shared" si="12"/>
        <v>0</v>
      </c>
      <c r="I60" s="29"/>
      <c r="J60" s="20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</row>
    <row r="61" spans="1:44" ht="19.5" hidden="1" customHeight="1">
      <c r="A61" s="38" t="s">
        <v>48</v>
      </c>
      <c r="B61" s="232" t="s">
        <v>40</v>
      </c>
      <c r="C61" s="16"/>
      <c r="D61" s="150"/>
      <c r="E61" s="178"/>
      <c r="F61" s="28">
        <f t="shared" si="10"/>
        <v>0</v>
      </c>
      <c r="G61" s="149">
        <f t="shared" si="11"/>
        <v>0</v>
      </c>
      <c r="H61" s="28">
        <f t="shared" si="12"/>
        <v>0</v>
      </c>
      <c r="I61" s="29"/>
      <c r="J61" s="20"/>
      <c r="K61" s="78"/>
      <c r="L61" s="78"/>
      <c r="M61" s="78"/>
      <c r="N61" s="78"/>
      <c r="O61" s="78"/>
      <c r="P61" s="78"/>
      <c r="Q61" s="78"/>
      <c r="R61" s="78"/>
      <c r="S61" s="78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</row>
    <row r="62" spans="1:44" ht="19.5" hidden="1" customHeight="1">
      <c r="A62" s="38" t="s">
        <v>49</v>
      </c>
      <c r="B62" s="232" t="s">
        <v>40</v>
      </c>
      <c r="C62" s="16"/>
      <c r="D62" s="150"/>
      <c r="E62" s="178"/>
      <c r="F62" s="28">
        <f t="shared" si="10"/>
        <v>0</v>
      </c>
      <c r="G62" s="149">
        <f t="shared" si="11"/>
        <v>0</v>
      </c>
      <c r="H62" s="28">
        <f t="shared" si="12"/>
        <v>0</v>
      </c>
      <c r="I62" s="29"/>
      <c r="J62" s="20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</row>
    <row r="63" spans="1:44" ht="19.5" hidden="1" customHeight="1">
      <c r="A63" s="38" t="s">
        <v>50</v>
      </c>
      <c r="B63" s="232" t="s">
        <v>40</v>
      </c>
      <c r="C63" s="16"/>
      <c r="D63" s="150"/>
      <c r="E63" s="178"/>
      <c r="F63" s="28">
        <f t="shared" si="10"/>
        <v>0</v>
      </c>
      <c r="G63" s="149">
        <f t="shared" si="11"/>
        <v>0</v>
      </c>
      <c r="H63" s="28">
        <f t="shared" si="12"/>
        <v>0</v>
      </c>
      <c r="I63" s="29"/>
      <c r="J63" s="20"/>
      <c r="K63" s="78"/>
      <c r="L63" s="78"/>
      <c r="M63" s="78"/>
      <c r="N63" s="78"/>
      <c r="O63" s="78"/>
      <c r="P63" s="78"/>
      <c r="Q63" s="78"/>
      <c r="R63" s="78"/>
      <c r="S63" s="78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</row>
    <row r="64" spans="1:44" ht="19.5" customHeight="1">
      <c r="A64" s="235" t="s">
        <v>114</v>
      </c>
      <c r="B64" s="232" t="s">
        <v>121</v>
      </c>
      <c r="C64" s="195"/>
      <c r="D64" s="236"/>
      <c r="E64" s="178"/>
      <c r="F64" s="28">
        <f t="shared" si="10"/>
        <v>500</v>
      </c>
      <c r="G64" s="149">
        <f t="shared" si="11"/>
        <v>2000</v>
      </c>
      <c r="H64" s="28">
        <v>2000</v>
      </c>
      <c r="I64" s="29"/>
      <c r="J64" s="20"/>
      <c r="K64" s="78"/>
      <c r="L64" s="78"/>
      <c r="M64" s="78"/>
      <c r="N64" s="78"/>
      <c r="O64" s="78"/>
      <c r="P64" s="78"/>
      <c r="Q64" s="78">
        <v>25</v>
      </c>
      <c r="R64" s="78">
        <v>25</v>
      </c>
      <c r="S64" s="78">
        <v>25</v>
      </c>
      <c r="T64" s="79">
        <v>425</v>
      </c>
      <c r="U64" s="79">
        <v>167</v>
      </c>
      <c r="V64" s="79">
        <v>167</v>
      </c>
      <c r="W64" s="79">
        <v>167</v>
      </c>
      <c r="X64" s="79">
        <v>167</v>
      </c>
      <c r="Y64" s="79">
        <v>167</v>
      </c>
      <c r="Z64" s="79">
        <v>167</v>
      </c>
      <c r="AA64" s="79">
        <v>167</v>
      </c>
      <c r="AB64" s="79">
        <v>167</v>
      </c>
      <c r="AC64" s="79">
        <v>167</v>
      </c>
      <c r="AD64" s="79">
        <v>167</v>
      </c>
      <c r="AE64" s="79">
        <v>167</v>
      </c>
      <c r="AF64" s="79">
        <v>163</v>
      </c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</row>
    <row r="65" spans="1:44" s="191" customFormat="1" ht="19.5" customHeight="1">
      <c r="A65" s="231" t="s">
        <v>92</v>
      </c>
      <c r="B65" s="345" t="s">
        <v>176</v>
      </c>
      <c r="C65" s="236"/>
      <c r="D65" s="236"/>
      <c r="E65" s="178"/>
      <c r="F65" s="376">
        <v>0</v>
      </c>
      <c r="G65" s="376">
        <f t="shared" si="11"/>
        <v>33000</v>
      </c>
      <c r="H65" s="376">
        <f t="shared" si="12"/>
        <v>0</v>
      </c>
      <c r="I65" s="151"/>
      <c r="J65" s="86"/>
      <c r="K65" s="152"/>
      <c r="L65" s="152"/>
      <c r="M65" s="152"/>
      <c r="N65" s="152"/>
      <c r="O65" s="152"/>
      <c r="P65" s="152"/>
      <c r="Q65" s="152"/>
      <c r="R65" s="152"/>
      <c r="S65" s="152"/>
      <c r="T65" s="255"/>
      <c r="U65" s="255"/>
      <c r="V65" s="255">
        <v>11000</v>
      </c>
      <c r="W65" s="255"/>
      <c r="X65" s="255"/>
      <c r="Y65" s="255">
        <v>11000</v>
      </c>
      <c r="Z65" s="255"/>
      <c r="AA65" s="255"/>
      <c r="AB65" s="255"/>
      <c r="AC65" s="255">
        <v>11000</v>
      </c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</row>
    <row r="66" spans="1:44" s="191" customFormat="1" ht="19.5" customHeight="1">
      <c r="A66" s="231" t="s">
        <v>92</v>
      </c>
      <c r="B66" s="345" t="s">
        <v>177</v>
      </c>
      <c r="C66" s="236"/>
      <c r="D66" s="236"/>
      <c r="E66" s="178"/>
      <c r="F66" s="28">
        <v>0</v>
      </c>
      <c r="G66" s="149">
        <v>20000</v>
      </c>
      <c r="H66" s="28">
        <v>20000</v>
      </c>
      <c r="I66" s="151"/>
      <c r="J66" s="86"/>
      <c r="K66" s="152"/>
      <c r="L66" s="152"/>
      <c r="M66" s="152"/>
      <c r="N66" s="152"/>
      <c r="O66" s="152"/>
      <c r="P66" s="152"/>
      <c r="Q66" s="152"/>
      <c r="R66" s="152"/>
      <c r="S66" s="152"/>
      <c r="T66" s="255"/>
      <c r="U66" s="255">
        <v>1600</v>
      </c>
      <c r="V66" s="255">
        <v>1600</v>
      </c>
      <c r="W66" s="255">
        <v>1600</v>
      </c>
      <c r="X66" s="255">
        <v>1600</v>
      </c>
      <c r="Y66" s="255">
        <v>1600</v>
      </c>
      <c r="Z66" s="255">
        <v>1600</v>
      </c>
      <c r="AA66" s="255"/>
      <c r="AB66" s="255"/>
      <c r="AC66" s="255">
        <v>1600</v>
      </c>
      <c r="AD66" s="255">
        <v>1600</v>
      </c>
      <c r="AE66" s="255">
        <v>1600</v>
      </c>
      <c r="AF66" s="255">
        <v>1600</v>
      </c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</row>
    <row r="67" spans="1:44" s="191" customFormat="1" ht="19.5" customHeight="1">
      <c r="A67" s="231" t="s">
        <v>92</v>
      </c>
      <c r="B67" s="254" t="s">
        <v>122</v>
      </c>
      <c r="C67" s="236"/>
      <c r="D67" s="236"/>
      <c r="E67" s="178"/>
      <c r="F67" s="28">
        <v>0</v>
      </c>
      <c r="G67" s="149">
        <f t="shared" si="11"/>
        <v>25000</v>
      </c>
      <c r="H67" s="28">
        <v>25000</v>
      </c>
      <c r="I67" s="151"/>
      <c r="J67" s="86"/>
      <c r="K67" s="152"/>
      <c r="L67" s="152"/>
      <c r="M67" s="152"/>
      <c r="N67" s="152"/>
      <c r="O67" s="152"/>
      <c r="P67" s="152"/>
      <c r="Q67" s="152"/>
      <c r="R67" s="152"/>
      <c r="S67" s="152"/>
      <c r="T67" s="255"/>
      <c r="U67" s="255">
        <v>2500</v>
      </c>
      <c r="V67" s="255">
        <v>2500</v>
      </c>
      <c r="W67" s="255">
        <v>2500</v>
      </c>
      <c r="X67" s="255">
        <v>2500</v>
      </c>
      <c r="Y67" s="255">
        <v>2500</v>
      </c>
      <c r="Z67" s="255">
        <v>2500</v>
      </c>
      <c r="AA67" s="255"/>
      <c r="AB67" s="255"/>
      <c r="AC67" s="255">
        <v>2500</v>
      </c>
      <c r="AD67" s="255">
        <v>2500</v>
      </c>
      <c r="AE67" s="255">
        <v>2500</v>
      </c>
      <c r="AF67" s="255">
        <v>2500</v>
      </c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</row>
    <row r="68" spans="1:44" s="191" customFormat="1" ht="19.5" customHeight="1">
      <c r="A68" s="237" t="s">
        <v>38</v>
      </c>
      <c r="B68" s="345" t="s">
        <v>174</v>
      </c>
      <c r="C68" s="236"/>
      <c r="D68" s="236"/>
      <c r="E68" s="178"/>
      <c r="F68" s="28">
        <v>0</v>
      </c>
      <c r="G68" s="149">
        <f t="shared" si="11"/>
        <v>30000</v>
      </c>
      <c r="H68" s="28">
        <v>60000</v>
      </c>
      <c r="I68" s="151"/>
      <c r="J68" s="86"/>
      <c r="K68" s="152"/>
      <c r="L68" s="152"/>
      <c r="M68" s="152"/>
      <c r="N68" s="152"/>
      <c r="O68" s="152"/>
      <c r="P68" s="152"/>
      <c r="Q68" s="152"/>
      <c r="R68" s="152"/>
      <c r="S68" s="152"/>
      <c r="T68" s="255"/>
      <c r="U68" s="255">
        <v>2500</v>
      </c>
      <c r="V68" s="255">
        <v>2500</v>
      </c>
      <c r="W68" s="255">
        <v>2500</v>
      </c>
      <c r="X68" s="255">
        <v>2500</v>
      </c>
      <c r="Y68" s="255">
        <v>2500</v>
      </c>
      <c r="Z68" s="255">
        <v>2500</v>
      </c>
      <c r="AA68" s="255">
        <v>2500</v>
      </c>
      <c r="AB68" s="255">
        <v>2500</v>
      </c>
      <c r="AC68" s="255">
        <v>2500</v>
      </c>
      <c r="AD68" s="255">
        <v>2500</v>
      </c>
      <c r="AE68" s="255">
        <v>2500</v>
      </c>
      <c r="AF68" s="255">
        <v>2500</v>
      </c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</row>
    <row r="69" spans="1:44" s="191" customFormat="1" ht="19.5" customHeight="1">
      <c r="A69" s="237" t="s">
        <v>51</v>
      </c>
      <c r="B69" s="345" t="s">
        <v>175</v>
      </c>
      <c r="C69" s="236"/>
      <c r="D69" s="236"/>
      <c r="E69" s="178"/>
      <c r="F69" s="28">
        <v>0</v>
      </c>
      <c r="G69" s="149">
        <f t="shared" si="11"/>
        <v>13500</v>
      </c>
      <c r="H69" s="28">
        <v>28000</v>
      </c>
      <c r="I69" s="151"/>
      <c r="J69" s="86"/>
      <c r="K69" s="152"/>
      <c r="L69" s="152"/>
      <c r="M69" s="152"/>
      <c r="N69" s="152"/>
      <c r="O69" s="152"/>
      <c r="P69" s="152"/>
      <c r="Q69" s="152"/>
      <c r="R69" s="152"/>
      <c r="S69" s="152"/>
      <c r="T69" s="255"/>
      <c r="U69" s="255">
        <v>1125</v>
      </c>
      <c r="V69" s="255">
        <v>1125</v>
      </c>
      <c r="W69" s="255">
        <v>1125</v>
      </c>
      <c r="X69" s="255">
        <v>1125</v>
      </c>
      <c r="Y69" s="255">
        <v>1125</v>
      </c>
      <c r="Z69" s="255">
        <v>1125</v>
      </c>
      <c r="AA69" s="255">
        <v>1125</v>
      </c>
      <c r="AB69" s="255">
        <v>1125</v>
      </c>
      <c r="AC69" s="255">
        <v>1125</v>
      </c>
      <c r="AD69" s="255">
        <v>1125</v>
      </c>
      <c r="AE69" s="255">
        <v>1125</v>
      </c>
      <c r="AF69" s="255">
        <v>1125</v>
      </c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</row>
    <row r="70" spans="1:44" ht="19.5" customHeight="1">
      <c r="A70" s="237" t="s">
        <v>38</v>
      </c>
      <c r="B70" s="238" t="s">
        <v>66</v>
      </c>
      <c r="C70" s="214"/>
      <c r="D70" s="239"/>
      <c r="E70" s="183"/>
      <c r="F70" s="28">
        <f t="shared" si="10"/>
        <v>12600</v>
      </c>
      <c r="G70" s="149">
        <f>SUM(U70:AF70)</f>
        <v>28750</v>
      </c>
      <c r="H70" s="28">
        <f t="shared" si="12"/>
        <v>30000</v>
      </c>
      <c r="I70" s="98"/>
      <c r="J70" s="99">
        <v>100</v>
      </c>
      <c r="K70" s="99">
        <v>1250</v>
      </c>
      <c r="L70" s="99">
        <v>1250</v>
      </c>
      <c r="M70" s="99">
        <v>1250</v>
      </c>
      <c r="N70" s="99">
        <v>1250</v>
      </c>
      <c r="O70" s="99">
        <v>1250</v>
      </c>
      <c r="P70" s="99">
        <v>1250</v>
      </c>
      <c r="Q70" s="99">
        <v>1250</v>
      </c>
      <c r="R70" s="99">
        <v>1250</v>
      </c>
      <c r="S70" s="99">
        <v>1250</v>
      </c>
      <c r="T70" s="100">
        <v>1250</v>
      </c>
      <c r="U70" s="100">
        <v>1250</v>
      </c>
      <c r="V70" s="101">
        <v>2500</v>
      </c>
      <c r="W70" s="101">
        <v>2500</v>
      </c>
      <c r="X70" s="101">
        <v>2500</v>
      </c>
      <c r="Y70" s="101">
        <v>2500</v>
      </c>
      <c r="Z70" s="101">
        <v>2500</v>
      </c>
      <c r="AA70" s="101">
        <v>2500</v>
      </c>
      <c r="AB70" s="101">
        <v>2500</v>
      </c>
      <c r="AC70" s="101">
        <v>2500</v>
      </c>
      <c r="AD70" s="101">
        <v>2500</v>
      </c>
      <c r="AE70" s="101">
        <v>2500</v>
      </c>
      <c r="AF70" s="101">
        <v>2500</v>
      </c>
      <c r="AG70" s="101">
        <v>2500</v>
      </c>
      <c r="AH70" s="101">
        <v>2500</v>
      </c>
      <c r="AI70" s="101">
        <v>2500</v>
      </c>
      <c r="AJ70" s="101">
        <v>2500</v>
      </c>
      <c r="AK70" s="101">
        <v>2500</v>
      </c>
      <c r="AL70" s="101">
        <v>2500</v>
      </c>
      <c r="AM70" s="101">
        <v>2500</v>
      </c>
      <c r="AN70" s="101">
        <v>2500</v>
      </c>
      <c r="AO70" s="101">
        <v>2500</v>
      </c>
      <c r="AP70" s="101">
        <v>2500</v>
      </c>
      <c r="AQ70" s="101">
        <v>2500</v>
      </c>
      <c r="AR70" s="101">
        <v>2500</v>
      </c>
    </row>
    <row r="71" spans="1:44" ht="19.5" customHeight="1">
      <c r="A71" s="237" t="s">
        <v>51</v>
      </c>
      <c r="B71" s="213" t="s">
        <v>52</v>
      </c>
      <c r="C71" s="214"/>
      <c r="D71" s="239"/>
      <c r="E71" s="183"/>
      <c r="F71" s="28">
        <f t="shared" si="10"/>
        <v>3030</v>
      </c>
      <c r="G71" s="149">
        <f t="shared" si="11"/>
        <v>11300</v>
      </c>
      <c r="H71" s="28">
        <f t="shared" si="12"/>
        <v>12000</v>
      </c>
      <c r="I71" s="98"/>
      <c r="J71" s="99">
        <v>30</v>
      </c>
      <c r="K71" s="99">
        <v>300</v>
      </c>
      <c r="L71" s="99">
        <v>300</v>
      </c>
      <c r="M71" s="99">
        <v>300</v>
      </c>
      <c r="N71" s="99">
        <v>300</v>
      </c>
      <c r="O71" s="99">
        <v>300</v>
      </c>
      <c r="P71" s="99">
        <v>300</v>
      </c>
      <c r="Q71" s="99">
        <v>300</v>
      </c>
      <c r="R71" s="99">
        <v>300</v>
      </c>
      <c r="S71" s="99">
        <v>300</v>
      </c>
      <c r="T71" s="100">
        <v>300</v>
      </c>
      <c r="U71" s="100">
        <v>300</v>
      </c>
      <c r="V71" s="100">
        <f t="shared" ref="V71:AR71" si="21">V70*40%</f>
        <v>1000</v>
      </c>
      <c r="W71" s="100">
        <f t="shared" si="21"/>
        <v>1000</v>
      </c>
      <c r="X71" s="100">
        <f t="shared" si="21"/>
        <v>1000</v>
      </c>
      <c r="Y71" s="100">
        <f t="shared" si="21"/>
        <v>1000</v>
      </c>
      <c r="Z71" s="100">
        <f t="shared" si="21"/>
        <v>1000</v>
      </c>
      <c r="AA71" s="100">
        <f t="shared" si="21"/>
        <v>1000</v>
      </c>
      <c r="AB71" s="100">
        <f t="shared" si="21"/>
        <v>1000</v>
      </c>
      <c r="AC71" s="100">
        <f t="shared" si="21"/>
        <v>1000</v>
      </c>
      <c r="AD71" s="100">
        <f t="shared" si="21"/>
        <v>1000</v>
      </c>
      <c r="AE71" s="100">
        <f t="shared" si="21"/>
        <v>1000</v>
      </c>
      <c r="AF71" s="100">
        <f t="shared" si="21"/>
        <v>1000</v>
      </c>
      <c r="AG71" s="100">
        <f t="shared" si="21"/>
        <v>1000</v>
      </c>
      <c r="AH71" s="100">
        <f t="shared" si="21"/>
        <v>1000</v>
      </c>
      <c r="AI71" s="100">
        <f t="shared" si="21"/>
        <v>1000</v>
      </c>
      <c r="AJ71" s="100">
        <f t="shared" si="21"/>
        <v>1000</v>
      </c>
      <c r="AK71" s="100">
        <f t="shared" si="21"/>
        <v>1000</v>
      </c>
      <c r="AL71" s="100">
        <f t="shared" si="21"/>
        <v>1000</v>
      </c>
      <c r="AM71" s="100">
        <f t="shared" si="21"/>
        <v>1000</v>
      </c>
      <c r="AN71" s="100">
        <f t="shared" si="21"/>
        <v>1000</v>
      </c>
      <c r="AO71" s="100">
        <f t="shared" si="21"/>
        <v>1000</v>
      </c>
      <c r="AP71" s="100">
        <f t="shared" si="21"/>
        <v>1000</v>
      </c>
      <c r="AQ71" s="100">
        <f t="shared" si="21"/>
        <v>1000</v>
      </c>
      <c r="AR71" s="100">
        <f t="shared" si="21"/>
        <v>1000</v>
      </c>
    </row>
    <row r="72" spans="1:44" ht="19.5" customHeight="1">
      <c r="A72" s="237" t="s">
        <v>38</v>
      </c>
      <c r="B72" s="238" t="s">
        <v>178</v>
      </c>
      <c r="C72" s="214"/>
      <c r="D72" s="239"/>
      <c r="E72" s="183"/>
      <c r="F72" s="28">
        <f t="shared" si="10"/>
        <v>11250</v>
      </c>
      <c r="G72" s="149">
        <f t="shared" si="11"/>
        <v>0</v>
      </c>
      <c r="H72" s="28">
        <v>10000</v>
      </c>
      <c r="I72" s="98"/>
      <c r="J72" s="99"/>
      <c r="K72" s="99"/>
      <c r="L72" s="99">
        <v>1250</v>
      </c>
      <c r="M72" s="99">
        <v>1250</v>
      </c>
      <c r="N72" s="99">
        <v>1250</v>
      </c>
      <c r="O72" s="99">
        <v>1250</v>
      </c>
      <c r="P72" s="99">
        <v>1250</v>
      </c>
      <c r="Q72" s="99">
        <v>1250</v>
      </c>
      <c r="R72" s="99">
        <v>1250</v>
      </c>
      <c r="S72" s="99">
        <v>1250</v>
      </c>
      <c r="T72" s="100">
        <v>1250</v>
      </c>
      <c r="U72" s="100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>
        <v>2500</v>
      </c>
      <c r="AH72" s="101">
        <v>2500</v>
      </c>
      <c r="AI72" s="101">
        <v>2500</v>
      </c>
      <c r="AJ72" s="101">
        <v>2500</v>
      </c>
      <c r="AK72" s="101">
        <v>2500</v>
      </c>
      <c r="AL72" s="101">
        <v>2500</v>
      </c>
      <c r="AM72" s="101">
        <v>2500</v>
      </c>
      <c r="AN72" s="101">
        <v>2500</v>
      </c>
      <c r="AO72" s="101">
        <v>2500</v>
      </c>
      <c r="AP72" s="101">
        <v>2500</v>
      </c>
      <c r="AQ72" s="101">
        <v>2500</v>
      </c>
      <c r="AR72" s="101">
        <v>2500</v>
      </c>
    </row>
    <row r="73" spans="1:44" ht="19.5" customHeight="1">
      <c r="A73" s="237" t="s">
        <v>51</v>
      </c>
      <c r="B73" s="238" t="s">
        <v>53</v>
      </c>
      <c r="C73" s="214"/>
      <c r="D73" s="239"/>
      <c r="E73" s="183"/>
      <c r="F73" s="28">
        <f t="shared" si="10"/>
        <v>2700</v>
      </c>
      <c r="G73" s="149">
        <f t="shared" si="11"/>
        <v>0</v>
      </c>
      <c r="H73" s="28">
        <v>3500</v>
      </c>
      <c r="I73" s="98"/>
      <c r="J73" s="99"/>
      <c r="K73" s="99"/>
      <c r="L73" s="99">
        <v>300</v>
      </c>
      <c r="M73" s="99">
        <v>300</v>
      </c>
      <c r="N73" s="99">
        <v>300</v>
      </c>
      <c r="O73" s="99">
        <v>300</v>
      </c>
      <c r="P73" s="99">
        <v>300</v>
      </c>
      <c r="Q73" s="99">
        <v>300</v>
      </c>
      <c r="R73" s="99">
        <v>300</v>
      </c>
      <c r="S73" s="99">
        <v>300</v>
      </c>
      <c r="T73" s="100">
        <v>300</v>
      </c>
      <c r="U73" s="100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>
        <f t="shared" ref="AG73:AR73" si="22">AG72*40%</f>
        <v>1000</v>
      </c>
      <c r="AH73" s="101">
        <f t="shared" si="22"/>
        <v>1000</v>
      </c>
      <c r="AI73" s="101">
        <f t="shared" si="22"/>
        <v>1000</v>
      </c>
      <c r="AJ73" s="101">
        <f t="shared" si="22"/>
        <v>1000</v>
      </c>
      <c r="AK73" s="101">
        <f t="shared" si="22"/>
        <v>1000</v>
      </c>
      <c r="AL73" s="101">
        <f t="shared" si="22"/>
        <v>1000</v>
      </c>
      <c r="AM73" s="101">
        <f t="shared" si="22"/>
        <v>1000</v>
      </c>
      <c r="AN73" s="101">
        <f t="shared" si="22"/>
        <v>1000</v>
      </c>
      <c r="AO73" s="101">
        <f t="shared" si="22"/>
        <v>1000</v>
      </c>
      <c r="AP73" s="101">
        <f t="shared" si="22"/>
        <v>1000</v>
      </c>
      <c r="AQ73" s="101">
        <f t="shared" si="22"/>
        <v>1000</v>
      </c>
      <c r="AR73" s="101">
        <f t="shared" si="22"/>
        <v>1000</v>
      </c>
    </row>
    <row r="74" spans="1:44" ht="19.5" customHeight="1" thickBot="1">
      <c r="A74" s="38" t="s">
        <v>54</v>
      </c>
      <c r="B74" s="173" t="s">
        <v>72</v>
      </c>
      <c r="C74" s="16"/>
      <c r="D74" s="150"/>
      <c r="E74" s="178"/>
      <c r="F74" s="28">
        <f t="shared" si="10"/>
        <v>0</v>
      </c>
      <c r="G74" s="28">
        <f t="shared" si="11"/>
        <v>0</v>
      </c>
      <c r="H74" s="28">
        <f t="shared" si="12"/>
        <v>0</v>
      </c>
      <c r="I74" s="102">
        <f t="shared" ref="I74:AR74" si="23">I91</f>
        <v>0</v>
      </c>
      <c r="J74" s="103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4">
        <f t="shared" si="23"/>
        <v>0</v>
      </c>
      <c r="P74" s="104">
        <f t="shared" si="23"/>
        <v>0</v>
      </c>
      <c r="Q74" s="104">
        <f t="shared" si="23"/>
        <v>0</v>
      </c>
      <c r="R74" s="104">
        <f t="shared" si="23"/>
        <v>0</v>
      </c>
      <c r="S74" s="104">
        <f t="shared" si="23"/>
        <v>0</v>
      </c>
      <c r="T74" s="105">
        <f t="shared" si="23"/>
        <v>0</v>
      </c>
      <c r="U74" s="105">
        <f t="shared" si="23"/>
        <v>0</v>
      </c>
      <c r="V74" s="105">
        <f t="shared" si="23"/>
        <v>0</v>
      </c>
      <c r="W74" s="105">
        <f t="shared" si="23"/>
        <v>0</v>
      </c>
      <c r="X74" s="105">
        <f t="shared" si="23"/>
        <v>0</v>
      </c>
      <c r="Y74" s="105">
        <f t="shared" si="23"/>
        <v>0</v>
      </c>
      <c r="Z74" s="105">
        <f t="shared" si="23"/>
        <v>0</v>
      </c>
      <c r="AA74" s="105">
        <f t="shared" si="23"/>
        <v>0</v>
      </c>
      <c r="AB74" s="105">
        <f t="shared" si="23"/>
        <v>0</v>
      </c>
      <c r="AC74" s="105">
        <f t="shared" si="23"/>
        <v>0</v>
      </c>
      <c r="AD74" s="105">
        <f t="shared" si="23"/>
        <v>0</v>
      </c>
      <c r="AE74" s="105">
        <f t="shared" si="23"/>
        <v>0</v>
      </c>
      <c r="AF74" s="105">
        <f t="shared" si="23"/>
        <v>0</v>
      </c>
      <c r="AG74" s="105">
        <f t="shared" si="23"/>
        <v>0</v>
      </c>
      <c r="AH74" s="105">
        <f t="shared" si="23"/>
        <v>0</v>
      </c>
      <c r="AI74" s="105">
        <f t="shared" si="23"/>
        <v>0</v>
      </c>
      <c r="AJ74" s="105">
        <f t="shared" si="23"/>
        <v>0</v>
      </c>
      <c r="AK74" s="105">
        <f t="shared" si="23"/>
        <v>0</v>
      </c>
      <c r="AL74" s="105">
        <f t="shared" si="23"/>
        <v>0</v>
      </c>
      <c r="AM74" s="105">
        <f t="shared" si="23"/>
        <v>0</v>
      </c>
      <c r="AN74" s="105">
        <f t="shared" si="23"/>
        <v>0</v>
      </c>
      <c r="AO74" s="105">
        <f t="shared" si="23"/>
        <v>0</v>
      </c>
      <c r="AP74" s="105">
        <f t="shared" si="23"/>
        <v>0</v>
      </c>
      <c r="AQ74" s="105">
        <f t="shared" si="23"/>
        <v>0</v>
      </c>
      <c r="AR74" s="105">
        <f t="shared" si="23"/>
        <v>0</v>
      </c>
    </row>
    <row r="75" spans="1:44" ht="19.5" customHeight="1" thickBot="1">
      <c r="A75" s="39" t="s">
        <v>29</v>
      </c>
      <c r="B75" s="156" t="s">
        <v>28</v>
      </c>
      <c r="C75" s="106"/>
      <c r="D75" s="168"/>
      <c r="E75" s="186"/>
      <c r="F75" s="363">
        <f t="shared" ref="F75" si="24">SUM(F44:F74)</f>
        <v>90224.790000000008</v>
      </c>
      <c r="G75" s="363">
        <f t="shared" ref="G75" si="25">SUM(G44:G74)</f>
        <v>312006.90000000002</v>
      </c>
      <c r="H75" s="363">
        <f t="shared" ref="H75" si="26">SUM(H44:H74)</f>
        <v>270232</v>
      </c>
      <c r="I75" s="107">
        <f t="shared" ref="I75:AR75" si="27">SUM(I44:I74)</f>
        <v>0</v>
      </c>
      <c r="J75" s="108">
        <f t="shared" si="27"/>
        <v>130</v>
      </c>
      <c r="K75" s="108">
        <f t="shared" si="27"/>
        <v>1550</v>
      </c>
      <c r="L75" s="108">
        <f t="shared" si="27"/>
        <v>3100</v>
      </c>
      <c r="M75" s="108">
        <f t="shared" si="27"/>
        <v>3100</v>
      </c>
      <c r="N75" s="108">
        <f t="shared" si="27"/>
        <v>3100</v>
      </c>
      <c r="O75" s="108">
        <f t="shared" si="27"/>
        <v>14600</v>
      </c>
      <c r="P75" s="108">
        <f t="shared" si="27"/>
        <v>3100</v>
      </c>
      <c r="Q75" s="108">
        <f t="shared" si="27"/>
        <v>38990.79</v>
      </c>
      <c r="R75" s="108">
        <f t="shared" si="27"/>
        <v>7118</v>
      </c>
      <c r="S75" s="108">
        <f t="shared" si="27"/>
        <v>5518</v>
      </c>
      <c r="T75" s="109">
        <f t="shared" si="27"/>
        <v>9918</v>
      </c>
      <c r="U75" s="109">
        <f t="shared" si="27"/>
        <v>16811.57</v>
      </c>
      <c r="V75" s="109">
        <f t="shared" si="27"/>
        <v>28628.25</v>
      </c>
      <c r="W75" s="109">
        <f t="shared" si="27"/>
        <v>34803.195</v>
      </c>
      <c r="X75" s="109">
        <f t="shared" si="27"/>
        <v>35225.875</v>
      </c>
      <c r="Y75" s="109">
        <f t="shared" si="27"/>
        <v>30803.195</v>
      </c>
      <c r="Z75" s="109">
        <f t="shared" si="27"/>
        <v>35503.195</v>
      </c>
      <c r="AA75" s="109">
        <f t="shared" si="27"/>
        <v>10885</v>
      </c>
      <c r="AB75" s="109">
        <f t="shared" si="27"/>
        <v>10885</v>
      </c>
      <c r="AC75" s="109">
        <f t="shared" si="27"/>
        <v>46611.195</v>
      </c>
      <c r="AD75" s="109">
        <f t="shared" si="27"/>
        <v>18906.875</v>
      </c>
      <c r="AE75" s="109">
        <f t="shared" si="27"/>
        <v>20040.195</v>
      </c>
      <c r="AF75" s="109">
        <f t="shared" si="27"/>
        <v>18902.875</v>
      </c>
      <c r="AG75" s="109">
        <f t="shared" si="27"/>
        <v>12336.5</v>
      </c>
      <c r="AH75" s="109">
        <f t="shared" si="27"/>
        <v>20669.5</v>
      </c>
      <c r="AI75" s="109">
        <f t="shared" si="27"/>
        <v>20669.5</v>
      </c>
      <c r="AJ75" s="109">
        <f t="shared" si="27"/>
        <v>20669.5</v>
      </c>
      <c r="AK75" s="109">
        <f t="shared" si="27"/>
        <v>20669.5</v>
      </c>
      <c r="AL75" s="109">
        <f t="shared" si="27"/>
        <v>20669.5</v>
      </c>
      <c r="AM75" s="109">
        <f t="shared" si="27"/>
        <v>20669.5</v>
      </c>
      <c r="AN75" s="109">
        <f t="shared" si="27"/>
        <v>20669.5</v>
      </c>
      <c r="AO75" s="109">
        <f t="shared" si="27"/>
        <v>20669.5</v>
      </c>
      <c r="AP75" s="109">
        <f t="shared" si="27"/>
        <v>20669.5</v>
      </c>
      <c r="AQ75" s="109">
        <f t="shared" si="27"/>
        <v>20669.5</v>
      </c>
      <c r="AR75" s="109">
        <f t="shared" si="27"/>
        <v>20669.5</v>
      </c>
    </row>
    <row r="76" spans="1:44" ht="19.5" customHeight="1" thickBot="1">
      <c r="A76" s="64" t="s">
        <v>110</v>
      </c>
      <c r="B76" s="65"/>
      <c r="C76" s="65"/>
      <c r="D76" s="66"/>
      <c r="E76" s="164"/>
      <c r="F76" s="67">
        <f>+F43+F75</f>
        <v>90224.790000000008</v>
      </c>
      <c r="G76" s="67">
        <f t="shared" ref="G76:H76" si="28">+G43+G75</f>
        <v>312006.90000000002</v>
      </c>
      <c r="H76" s="67">
        <f t="shared" si="28"/>
        <v>270232</v>
      </c>
      <c r="I76" s="68">
        <f t="shared" ref="I76:AR76" si="29">I43+I75</f>
        <v>0</v>
      </c>
      <c r="J76" s="69">
        <f t="shared" si="29"/>
        <v>130</v>
      </c>
      <c r="K76" s="69">
        <f t="shared" si="29"/>
        <v>1550</v>
      </c>
      <c r="L76" s="69">
        <f t="shared" si="29"/>
        <v>3100</v>
      </c>
      <c r="M76" s="69">
        <f t="shared" si="29"/>
        <v>3100</v>
      </c>
      <c r="N76" s="69">
        <f t="shared" si="29"/>
        <v>3100</v>
      </c>
      <c r="O76" s="69">
        <f t="shared" si="29"/>
        <v>14600</v>
      </c>
      <c r="P76" s="69">
        <f t="shared" si="29"/>
        <v>3100</v>
      </c>
      <c r="Q76" s="69">
        <f t="shared" si="29"/>
        <v>38990.79</v>
      </c>
      <c r="R76" s="69">
        <f t="shared" si="29"/>
        <v>7118</v>
      </c>
      <c r="S76" s="69">
        <f t="shared" si="29"/>
        <v>5518</v>
      </c>
      <c r="T76" s="70">
        <f t="shared" si="29"/>
        <v>9918</v>
      </c>
      <c r="U76" s="70">
        <f t="shared" si="29"/>
        <v>16811.57</v>
      </c>
      <c r="V76" s="70">
        <f t="shared" si="29"/>
        <v>28628.25</v>
      </c>
      <c r="W76" s="70">
        <f t="shared" si="29"/>
        <v>34803.195</v>
      </c>
      <c r="X76" s="70">
        <f t="shared" si="29"/>
        <v>35225.875</v>
      </c>
      <c r="Y76" s="70">
        <f t="shared" si="29"/>
        <v>30803.195</v>
      </c>
      <c r="Z76" s="70">
        <f t="shared" si="29"/>
        <v>35503.195</v>
      </c>
      <c r="AA76" s="70">
        <f t="shared" si="29"/>
        <v>10885</v>
      </c>
      <c r="AB76" s="70">
        <f t="shared" si="29"/>
        <v>10885</v>
      </c>
      <c r="AC76" s="70">
        <f t="shared" si="29"/>
        <v>46611.195</v>
      </c>
      <c r="AD76" s="70">
        <f t="shared" si="29"/>
        <v>18906.875</v>
      </c>
      <c r="AE76" s="70">
        <f t="shared" si="29"/>
        <v>20040.195</v>
      </c>
      <c r="AF76" s="70">
        <f t="shared" si="29"/>
        <v>21902.875</v>
      </c>
      <c r="AG76" s="70">
        <f t="shared" si="29"/>
        <v>12336.5</v>
      </c>
      <c r="AH76" s="70">
        <f t="shared" si="29"/>
        <v>20669.5</v>
      </c>
      <c r="AI76" s="70">
        <f t="shared" si="29"/>
        <v>20669.5</v>
      </c>
      <c r="AJ76" s="70">
        <f t="shared" si="29"/>
        <v>20669.5</v>
      </c>
      <c r="AK76" s="70">
        <f t="shared" si="29"/>
        <v>20669.5</v>
      </c>
      <c r="AL76" s="70">
        <f t="shared" si="29"/>
        <v>20669.5</v>
      </c>
      <c r="AM76" s="70">
        <f t="shared" si="29"/>
        <v>20669.5</v>
      </c>
      <c r="AN76" s="70">
        <f t="shared" si="29"/>
        <v>20669.5</v>
      </c>
      <c r="AO76" s="70">
        <f t="shared" si="29"/>
        <v>20669.5</v>
      </c>
      <c r="AP76" s="70">
        <f t="shared" si="29"/>
        <v>20669.5</v>
      </c>
      <c r="AQ76" s="70">
        <f t="shared" si="29"/>
        <v>20669.5</v>
      </c>
      <c r="AR76" s="70">
        <f t="shared" si="29"/>
        <v>20669.5</v>
      </c>
    </row>
    <row r="77" spans="1:44" ht="19.5" customHeight="1" thickBot="1">
      <c r="A77" s="160" t="s">
        <v>193</v>
      </c>
      <c r="B77" s="1"/>
      <c r="C77" s="1"/>
      <c r="D77" s="1"/>
      <c r="E77" s="1"/>
      <c r="F77" s="27">
        <f>F37-F76</f>
        <v>-47132.060000000005</v>
      </c>
      <c r="G77" s="27">
        <f>G37-G76</f>
        <v>-103193.97500000003</v>
      </c>
      <c r="H77" s="27">
        <f>H37-H76</f>
        <v>7528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10"/>
      <c r="U77" s="2"/>
      <c r="V77" s="7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9.5" customHeight="1" thickBot="1">
      <c r="A78" s="111" t="s">
        <v>55</v>
      </c>
      <c r="B78" s="111"/>
      <c r="C78" s="111"/>
      <c r="D78" s="111"/>
      <c r="E78" s="165"/>
      <c r="F78" s="27">
        <f>+F77</f>
        <v>-47132.060000000005</v>
      </c>
      <c r="G78" s="28">
        <f>+G77</f>
        <v>-103193.97500000003</v>
      </c>
      <c r="H78" s="28">
        <f>+H77</f>
        <v>7528</v>
      </c>
      <c r="I78" s="112">
        <f t="shared" ref="I78:AR78" si="30">I37-I76</f>
        <v>0</v>
      </c>
      <c r="J78" s="113">
        <f t="shared" si="30"/>
        <v>-52.844999999999999</v>
      </c>
      <c r="K78" s="113">
        <f t="shared" si="30"/>
        <v>-180.07499999999982</v>
      </c>
      <c r="L78" s="113">
        <f t="shared" si="30"/>
        <v>-990.14999999999964</v>
      </c>
      <c r="M78" s="113">
        <f t="shared" si="30"/>
        <v>-1260.1499999999999</v>
      </c>
      <c r="N78" s="113">
        <f t="shared" si="30"/>
        <v>8855.8499999999985</v>
      </c>
      <c r="O78" s="113">
        <f t="shared" si="30"/>
        <v>-7760.15</v>
      </c>
      <c r="P78" s="113">
        <f t="shared" si="30"/>
        <v>-1260.1499999999999</v>
      </c>
      <c r="Q78" s="113">
        <f t="shared" si="30"/>
        <v>-36479.94</v>
      </c>
      <c r="R78" s="113">
        <f t="shared" si="30"/>
        <v>-935.14999999999964</v>
      </c>
      <c r="S78" s="113">
        <f t="shared" si="30"/>
        <v>-1335.1499999999996</v>
      </c>
      <c r="T78" s="114">
        <f t="shared" si="30"/>
        <v>-3735.1499999999996</v>
      </c>
      <c r="U78" s="114">
        <f t="shared" si="30"/>
        <v>-9368.6450000000004</v>
      </c>
      <c r="V78" s="114">
        <f t="shared" si="30"/>
        <v>5737.75</v>
      </c>
      <c r="W78" s="114">
        <f t="shared" si="30"/>
        <v>-27030.195</v>
      </c>
      <c r="X78" s="114">
        <f t="shared" si="30"/>
        <v>-15452.875</v>
      </c>
      <c r="Y78" s="114">
        <f t="shared" si="30"/>
        <v>-21030.195</v>
      </c>
      <c r="Z78" s="114">
        <f t="shared" si="30"/>
        <v>-15230.195</v>
      </c>
      <c r="AA78" s="114">
        <f t="shared" si="30"/>
        <v>-9062</v>
      </c>
      <c r="AB78" s="114">
        <f t="shared" si="30"/>
        <v>-7062</v>
      </c>
      <c r="AC78" s="114">
        <f t="shared" si="30"/>
        <v>-26618.195</v>
      </c>
      <c r="AD78" s="114">
        <f t="shared" si="30"/>
        <v>323.125</v>
      </c>
      <c r="AE78" s="114">
        <f t="shared" si="30"/>
        <v>-12810.195</v>
      </c>
      <c r="AF78" s="114">
        <f t="shared" si="30"/>
        <v>-6972.875</v>
      </c>
      <c r="AG78" s="114">
        <f t="shared" si="30"/>
        <v>693.5</v>
      </c>
      <c r="AH78" s="114">
        <f t="shared" si="30"/>
        <v>2360.5</v>
      </c>
      <c r="AI78" s="114">
        <f t="shared" si="30"/>
        <v>2360.5</v>
      </c>
      <c r="AJ78" s="114">
        <f t="shared" si="30"/>
        <v>2360.5</v>
      </c>
      <c r="AK78" s="114">
        <f t="shared" si="30"/>
        <v>2360.5</v>
      </c>
      <c r="AL78" s="114">
        <f t="shared" si="30"/>
        <v>2360.5</v>
      </c>
      <c r="AM78" s="114">
        <f t="shared" si="30"/>
        <v>2060.5</v>
      </c>
      <c r="AN78" s="114">
        <f t="shared" si="30"/>
        <v>2060.5</v>
      </c>
      <c r="AO78" s="114">
        <f t="shared" si="30"/>
        <v>2860.5</v>
      </c>
      <c r="AP78" s="114">
        <f t="shared" si="30"/>
        <v>3160.5</v>
      </c>
      <c r="AQ78" s="114">
        <f t="shared" si="30"/>
        <v>3160.5</v>
      </c>
      <c r="AR78" s="114">
        <f t="shared" si="30"/>
        <v>-4239.5</v>
      </c>
    </row>
    <row r="79" spans="1:44" ht="19.5" customHeight="1" thickBot="1">
      <c r="A79" s="115"/>
      <c r="B79" s="115"/>
      <c r="C79" s="115"/>
      <c r="D79" s="116"/>
      <c r="E79" s="155"/>
      <c r="F79" s="27"/>
      <c r="G79" s="28"/>
      <c r="H79" s="28"/>
      <c r="I79" s="117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9"/>
      <c r="V79" s="120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</row>
    <row r="80" spans="1:44" ht="39.75" customHeight="1" thickBot="1">
      <c r="A80" s="242" t="s">
        <v>197</v>
      </c>
      <c r="B80" s="412" t="s">
        <v>28</v>
      </c>
      <c r="C80" s="413"/>
      <c r="D80" s="243">
        <v>11996</v>
      </c>
      <c r="E80" s="244"/>
      <c r="F80" s="245">
        <f>+D80+F78</f>
        <v>-35136.060000000005</v>
      </c>
      <c r="G80" s="245">
        <f>+F80+G78</f>
        <v>-138330.03500000003</v>
      </c>
      <c r="H80" s="245">
        <f>+G80+H78</f>
        <v>-130802.03500000003</v>
      </c>
      <c r="I80" s="122">
        <f>D80+I78</f>
        <v>11996</v>
      </c>
      <c r="J80" s="69">
        <f t="shared" ref="J80:AR80" si="31">I80+J78</f>
        <v>11943.155000000001</v>
      </c>
      <c r="K80" s="69">
        <f t="shared" si="31"/>
        <v>11763.080000000002</v>
      </c>
      <c r="L80" s="69">
        <f t="shared" si="31"/>
        <v>10772.930000000002</v>
      </c>
      <c r="M80" s="69">
        <f t="shared" si="31"/>
        <v>9512.7800000000025</v>
      </c>
      <c r="N80" s="69">
        <f t="shared" si="31"/>
        <v>18368.63</v>
      </c>
      <c r="O80" s="69">
        <f t="shared" si="31"/>
        <v>10608.480000000001</v>
      </c>
      <c r="P80" s="69">
        <f t="shared" si="31"/>
        <v>9348.3300000000017</v>
      </c>
      <c r="Q80" s="69">
        <f t="shared" si="31"/>
        <v>-27131.61</v>
      </c>
      <c r="R80" s="69">
        <f t="shared" si="31"/>
        <v>-28066.760000000002</v>
      </c>
      <c r="S80" s="70">
        <f t="shared" si="31"/>
        <v>-29401.910000000003</v>
      </c>
      <c r="T80" s="123">
        <f t="shared" si="31"/>
        <v>-33137.060000000005</v>
      </c>
      <c r="U80" s="123">
        <f t="shared" si="31"/>
        <v>-42505.705000000002</v>
      </c>
      <c r="V80" s="123">
        <f t="shared" si="31"/>
        <v>-36767.955000000002</v>
      </c>
      <c r="W80" s="123">
        <f t="shared" si="31"/>
        <v>-63798.15</v>
      </c>
      <c r="X80" s="123">
        <f t="shared" si="31"/>
        <v>-79251.024999999994</v>
      </c>
      <c r="Y80" s="123">
        <f t="shared" si="31"/>
        <v>-100281.22</v>
      </c>
      <c r="Z80" s="123">
        <f t="shared" si="31"/>
        <v>-115511.41500000001</v>
      </c>
      <c r="AA80" s="123">
        <f t="shared" si="31"/>
        <v>-124573.41500000001</v>
      </c>
      <c r="AB80" s="123">
        <f t="shared" si="31"/>
        <v>-131635.41500000001</v>
      </c>
      <c r="AC80" s="123">
        <f t="shared" si="31"/>
        <v>-158253.61000000002</v>
      </c>
      <c r="AD80" s="123">
        <f t="shared" si="31"/>
        <v>-157930.48500000002</v>
      </c>
      <c r="AE80" s="123">
        <f t="shared" si="31"/>
        <v>-170740.68000000002</v>
      </c>
      <c r="AF80" s="123">
        <f t="shared" si="31"/>
        <v>-177713.55500000002</v>
      </c>
      <c r="AG80" s="123">
        <f t="shared" si="31"/>
        <v>-177020.05500000002</v>
      </c>
      <c r="AH80" s="123">
        <f t="shared" si="31"/>
        <v>-174659.55500000002</v>
      </c>
      <c r="AI80" s="123">
        <f t="shared" si="31"/>
        <v>-172299.05500000002</v>
      </c>
      <c r="AJ80" s="123">
        <f t="shared" si="31"/>
        <v>-169938.55500000002</v>
      </c>
      <c r="AK80" s="123">
        <f t="shared" si="31"/>
        <v>-167578.05500000002</v>
      </c>
      <c r="AL80" s="123">
        <f t="shared" si="31"/>
        <v>-165217.55500000002</v>
      </c>
      <c r="AM80" s="123">
        <f t="shared" si="31"/>
        <v>-163157.05500000002</v>
      </c>
      <c r="AN80" s="123">
        <f t="shared" si="31"/>
        <v>-161096.55500000002</v>
      </c>
      <c r="AO80" s="123">
        <f t="shared" si="31"/>
        <v>-158236.05500000002</v>
      </c>
      <c r="AP80" s="123">
        <f t="shared" si="31"/>
        <v>-155075.55500000002</v>
      </c>
      <c r="AQ80" s="123">
        <f t="shared" si="31"/>
        <v>-151915.05500000002</v>
      </c>
      <c r="AR80" s="123">
        <f t="shared" si="31"/>
        <v>-156154.55500000002</v>
      </c>
    </row>
    <row r="81" spans="1:44" ht="43.95" customHeight="1">
      <c r="A81" s="406" t="s">
        <v>101</v>
      </c>
      <c r="B81" s="407"/>
      <c r="C81" s="407"/>
      <c r="D81" s="407"/>
      <c r="E81" s="407"/>
      <c r="F81" s="407"/>
      <c r="G81" s="407"/>
      <c r="H81" s="25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9.5" customHeight="1" thickBot="1">
      <c r="A83" s="124" t="s">
        <v>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9.5" customHeight="1" thickBot="1">
      <c r="A84" s="5" t="s">
        <v>58</v>
      </c>
      <c r="B84" s="6"/>
      <c r="C84" s="6"/>
      <c r="D84" s="6"/>
      <c r="E84" s="161"/>
      <c r="F84" s="73"/>
      <c r="G84" s="73"/>
      <c r="H84" s="258"/>
      <c r="I84" s="125">
        <f>I9</f>
        <v>44227</v>
      </c>
      <c r="J84" s="74">
        <f t="shared" ref="J84:AR84" si="32">IF(I84="","",EOMONTH(I84,1))</f>
        <v>44255</v>
      </c>
      <c r="K84" s="74">
        <f t="shared" si="32"/>
        <v>44286</v>
      </c>
      <c r="L84" s="74">
        <f t="shared" si="32"/>
        <v>44316</v>
      </c>
      <c r="M84" s="74">
        <f t="shared" si="32"/>
        <v>44347</v>
      </c>
      <c r="N84" s="74">
        <f t="shared" si="32"/>
        <v>44377</v>
      </c>
      <c r="O84" s="74">
        <f t="shared" si="32"/>
        <v>44408</v>
      </c>
      <c r="P84" s="74">
        <f t="shared" si="32"/>
        <v>44439</v>
      </c>
      <c r="Q84" s="74">
        <f t="shared" si="32"/>
        <v>44469</v>
      </c>
      <c r="R84" s="74">
        <f t="shared" si="32"/>
        <v>44500</v>
      </c>
      <c r="S84" s="74">
        <f t="shared" si="32"/>
        <v>44530</v>
      </c>
      <c r="T84" s="75">
        <f t="shared" si="32"/>
        <v>44561</v>
      </c>
      <c r="U84" s="75">
        <f t="shared" si="32"/>
        <v>44592</v>
      </c>
      <c r="V84" s="75">
        <f t="shared" si="32"/>
        <v>44620</v>
      </c>
      <c r="W84" s="75">
        <f t="shared" si="32"/>
        <v>44651</v>
      </c>
      <c r="X84" s="75">
        <f t="shared" si="32"/>
        <v>44681</v>
      </c>
      <c r="Y84" s="75">
        <f t="shared" si="32"/>
        <v>44712</v>
      </c>
      <c r="Z84" s="75">
        <f t="shared" si="32"/>
        <v>44742</v>
      </c>
      <c r="AA84" s="75">
        <f t="shared" si="32"/>
        <v>44773</v>
      </c>
      <c r="AB84" s="75">
        <f t="shared" si="32"/>
        <v>44804</v>
      </c>
      <c r="AC84" s="75">
        <f t="shared" si="32"/>
        <v>44834</v>
      </c>
      <c r="AD84" s="75">
        <f t="shared" si="32"/>
        <v>44865</v>
      </c>
      <c r="AE84" s="75">
        <f t="shared" si="32"/>
        <v>44895</v>
      </c>
      <c r="AF84" s="75">
        <f t="shared" si="32"/>
        <v>44926</v>
      </c>
      <c r="AG84" s="75">
        <f t="shared" si="32"/>
        <v>44957</v>
      </c>
      <c r="AH84" s="75">
        <f t="shared" si="32"/>
        <v>44985</v>
      </c>
      <c r="AI84" s="75">
        <f t="shared" si="32"/>
        <v>45016</v>
      </c>
      <c r="AJ84" s="75">
        <f t="shared" si="32"/>
        <v>45046</v>
      </c>
      <c r="AK84" s="75">
        <f t="shared" si="32"/>
        <v>45077</v>
      </c>
      <c r="AL84" s="75">
        <f t="shared" si="32"/>
        <v>45107</v>
      </c>
      <c r="AM84" s="75">
        <f t="shared" si="32"/>
        <v>45138</v>
      </c>
      <c r="AN84" s="75">
        <f t="shared" si="32"/>
        <v>45169</v>
      </c>
      <c r="AO84" s="75">
        <f t="shared" si="32"/>
        <v>45199</v>
      </c>
      <c r="AP84" s="75">
        <f t="shared" si="32"/>
        <v>45230</v>
      </c>
      <c r="AQ84" s="75">
        <f t="shared" si="32"/>
        <v>45260</v>
      </c>
      <c r="AR84" s="75">
        <f t="shared" si="32"/>
        <v>45291</v>
      </c>
    </row>
    <row r="85" spans="1:44" ht="19.5" customHeight="1">
      <c r="A85" s="126" t="s">
        <v>59</v>
      </c>
      <c r="B85" s="127"/>
      <c r="C85" s="127"/>
      <c r="D85" s="128"/>
      <c r="E85" s="166"/>
      <c r="F85" s="129"/>
      <c r="G85" s="129"/>
      <c r="H85" s="259"/>
      <c r="I85" s="130"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131">
        <v>0</v>
      </c>
      <c r="P85" s="131">
        <v>0</v>
      </c>
      <c r="Q85" s="131">
        <v>0</v>
      </c>
      <c r="R85" s="131">
        <v>0</v>
      </c>
      <c r="S85" s="131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</row>
    <row r="86" spans="1:44" ht="19.5" customHeight="1">
      <c r="A86" s="126" t="s">
        <v>60</v>
      </c>
      <c r="B86" s="127"/>
      <c r="C86" s="127"/>
      <c r="D86" s="128"/>
      <c r="E86" s="166"/>
      <c r="F86" s="129"/>
      <c r="G86" s="129"/>
      <c r="H86" s="259"/>
      <c r="I86" s="130">
        <v>0</v>
      </c>
      <c r="J86" s="131">
        <v>0</v>
      </c>
      <c r="K86" s="131">
        <v>0</v>
      </c>
      <c r="L86" s="131">
        <v>0</v>
      </c>
      <c r="M86" s="131">
        <v>0</v>
      </c>
      <c r="N86" s="131">
        <v>0</v>
      </c>
      <c r="O86" s="131">
        <v>0</v>
      </c>
      <c r="P86" s="131">
        <v>0</v>
      </c>
      <c r="Q86" s="131">
        <v>0</v>
      </c>
      <c r="R86" s="131">
        <v>0</v>
      </c>
      <c r="S86" s="131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</row>
    <row r="87" spans="1:44" ht="19.5" customHeight="1">
      <c r="A87" s="133" t="s">
        <v>61</v>
      </c>
      <c r="B87" s="134"/>
      <c r="C87" s="134"/>
      <c r="D87" s="135"/>
      <c r="E87" s="167"/>
      <c r="F87" s="136"/>
      <c r="G87" s="136"/>
      <c r="H87" s="102"/>
      <c r="I87" s="130">
        <v>0</v>
      </c>
      <c r="J87" s="131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v>0</v>
      </c>
      <c r="P87" s="103">
        <v>0</v>
      </c>
      <c r="Q87" s="103">
        <v>0</v>
      </c>
      <c r="R87" s="103">
        <v>0</v>
      </c>
      <c r="S87" s="131">
        <v>0</v>
      </c>
      <c r="T87" s="137">
        <v>0</v>
      </c>
      <c r="U87" s="137">
        <v>0</v>
      </c>
      <c r="V87" s="137">
        <v>0</v>
      </c>
      <c r="W87" s="137">
        <v>0</v>
      </c>
      <c r="X87" s="137">
        <v>0</v>
      </c>
      <c r="Y87" s="137">
        <v>0</v>
      </c>
      <c r="Z87" s="137">
        <v>0</v>
      </c>
      <c r="AA87" s="137">
        <v>0</v>
      </c>
      <c r="AB87" s="137">
        <v>0</v>
      </c>
      <c r="AC87" s="137">
        <v>0</v>
      </c>
      <c r="AD87" s="137">
        <v>0</v>
      </c>
      <c r="AE87" s="137">
        <v>0</v>
      </c>
      <c r="AF87" s="137">
        <v>0</v>
      </c>
      <c r="AG87" s="137">
        <v>0</v>
      </c>
      <c r="AH87" s="137">
        <v>0</v>
      </c>
      <c r="AI87" s="137">
        <v>0</v>
      </c>
      <c r="AJ87" s="137">
        <v>0</v>
      </c>
      <c r="AK87" s="137">
        <v>0</v>
      </c>
      <c r="AL87" s="137">
        <v>0</v>
      </c>
      <c r="AM87" s="137">
        <v>0</v>
      </c>
      <c r="AN87" s="137">
        <v>0</v>
      </c>
      <c r="AO87" s="137">
        <v>0</v>
      </c>
      <c r="AP87" s="137">
        <v>0</v>
      </c>
      <c r="AQ87" s="137">
        <v>0</v>
      </c>
      <c r="AR87" s="137">
        <v>0</v>
      </c>
    </row>
    <row r="88" spans="1:44" ht="19.5" customHeight="1" thickBot="1">
      <c r="A88" s="133" t="s">
        <v>62</v>
      </c>
      <c r="B88" s="134"/>
      <c r="C88" s="134"/>
      <c r="D88" s="135"/>
      <c r="E88" s="167"/>
      <c r="F88" s="136"/>
      <c r="G88" s="136"/>
      <c r="H88" s="102"/>
      <c r="I88" s="130">
        <v>0</v>
      </c>
      <c r="J88" s="103">
        <v>0</v>
      </c>
      <c r="K88" s="131">
        <v>0</v>
      </c>
      <c r="L88" s="131">
        <v>0</v>
      </c>
      <c r="M88" s="131">
        <v>0</v>
      </c>
      <c r="N88" s="131">
        <v>0</v>
      </c>
      <c r="O88" s="131">
        <v>0</v>
      </c>
      <c r="P88" s="131">
        <v>0</v>
      </c>
      <c r="Q88" s="131">
        <v>0</v>
      </c>
      <c r="R88" s="131">
        <v>0</v>
      </c>
      <c r="S88" s="131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</row>
    <row r="89" spans="1:44" ht="19.5" customHeight="1" thickBot="1">
      <c r="A89" s="138" t="s">
        <v>63</v>
      </c>
      <c r="B89" s="106"/>
      <c r="C89" s="106"/>
      <c r="D89" s="139"/>
      <c r="E89" s="168"/>
      <c r="F89" s="140"/>
      <c r="G89" s="140"/>
      <c r="H89" s="140"/>
      <c r="I89" s="141">
        <f t="shared" ref="I89:AR89" si="33">I85+I86-I87-I88</f>
        <v>0</v>
      </c>
      <c r="J89" s="141">
        <f t="shared" si="33"/>
        <v>0</v>
      </c>
      <c r="K89" s="141">
        <f t="shared" si="33"/>
        <v>0</v>
      </c>
      <c r="L89" s="141">
        <f t="shared" si="33"/>
        <v>0</v>
      </c>
      <c r="M89" s="141">
        <f t="shared" si="33"/>
        <v>0</v>
      </c>
      <c r="N89" s="141">
        <f t="shared" si="33"/>
        <v>0</v>
      </c>
      <c r="O89" s="141">
        <f t="shared" si="33"/>
        <v>0</v>
      </c>
      <c r="P89" s="141">
        <f t="shared" si="33"/>
        <v>0</v>
      </c>
      <c r="Q89" s="141">
        <f t="shared" si="33"/>
        <v>0</v>
      </c>
      <c r="R89" s="141">
        <f t="shared" si="33"/>
        <v>0</v>
      </c>
      <c r="S89" s="141">
        <f t="shared" si="33"/>
        <v>0</v>
      </c>
      <c r="T89" s="141">
        <f t="shared" si="33"/>
        <v>0</v>
      </c>
      <c r="U89" s="141">
        <f t="shared" si="33"/>
        <v>0</v>
      </c>
      <c r="V89" s="141">
        <f t="shared" si="33"/>
        <v>0</v>
      </c>
      <c r="W89" s="141">
        <f t="shared" si="33"/>
        <v>0</v>
      </c>
      <c r="X89" s="141">
        <f t="shared" si="33"/>
        <v>0</v>
      </c>
      <c r="Y89" s="141">
        <f t="shared" si="33"/>
        <v>0</v>
      </c>
      <c r="Z89" s="141">
        <f t="shared" si="33"/>
        <v>0</v>
      </c>
      <c r="AA89" s="141">
        <f t="shared" si="33"/>
        <v>0</v>
      </c>
      <c r="AB89" s="141">
        <f t="shared" si="33"/>
        <v>0</v>
      </c>
      <c r="AC89" s="141">
        <f t="shared" si="33"/>
        <v>0</v>
      </c>
      <c r="AD89" s="141">
        <f t="shared" si="33"/>
        <v>0</v>
      </c>
      <c r="AE89" s="141">
        <f t="shared" si="33"/>
        <v>0</v>
      </c>
      <c r="AF89" s="141">
        <f t="shared" si="33"/>
        <v>0</v>
      </c>
      <c r="AG89" s="141">
        <f t="shared" si="33"/>
        <v>0</v>
      </c>
      <c r="AH89" s="141">
        <f t="shared" si="33"/>
        <v>0</v>
      </c>
      <c r="AI89" s="141">
        <f t="shared" si="33"/>
        <v>0</v>
      </c>
      <c r="AJ89" s="141">
        <f t="shared" si="33"/>
        <v>0</v>
      </c>
      <c r="AK89" s="141">
        <f t="shared" si="33"/>
        <v>0</v>
      </c>
      <c r="AL89" s="141">
        <f t="shared" si="33"/>
        <v>0</v>
      </c>
      <c r="AM89" s="141">
        <f t="shared" si="33"/>
        <v>0</v>
      </c>
      <c r="AN89" s="141">
        <f t="shared" si="33"/>
        <v>0</v>
      </c>
      <c r="AO89" s="141">
        <f t="shared" si="33"/>
        <v>0</v>
      </c>
      <c r="AP89" s="141">
        <f t="shared" si="33"/>
        <v>0</v>
      </c>
      <c r="AQ89" s="141">
        <f t="shared" si="33"/>
        <v>0</v>
      </c>
      <c r="AR89" s="141">
        <f t="shared" si="33"/>
        <v>0</v>
      </c>
    </row>
    <row r="90" spans="1:44" ht="19.5" customHeight="1" thickBot="1">
      <c r="A90" s="138" t="s">
        <v>64</v>
      </c>
      <c r="B90" s="106"/>
      <c r="C90" s="106"/>
      <c r="D90" s="139"/>
      <c r="E90" s="168"/>
      <c r="F90" s="140"/>
      <c r="G90" s="140"/>
      <c r="H90" s="140"/>
      <c r="I90" s="141">
        <f>IF(I85+I86-I87-I88&lt;0,-(I85+I86-I87-I88),0)</f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0</v>
      </c>
      <c r="S90" s="142">
        <v>0</v>
      </c>
      <c r="T90" s="143">
        <v>0</v>
      </c>
      <c r="U90" s="143">
        <v>0</v>
      </c>
      <c r="V90" s="143">
        <v>0</v>
      </c>
      <c r="W90" s="143">
        <v>0</v>
      </c>
      <c r="X90" s="143">
        <v>0</v>
      </c>
      <c r="Y90" s="143">
        <v>0</v>
      </c>
      <c r="Z90" s="143">
        <v>0</v>
      </c>
      <c r="AA90" s="143">
        <v>0</v>
      </c>
      <c r="AB90" s="143">
        <v>0</v>
      </c>
      <c r="AC90" s="143">
        <v>0</v>
      </c>
      <c r="AD90" s="143">
        <v>0</v>
      </c>
      <c r="AE90" s="143">
        <v>0</v>
      </c>
      <c r="AF90" s="143">
        <v>0</v>
      </c>
      <c r="AG90" s="143">
        <v>0</v>
      </c>
      <c r="AH90" s="143">
        <v>0</v>
      </c>
      <c r="AI90" s="143">
        <v>0</v>
      </c>
      <c r="AJ90" s="143">
        <v>0</v>
      </c>
      <c r="AK90" s="143">
        <v>0</v>
      </c>
      <c r="AL90" s="143">
        <v>0</v>
      </c>
      <c r="AM90" s="143">
        <v>0</v>
      </c>
      <c r="AN90" s="143">
        <v>0</v>
      </c>
      <c r="AO90" s="143">
        <v>0</v>
      </c>
      <c r="AP90" s="143">
        <v>0</v>
      </c>
      <c r="AQ90" s="143">
        <v>0</v>
      </c>
      <c r="AR90" s="143">
        <v>0</v>
      </c>
    </row>
    <row r="91" spans="1:44" ht="19.5" customHeight="1" thickBot="1">
      <c r="A91" s="5" t="s">
        <v>65</v>
      </c>
      <c r="B91" s="65"/>
      <c r="C91" s="65"/>
      <c r="D91" s="144"/>
      <c r="E91" s="169"/>
      <c r="F91" s="145"/>
      <c r="G91" s="145"/>
      <c r="H91" s="145"/>
      <c r="I91" s="123">
        <f t="shared" ref="I91:AR91" si="34">I89</f>
        <v>0</v>
      </c>
      <c r="J91" s="123">
        <f t="shared" si="34"/>
        <v>0</v>
      </c>
      <c r="K91" s="123">
        <f t="shared" si="34"/>
        <v>0</v>
      </c>
      <c r="L91" s="123">
        <f t="shared" si="34"/>
        <v>0</v>
      </c>
      <c r="M91" s="123">
        <f t="shared" si="34"/>
        <v>0</v>
      </c>
      <c r="N91" s="123">
        <f t="shared" si="34"/>
        <v>0</v>
      </c>
      <c r="O91" s="123">
        <f t="shared" si="34"/>
        <v>0</v>
      </c>
      <c r="P91" s="123">
        <f t="shared" si="34"/>
        <v>0</v>
      </c>
      <c r="Q91" s="123">
        <f t="shared" si="34"/>
        <v>0</v>
      </c>
      <c r="R91" s="123">
        <f t="shared" si="34"/>
        <v>0</v>
      </c>
      <c r="S91" s="123">
        <f t="shared" si="34"/>
        <v>0</v>
      </c>
      <c r="T91" s="123">
        <f t="shared" si="34"/>
        <v>0</v>
      </c>
      <c r="U91" s="123">
        <f t="shared" si="34"/>
        <v>0</v>
      </c>
      <c r="V91" s="123">
        <f t="shared" si="34"/>
        <v>0</v>
      </c>
      <c r="W91" s="123">
        <f t="shared" si="34"/>
        <v>0</v>
      </c>
      <c r="X91" s="123">
        <f t="shared" si="34"/>
        <v>0</v>
      </c>
      <c r="Y91" s="123">
        <f t="shared" si="34"/>
        <v>0</v>
      </c>
      <c r="Z91" s="123">
        <f t="shared" si="34"/>
        <v>0</v>
      </c>
      <c r="AA91" s="123">
        <f t="shared" si="34"/>
        <v>0</v>
      </c>
      <c r="AB91" s="123">
        <f t="shared" si="34"/>
        <v>0</v>
      </c>
      <c r="AC91" s="123">
        <f t="shared" si="34"/>
        <v>0</v>
      </c>
      <c r="AD91" s="123">
        <f t="shared" si="34"/>
        <v>0</v>
      </c>
      <c r="AE91" s="123">
        <f t="shared" si="34"/>
        <v>0</v>
      </c>
      <c r="AF91" s="123">
        <f t="shared" si="34"/>
        <v>0</v>
      </c>
      <c r="AG91" s="123">
        <f t="shared" si="34"/>
        <v>0</v>
      </c>
      <c r="AH91" s="123">
        <f t="shared" si="34"/>
        <v>0</v>
      </c>
      <c r="AI91" s="123">
        <f t="shared" si="34"/>
        <v>0</v>
      </c>
      <c r="AJ91" s="123">
        <f t="shared" si="34"/>
        <v>0</v>
      </c>
      <c r="AK91" s="123">
        <f t="shared" si="34"/>
        <v>0</v>
      </c>
      <c r="AL91" s="123">
        <f t="shared" si="34"/>
        <v>0</v>
      </c>
      <c r="AM91" s="123">
        <f t="shared" si="34"/>
        <v>0</v>
      </c>
      <c r="AN91" s="123">
        <f t="shared" si="34"/>
        <v>0</v>
      </c>
      <c r="AO91" s="123">
        <f t="shared" si="34"/>
        <v>0</v>
      </c>
      <c r="AP91" s="123">
        <f t="shared" si="34"/>
        <v>0</v>
      </c>
      <c r="AQ91" s="123">
        <f t="shared" si="34"/>
        <v>0</v>
      </c>
      <c r="AR91" s="123">
        <f t="shared" si="34"/>
        <v>0</v>
      </c>
    </row>
    <row r="92" spans="1:44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</sheetData>
  <mergeCells count="6">
    <mergeCell ref="A81:G81"/>
    <mergeCell ref="B46:D46"/>
    <mergeCell ref="B47:D47"/>
    <mergeCell ref="B48:D48"/>
    <mergeCell ref="B80:C80"/>
    <mergeCell ref="B49:D49"/>
  </mergeCells>
  <pageMargins left="0.70866141732283472" right="0.70866141732283472" top="0.74803149606299213" bottom="0.74803149606299213" header="0" footer="0"/>
  <pageSetup paperSize="9" scale="60" orientation="portrait" r:id="rId1"/>
  <ignoredErrors>
    <ignoredError sqref="F46 F71:G73 F48:F49 F18:G18 F51:F64 F70 H70 H52:H63 H41 E22 G49 I16:O16 F20:H21 F24:G30 F23 H32 F33:G35 H33:H34 G48 G67:G70 G51:G65 F32:G32" formulaRange="1"/>
    <ignoredError sqref="G43 G45 F75:G75 F16:H16" formula="1"/>
    <ignoredError sqref="F74:G74" formula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A22" sqref="A22"/>
    </sheetView>
  </sheetViews>
  <sheetFormatPr baseColWidth="10" defaultRowHeight="13.8"/>
  <cols>
    <col min="1" max="1" width="27.8984375" customWidth="1"/>
  </cols>
  <sheetData>
    <row r="1" spans="1:4" ht="17.399999999999999">
      <c r="A1" s="192" t="s">
        <v>75</v>
      </c>
    </row>
    <row r="2" spans="1:4" s="191" customFormat="1" ht="17.399999999999999">
      <c r="A2" s="192" t="s">
        <v>76</v>
      </c>
    </row>
    <row r="5" spans="1:4" ht="18">
      <c r="A5" s="200" t="s">
        <v>97</v>
      </c>
      <c r="B5" s="201" t="s">
        <v>74</v>
      </c>
    </row>
    <row r="7" spans="1:4">
      <c r="B7" s="193" t="s">
        <v>78</v>
      </c>
    </row>
    <row r="8" spans="1:4">
      <c r="B8" t="s">
        <v>77</v>
      </c>
    </row>
    <row r="11" spans="1:4" ht="18">
      <c r="A11" s="200" t="s">
        <v>98</v>
      </c>
      <c r="B11" s="201" t="s">
        <v>79</v>
      </c>
      <c r="C11" s="202"/>
      <c r="D11" s="187"/>
    </row>
    <row r="13" spans="1:4">
      <c r="B13" s="193" t="s">
        <v>81</v>
      </c>
    </row>
    <row r="14" spans="1:4">
      <c r="B14" t="s">
        <v>80</v>
      </c>
    </row>
    <row r="17" spans="1:5" ht="18">
      <c r="A17" s="200" t="s">
        <v>99</v>
      </c>
      <c r="B17" s="201" t="s">
        <v>82</v>
      </c>
      <c r="C17" s="202"/>
      <c r="D17" s="203"/>
    </row>
    <row r="19" spans="1:5">
      <c r="B19" t="s">
        <v>83</v>
      </c>
    </row>
    <row r="21" spans="1:5" ht="15.6">
      <c r="A21" s="241" t="s">
        <v>100</v>
      </c>
    </row>
    <row r="23" spans="1:5" ht="15.6">
      <c r="B23" s="240" t="s">
        <v>36</v>
      </c>
      <c r="C23" s="191"/>
      <c r="D23" s="191"/>
      <c r="E23" s="191"/>
    </row>
    <row r="24" spans="1:5">
      <c r="B24" s="193" t="s">
        <v>93</v>
      </c>
    </row>
    <row r="25" spans="1:5">
      <c r="B25" s="193" t="s">
        <v>94</v>
      </c>
    </row>
    <row r="28" spans="1:5" ht="15.6">
      <c r="A28" s="241" t="s">
        <v>96</v>
      </c>
      <c r="B28" t="s">
        <v>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6"/>
  <sheetViews>
    <sheetView workbookViewId="0">
      <selection activeCell="N8" sqref="N8"/>
    </sheetView>
  </sheetViews>
  <sheetFormatPr baseColWidth="10" defaultColWidth="12.59765625" defaultRowHeight="15" customHeight="1"/>
  <cols>
    <col min="1" max="1" width="21.3984375" style="303" customWidth="1"/>
    <col min="2" max="2" width="14.09765625" style="303" customWidth="1"/>
    <col min="3" max="3" width="12" style="303" customWidth="1"/>
    <col min="4" max="4" width="13.69921875" style="303" customWidth="1"/>
    <col min="5" max="5" width="0.19921875" style="303" customWidth="1"/>
    <col min="6" max="6" width="11.09765625" style="303" customWidth="1"/>
    <col min="7" max="7" width="10.5" style="303" customWidth="1"/>
    <col min="8" max="8" width="9.59765625" style="303" customWidth="1"/>
    <col min="9" max="9" width="10.69921875" style="303" customWidth="1"/>
    <col min="10" max="10" width="11" style="303" customWidth="1"/>
    <col min="11" max="11" width="11.19921875" style="303" customWidth="1"/>
    <col min="12" max="12" width="12.59765625" style="303"/>
    <col min="13" max="13" width="15.19921875" style="303" customWidth="1"/>
    <col min="14" max="16384" width="12.59765625" style="303"/>
  </cols>
  <sheetData>
    <row r="1" spans="1:11" ht="19.5" customHeight="1">
      <c r="A1" s="158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159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246" t="s">
        <v>107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</row>
    <row r="7" spans="1:11" ht="42" customHeight="1">
      <c r="A7" s="305" t="s">
        <v>107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</row>
    <row r="8" spans="1:11" ht="19.5" customHeight="1" thickBot="1">
      <c r="A8" s="307"/>
      <c r="B8" s="250" t="s">
        <v>111</v>
      </c>
      <c r="C8" s="1"/>
      <c r="D8" s="1"/>
      <c r="E8" s="1"/>
      <c r="F8" s="4"/>
      <c r="G8" s="4"/>
      <c r="H8" s="4"/>
      <c r="I8" s="4"/>
      <c r="J8" s="4"/>
      <c r="K8" s="4"/>
    </row>
    <row r="9" spans="1:11" ht="53.25" customHeight="1" thickBot="1">
      <c r="A9" s="308" t="s">
        <v>108</v>
      </c>
      <c r="B9" s="161"/>
      <c r="C9" s="161"/>
      <c r="D9" s="161"/>
      <c r="E9" s="175" t="s">
        <v>70</v>
      </c>
      <c r="F9" s="256">
        <v>2021</v>
      </c>
      <c r="G9" s="309" t="s">
        <v>141</v>
      </c>
      <c r="H9" s="310" t="s">
        <v>142</v>
      </c>
      <c r="I9" s="310" t="s">
        <v>143</v>
      </c>
      <c r="J9" s="310" t="s">
        <v>144</v>
      </c>
      <c r="K9" s="256" t="s">
        <v>145</v>
      </c>
    </row>
    <row r="10" spans="1:11" ht="19.5" customHeight="1">
      <c r="A10" s="311" t="s">
        <v>6</v>
      </c>
      <c r="B10" s="236"/>
      <c r="C10" s="150"/>
      <c r="D10" s="312"/>
      <c r="E10" s="162"/>
      <c r="F10" s="18"/>
      <c r="G10" s="18"/>
      <c r="H10" s="18"/>
      <c r="I10" s="18"/>
      <c r="J10" s="18"/>
      <c r="K10" s="18"/>
    </row>
    <row r="11" spans="1:11" ht="19.5" customHeight="1">
      <c r="A11" s="313" t="s">
        <v>7</v>
      </c>
      <c r="B11" s="170"/>
      <c r="C11" s="170"/>
      <c r="D11" s="170"/>
      <c r="E11" s="176"/>
      <c r="F11" s="314">
        <v>0</v>
      </c>
      <c r="G11" s="28"/>
      <c r="H11" s="28"/>
      <c r="I11" s="28"/>
      <c r="J11" s="28"/>
      <c r="K11" s="314">
        <f>J11+I11+H11+G11</f>
        <v>0</v>
      </c>
    </row>
    <row r="12" spans="1:11" ht="19.5" customHeight="1">
      <c r="A12" s="315" t="s">
        <v>8</v>
      </c>
      <c r="B12" s="316" t="s">
        <v>9</v>
      </c>
      <c r="C12" s="170"/>
      <c r="D12" s="170"/>
      <c r="E12" s="176"/>
      <c r="F12" s="314">
        <v>0</v>
      </c>
      <c r="G12" s="28"/>
      <c r="H12" s="28"/>
      <c r="I12" s="28"/>
      <c r="J12" s="28"/>
      <c r="K12" s="314">
        <f t="shared" ref="K12:K73" si="0">J12+I12+H12+G12</f>
        <v>0</v>
      </c>
    </row>
    <row r="13" spans="1:11" ht="19.5" customHeight="1">
      <c r="A13" s="313" t="s">
        <v>10</v>
      </c>
      <c r="B13" s="170"/>
      <c r="C13" s="170"/>
      <c r="D13" s="170"/>
      <c r="E13" s="176"/>
      <c r="F13" s="314">
        <v>0</v>
      </c>
      <c r="G13" s="28"/>
      <c r="H13" s="28"/>
      <c r="I13" s="28"/>
      <c r="J13" s="28"/>
      <c r="K13" s="314">
        <f t="shared" si="0"/>
        <v>0</v>
      </c>
    </row>
    <row r="14" spans="1:11" ht="19.5" customHeight="1" thickBot="1">
      <c r="A14" s="31" t="s">
        <v>11</v>
      </c>
      <c r="B14" s="317" t="s">
        <v>12</v>
      </c>
      <c r="C14" s="163"/>
      <c r="D14" s="163"/>
      <c r="E14" s="176"/>
      <c r="F14" s="314">
        <v>0</v>
      </c>
      <c r="G14" s="28"/>
      <c r="H14" s="28"/>
      <c r="I14" s="28"/>
      <c r="J14" s="28"/>
      <c r="K14" s="314">
        <f t="shared" si="0"/>
        <v>0</v>
      </c>
    </row>
    <row r="15" spans="1:11" ht="19.5" hidden="1" customHeight="1">
      <c r="A15" s="38" t="s">
        <v>13</v>
      </c>
      <c r="B15" s="163"/>
      <c r="C15" s="163"/>
      <c r="D15" s="163"/>
      <c r="E15" s="176"/>
      <c r="F15" s="314" t="e">
        <f>SUM(#REF!)</f>
        <v>#REF!</v>
      </c>
      <c r="G15" s="28"/>
      <c r="H15" s="28"/>
      <c r="I15" s="28"/>
      <c r="J15" s="28"/>
      <c r="K15" s="314">
        <f t="shared" si="0"/>
        <v>0</v>
      </c>
    </row>
    <row r="16" spans="1:11" ht="19.5" customHeight="1" thickBot="1">
      <c r="A16" s="39" t="s">
        <v>14</v>
      </c>
      <c r="B16" s="318" t="s">
        <v>28</v>
      </c>
      <c r="C16" s="319"/>
      <c r="D16" s="320"/>
      <c r="E16" s="177"/>
      <c r="F16" s="314">
        <f>SUM(F11:F14)</f>
        <v>0</v>
      </c>
      <c r="G16" s="28"/>
      <c r="H16" s="28"/>
      <c r="I16" s="28"/>
      <c r="J16" s="28"/>
      <c r="K16" s="314">
        <f t="shared" si="0"/>
        <v>0</v>
      </c>
    </row>
    <row r="17" spans="1:14" ht="19.5" customHeight="1">
      <c r="A17" s="45" t="s">
        <v>15</v>
      </c>
      <c r="B17" s="321" t="s">
        <v>16</v>
      </c>
      <c r="C17" s="150"/>
      <c r="D17" s="150"/>
      <c r="E17" s="178"/>
      <c r="F17" s="314">
        <v>0</v>
      </c>
      <c r="G17" s="28"/>
      <c r="H17" s="28"/>
      <c r="I17" s="28"/>
      <c r="J17" s="28"/>
      <c r="K17" s="314">
        <f t="shared" si="0"/>
        <v>0</v>
      </c>
    </row>
    <row r="18" spans="1:14" ht="19.5" customHeight="1">
      <c r="A18" s="322" t="s">
        <v>102</v>
      </c>
      <c r="B18" s="323" t="s">
        <v>74</v>
      </c>
      <c r="C18" s="251"/>
      <c r="D18" s="163"/>
      <c r="E18" s="176"/>
      <c r="F18" s="314">
        <v>0</v>
      </c>
      <c r="G18" s="28"/>
      <c r="H18" s="28"/>
      <c r="I18" s="28"/>
      <c r="J18" s="28"/>
      <c r="K18" s="314">
        <f t="shared" si="0"/>
        <v>0</v>
      </c>
    </row>
    <row r="19" spans="1:14" ht="19.5" customHeight="1">
      <c r="A19" s="322" t="s">
        <v>98</v>
      </c>
      <c r="B19" s="324" t="s">
        <v>79</v>
      </c>
      <c r="C19" s="251"/>
      <c r="D19" s="163"/>
      <c r="E19" s="176"/>
      <c r="F19" s="314">
        <v>0</v>
      </c>
      <c r="G19" s="28"/>
      <c r="H19" s="28"/>
      <c r="I19" s="28"/>
      <c r="J19" s="28"/>
      <c r="K19" s="314">
        <f t="shared" si="0"/>
        <v>0</v>
      </c>
    </row>
    <row r="20" spans="1:14" ht="19.5" customHeight="1">
      <c r="A20" s="322" t="s">
        <v>103</v>
      </c>
      <c r="B20" s="323" t="s">
        <v>18</v>
      </c>
      <c r="C20" s="251"/>
      <c r="D20" s="163"/>
      <c r="E20" s="176"/>
      <c r="F20" s="314">
        <v>720</v>
      </c>
      <c r="G20" s="28">
        <f>F20</f>
        <v>720</v>
      </c>
      <c r="H20" s="28"/>
      <c r="I20" s="28"/>
      <c r="J20" s="28"/>
      <c r="K20" s="314">
        <f t="shared" si="0"/>
        <v>720</v>
      </c>
    </row>
    <row r="21" spans="1:14" ht="19.5" customHeight="1">
      <c r="A21" s="322" t="s">
        <v>99</v>
      </c>
      <c r="B21" s="324" t="s">
        <v>82</v>
      </c>
      <c r="C21" s="251"/>
      <c r="D21" s="163"/>
      <c r="E21" s="176"/>
      <c r="F21" s="314">
        <v>0</v>
      </c>
      <c r="G21" s="28"/>
      <c r="H21" s="28"/>
      <c r="I21" s="28"/>
      <c r="J21" s="28"/>
      <c r="K21" s="314">
        <f t="shared" si="0"/>
        <v>0</v>
      </c>
    </row>
    <row r="22" spans="1:14" ht="19.5" customHeight="1">
      <c r="A22" s="322" t="s">
        <v>104</v>
      </c>
      <c r="B22" s="324" t="s">
        <v>85</v>
      </c>
      <c r="C22" s="251"/>
      <c r="D22" s="163"/>
      <c r="E22" s="176"/>
      <c r="F22" s="314">
        <v>0</v>
      </c>
      <c r="G22" s="28"/>
      <c r="H22" s="28"/>
      <c r="I22" s="28"/>
      <c r="J22" s="28"/>
      <c r="K22" s="314">
        <f t="shared" si="0"/>
        <v>0</v>
      </c>
    </row>
    <row r="23" spans="1:14" ht="19.5" customHeight="1">
      <c r="A23" s="322" t="s">
        <v>105</v>
      </c>
      <c r="B23" s="324" t="s">
        <v>84</v>
      </c>
      <c r="C23" s="251"/>
      <c r="D23" s="163"/>
      <c r="E23" s="176"/>
      <c r="F23" s="314">
        <v>0</v>
      </c>
      <c r="G23" s="28"/>
      <c r="H23" s="28"/>
      <c r="I23" s="28"/>
      <c r="J23" s="28"/>
      <c r="K23" s="314">
        <f t="shared" si="0"/>
        <v>0</v>
      </c>
    </row>
    <row r="24" spans="1:14" ht="19.5" customHeight="1">
      <c r="A24" s="208" t="s">
        <v>106</v>
      </c>
      <c r="B24" s="324" t="s">
        <v>86</v>
      </c>
      <c r="C24" s="251"/>
      <c r="D24" s="163"/>
      <c r="E24" s="176"/>
      <c r="F24" s="314">
        <v>5000</v>
      </c>
      <c r="G24" s="28"/>
      <c r="H24" s="28"/>
      <c r="I24" s="28"/>
      <c r="J24" s="28">
        <f>F24</f>
        <v>5000</v>
      </c>
      <c r="K24" s="314">
        <f t="shared" si="0"/>
        <v>5000</v>
      </c>
    </row>
    <row r="25" spans="1:14" ht="19.5" hidden="1" customHeight="1">
      <c r="A25" s="315" t="s">
        <v>17</v>
      </c>
      <c r="B25" s="163"/>
      <c r="C25" s="163"/>
      <c r="D25" s="163"/>
      <c r="E25" s="176"/>
      <c r="F25" s="314" t="e">
        <f>SUM(#REF!)</f>
        <v>#REF!</v>
      </c>
      <c r="G25" s="28"/>
      <c r="H25" s="28"/>
      <c r="I25" s="28"/>
      <c r="J25" s="28"/>
      <c r="K25" s="314">
        <f t="shared" si="0"/>
        <v>0</v>
      </c>
    </row>
    <row r="26" spans="1:14" ht="19.5" hidden="1" customHeight="1">
      <c r="A26" s="315" t="s">
        <v>19</v>
      </c>
      <c r="B26" s="163"/>
      <c r="C26" s="163"/>
      <c r="D26" s="163"/>
      <c r="E26" s="176"/>
      <c r="F26" s="314" t="e">
        <f>SUM(#REF!)</f>
        <v>#REF!</v>
      </c>
      <c r="G26" s="28"/>
      <c r="H26" s="28"/>
      <c r="I26" s="28"/>
      <c r="J26" s="28"/>
      <c r="K26" s="314">
        <f t="shared" si="0"/>
        <v>0</v>
      </c>
    </row>
    <row r="27" spans="1:14" ht="19.5" hidden="1" customHeight="1">
      <c r="A27" s="315" t="s">
        <v>20</v>
      </c>
      <c r="B27" s="163"/>
      <c r="C27" s="163"/>
      <c r="D27" s="163"/>
      <c r="E27" s="176"/>
      <c r="F27" s="314" t="e">
        <f>SUM(#REF!)</f>
        <v>#REF!</v>
      </c>
      <c r="G27" s="28"/>
      <c r="H27" s="28"/>
      <c r="I27" s="28"/>
      <c r="J27" s="28"/>
      <c r="K27" s="314">
        <f t="shared" si="0"/>
        <v>0</v>
      </c>
    </row>
    <row r="28" spans="1:14" ht="19.5" hidden="1" customHeight="1">
      <c r="A28" s="315" t="s">
        <v>21</v>
      </c>
      <c r="B28" s="163"/>
      <c r="C28" s="163"/>
      <c r="D28" s="163"/>
      <c r="E28" s="176"/>
      <c r="F28" s="314" t="e">
        <f>SUM(#REF!)</f>
        <v>#REF!</v>
      </c>
      <c r="G28" s="28"/>
      <c r="H28" s="28"/>
      <c r="I28" s="28"/>
      <c r="J28" s="28"/>
      <c r="K28" s="314">
        <f t="shared" si="0"/>
        <v>0</v>
      </c>
    </row>
    <row r="29" spans="1:14" ht="19.5" hidden="1" customHeight="1">
      <c r="A29" s="315" t="s">
        <v>22</v>
      </c>
      <c r="B29" s="163"/>
      <c r="C29" s="163"/>
      <c r="D29" s="163"/>
      <c r="E29" s="176"/>
      <c r="F29" s="314" t="e">
        <f>SUM(#REF!)</f>
        <v>#REF!</v>
      </c>
      <c r="G29" s="28"/>
      <c r="H29" s="28"/>
      <c r="I29" s="28"/>
      <c r="J29" s="28"/>
      <c r="K29" s="314">
        <f t="shared" si="0"/>
        <v>0</v>
      </c>
    </row>
    <row r="30" spans="1:14" ht="19.5" customHeight="1">
      <c r="A30" s="209" t="s">
        <v>23</v>
      </c>
      <c r="B30" s="325" t="s">
        <v>87</v>
      </c>
      <c r="C30" s="227"/>
      <c r="D30" s="326"/>
      <c r="E30" s="179"/>
      <c r="F30" s="314">
        <v>10117</v>
      </c>
      <c r="G30" s="28"/>
      <c r="H30" s="28">
        <f>F30</f>
        <v>10117</v>
      </c>
      <c r="I30" s="28"/>
      <c r="J30" s="28"/>
      <c r="K30" s="314">
        <f t="shared" si="0"/>
        <v>10117</v>
      </c>
      <c r="L30" s="327" t="s">
        <v>146</v>
      </c>
      <c r="M30" s="328"/>
      <c r="N30" s="328"/>
    </row>
    <row r="31" spans="1:14" ht="19.5" customHeight="1">
      <c r="A31" s="204" t="s">
        <v>23</v>
      </c>
      <c r="B31" s="329" t="s">
        <v>88</v>
      </c>
      <c r="C31" s="230"/>
      <c r="D31" s="230"/>
      <c r="E31" s="180"/>
      <c r="F31" s="314">
        <v>5000</v>
      </c>
      <c r="G31" s="28">
        <f>F31</f>
        <v>5000</v>
      </c>
      <c r="H31" s="28"/>
      <c r="I31" s="28"/>
      <c r="J31" s="28"/>
      <c r="K31" s="314">
        <f t="shared" si="0"/>
        <v>5000</v>
      </c>
    </row>
    <row r="32" spans="1:14" ht="19.5" customHeight="1">
      <c r="A32" s="58" t="s">
        <v>23</v>
      </c>
      <c r="B32" s="330" t="s">
        <v>24</v>
      </c>
      <c r="C32" s="331"/>
      <c r="D32" s="331"/>
      <c r="E32" s="181"/>
      <c r="F32" s="314">
        <v>0</v>
      </c>
      <c r="G32" s="28"/>
      <c r="H32" s="28"/>
      <c r="I32" s="28"/>
      <c r="J32" s="28"/>
      <c r="K32" s="314">
        <f t="shared" si="0"/>
        <v>0</v>
      </c>
    </row>
    <row r="33" spans="1:11" ht="19.5" customHeight="1">
      <c r="A33" s="212" t="s">
        <v>25</v>
      </c>
      <c r="B33" s="332" t="s">
        <v>26</v>
      </c>
      <c r="C33" s="239"/>
      <c r="D33" s="333"/>
      <c r="E33" s="183"/>
      <c r="F33" s="314">
        <v>8279</v>
      </c>
      <c r="G33" s="28">
        <f>F33</f>
        <v>8279</v>
      </c>
      <c r="H33" s="28"/>
      <c r="I33" s="28"/>
      <c r="J33" s="28"/>
      <c r="K33" s="314">
        <f t="shared" si="0"/>
        <v>8279</v>
      </c>
    </row>
    <row r="34" spans="1:11" ht="19.5" customHeight="1">
      <c r="A34" s="212" t="s">
        <v>25</v>
      </c>
      <c r="B34" s="332" t="s">
        <v>27</v>
      </c>
      <c r="C34" s="239"/>
      <c r="D34" s="333"/>
      <c r="E34" s="183"/>
      <c r="F34" s="314">
        <v>9276</v>
      </c>
      <c r="G34" s="28">
        <f>F34*0.8</f>
        <v>7420.8</v>
      </c>
      <c r="H34" s="28"/>
      <c r="I34" s="28"/>
      <c r="J34" s="28">
        <f>F34*0.2</f>
        <v>1855.2</v>
      </c>
      <c r="K34" s="314">
        <f t="shared" si="0"/>
        <v>9276</v>
      </c>
    </row>
    <row r="35" spans="1:11" ht="19.5" customHeight="1" thickBot="1">
      <c r="A35" s="220" t="s">
        <v>89</v>
      </c>
      <c r="B35" s="221" t="s">
        <v>112</v>
      </c>
      <c r="C35" s="215"/>
      <c r="D35" s="216"/>
      <c r="E35" s="183"/>
      <c r="F35" s="314">
        <v>4700</v>
      </c>
      <c r="G35" s="28">
        <f>F35</f>
        <v>4700</v>
      </c>
      <c r="H35" s="28"/>
      <c r="I35" s="28"/>
      <c r="J35" s="28"/>
      <c r="K35" s="314">
        <f t="shared" si="0"/>
        <v>4700</v>
      </c>
    </row>
    <row r="36" spans="1:11" ht="19.5" customHeight="1" thickBot="1">
      <c r="A36" s="39"/>
      <c r="B36" s="318" t="s">
        <v>28</v>
      </c>
      <c r="C36" s="319"/>
      <c r="D36" s="171"/>
      <c r="E36" s="182"/>
      <c r="F36" s="314"/>
      <c r="G36" s="28"/>
      <c r="H36" s="28"/>
      <c r="I36" s="28"/>
      <c r="J36" s="28"/>
      <c r="K36" s="314">
        <f t="shared" si="0"/>
        <v>0</v>
      </c>
    </row>
    <row r="37" spans="1:11" ht="19.5" customHeight="1" thickBot="1">
      <c r="A37" s="64" t="s">
        <v>147</v>
      </c>
      <c r="B37" s="334" t="s">
        <v>28</v>
      </c>
      <c r="C37" s="335"/>
      <c r="D37" s="169"/>
      <c r="E37" s="164"/>
      <c r="F37" s="336">
        <f>F35+F34+F33+F31+F32+F30+F24+F23+F22+F21+F20+F19+F18</f>
        <v>43092</v>
      </c>
      <c r="G37" s="222">
        <f t="shared" ref="G37:J37" si="1">G35+G34+G33+G31+G32+G30+G24+G23+G22+G21+G20+G19+G18</f>
        <v>26119.8</v>
      </c>
      <c r="H37" s="222">
        <f t="shared" si="1"/>
        <v>10117</v>
      </c>
      <c r="I37" s="222">
        <f t="shared" si="1"/>
        <v>0</v>
      </c>
      <c r="J37" s="222">
        <f t="shared" si="1"/>
        <v>6855.2</v>
      </c>
      <c r="K37" s="314">
        <f t="shared" si="0"/>
        <v>43092</v>
      </c>
    </row>
    <row r="38" spans="1:11" ht="12" customHeight="1" thickBot="1">
      <c r="A38" s="3"/>
      <c r="B38" s="1"/>
      <c r="C38" s="1"/>
      <c r="D38" s="1"/>
      <c r="E38" s="1"/>
      <c r="F38" s="337"/>
      <c r="G38" s="28"/>
      <c r="H38" s="28"/>
      <c r="I38" s="28"/>
      <c r="J38" s="28"/>
      <c r="K38" s="314">
        <f t="shared" si="0"/>
        <v>0</v>
      </c>
    </row>
    <row r="39" spans="1:11" ht="19.5" customHeight="1" thickBot="1">
      <c r="A39" s="5" t="s">
        <v>109</v>
      </c>
      <c r="B39" s="161"/>
      <c r="C39" s="161"/>
      <c r="D39" s="161"/>
      <c r="E39" s="175" t="s">
        <v>71</v>
      </c>
      <c r="F39" s="337"/>
      <c r="G39" s="28"/>
      <c r="H39" s="28"/>
      <c r="I39" s="28"/>
      <c r="J39" s="28"/>
      <c r="K39" s="314">
        <f t="shared" si="0"/>
        <v>0</v>
      </c>
    </row>
    <row r="40" spans="1:11" ht="19.5" customHeight="1">
      <c r="A40" s="315" t="s">
        <v>30</v>
      </c>
      <c r="B40" s="321"/>
      <c r="C40" s="150"/>
      <c r="D40" s="163"/>
      <c r="E40" s="176"/>
      <c r="F40" s="314">
        <v>0</v>
      </c>
      <c r="G40" s="28"/>
      <c r="H40" s="28"/>
      <c r="I40" s="28"/>
      <c r="J40" s="28"/>
      <c r="K40" s="314">
        <f t="shared" si="0"/>
        <v>0</v>
      </c>
    </row>
    <row r="41" spans="1:11" ht="19.5" customHeight="1" thickBot="1">
      <c r="A41" s="38" t="s">
        <v>31</v>
      </c>
      <c r="B41" s="172"/>
      <c r="C41" s="172"/>
      <c r="D41" s="170"/>
      <c r="E41" s="176"/>
      <c r="F41" s="314">
        <v>0</v>
      </c>
      <c r="G41" s="28"/>
      <c r="H41" s="28"/>
      <c r="I41" s="28"/>
      <c r="J41" s="28"/>
      <c r="K41" s="314">
        <f t="shared" si="0"/>
        <v>0</v>
      </c>
    </row>
    <row r="42" spans="1:11" ht="19.5" hidden="1" customHeight="1">
      <c r="A42" s="38" t="s">
        <v>32</v>
      </c>
      <c r="B42" s="172"/>
      <c r="C42" s="172"/>
      <c r="D42" s="172"/>
      <c r="E42" s="178"/>
      <c r="F42" s="314" t="e">
        <f>SUM(#REF!)</f>
        <v>#REF!</v>
      </c>
      <c r="G42" s="28"/>
      <c r="H42" s="28"/>
      <c r="I42" s="28"/>
      <c r="J42" s="28"/>
      <c r="K42" s="314">
        <f t="shared" si="0"/>
        <v>0</v>
      </c>
    </row>
    <row r="43" spans="1:11" ht="19.5" customHeight="1" thickBot="1">
      <c r="A43" s="39" t="s">
        <v>14</v>
      </c>
      <c r="B43" s="318" t="s">
        <v>28</v>
      </c>
      <c r="C43" s="319"/>
      <c r="D43" s="171"/>
      <c r="E43" s="182"/>
      <c r="F43" s="314">
        <v>0</v>
      </c>
      <c r="G43" s="28"/>
      <c r="H43" s="28"/>
      <c r="I43" s="28"/>
      <c r="J43" s="28"/>
      <c r="K43" s="314">
        <f t="shared" si="0"/>
        <v>0</v>
      </c>
    </row>
    <row r="44" spans="1:11" ht="19.5" customHeight="1">
      <c r="A44" s="38" t="s">
        <v>33</v>
      </c>
      <c r="B44" s="338" t="s">
        <v>28</v>
      </c>
      <c r="C44" s="150"/>
      <c r="D44" s="150"/>
      <c r="E44" s="178"/>
      <c r="F44" s="314">
        <v>0</v>
      </c>
      <c r="G44" s="28"/>
      <c r="H44" s="28"/>
      <c r="I44" s="28"/>
      <c r="J44" s="28"/>
      <c r="K44" s="314">
        <f t="shared" si="0"/>
        <v>0</v>
      </c>
    </row>
    <row r="45" spans="1:11" ht="30" customHeight="1">
      <c r="A45" s="339" t="s">
        <v>34</v>
      </c>
      <c r="B45" s="340" t="str">
        <f>B21</f>
        <v xml:space="preserve"> Ateliers collectifs bénéficiaires </v>
      </c>
      <c r="C45" s="174"/>
      <c r="D45" s="174"/>
      <c r="E45" s="184"/>
      <c r="F45" s="314">
        <v>0</v>
      </c>
      <c r="G45" s="28"/>
      <c r="H45" s="28"/>
      <c r="I45" s="28"/>
      <c r="J45" s="28"/>
      <c r="K45" s="314">
        <f t="shared" si="0"/>
        <v>0</v>
      </c>
    </row>
    <row r="46" spans="1:11" ht="39" customHeight="1">
      <c r="A46" s="223" t="s">
        <v>35</v>
      </c>
      <c r="B46" s="414" t="s">
        <v>90</v>
      </c>
      <c r="C46" s="410"/>
      <c r="D46" s="410"/>
      <c r="E46" s="185"/>
      <c r="F46" s="314">
        <v>0</v>
      </c>
      <c r="G46" s="28"/>
      <c r="H46" s="28"/>
      <c r="I46" s="28"/>
      <c r="J46" s="28"/>
      <c r="K46" s="314">
        <f t="shared" si="0"/>
        <v>0</v>
      </c>
    </row>
    <row r="47" spans="1:11" ht="39" customHeight="1">
      <c r="A47" s="223" t="s">
        <v>36</v>
      </c>
      <c r="B47" s="416" t="str">
        <f>B24</f>
        <v xml:space="preserve">Cures Remise en Santé </v>
      </c>
      <c r="C47" s="410"/>
      <c r="D47" s="410"/>
      <c r="E47" s="185"/>
      <c r="F47" s="314">
        <v>4000</v>
      </c>
      <c r="G47" s="28"/>
      <c r="H47" s="28"/>
      <c r="I47" s="28"/>
      <c r="J47" s="28">
        <f>F47</f>
        <v>4000</v>
      </c>
      <c r="K47" s="314">
        <f t="shared" si="0"/>
        <v>4000</v>
      </c>
    </row>
    <row r="48" spans="1:11" ht="46.95" customHeight="1">
      <c r="A48" s="224" t="s">
        <v>37</v>
      </c>
      <c r="B48" s="414" t="s">
        <v>91</v>
      </c>
      <c r="C48" s="410"/>
      <c r="D48" s="410"/>
      <c r="E48" s="185"/>
      <c r="F48" s="314">
        <v>4000</v>
      </c>
      <c r="G48" s="28">
        <f>F48</f>
        <v>4000</v>
      </c>
      <c r="H48" s="28"/>
      <c r="I48" s="28"/>
      <c r="J48" s="28"/>
      <c r="K48" s="314">
        <f t="shared" si="0"/>
        <v>4000</v>
      </c>
    </row>
    <row r="49" spans="1:12" ht="28.5" customHeight="1">
      <c r="A49" s="225" t="s">
        <v>73</v>
      </c>
      <c r="B49" s="414" t="s">
        <v>148</v>
      </c>
      <c r="C49" s="414"/>
      <c r="D49" s="415"/>
      <c r="E49" s="185"/>
      <c r="F49" s="314">
        <v>0</v>
      </c>
      <c r="G49" s="28"/>
      <c r="H49" s="28"/>
      <c r="I49" s="28"/>
      <c r="J49" s="28"/>
      <c r="K49" s="314">
        <f t="shared" si="0"/>
        <v>0</v>
      </c>
    </row>
    <row r="50" spans="1:12" ht="19.5" customHeight="1">
      <c r="A50" s="341" t="s">
        <v>92</v>
      </c>
      <c r="B50" s="325" t="s">
        <v>149</v>
      </c>
      <c r="C50" s="227"/>
      <c r="D50" s="227"/>
      <c r="E50" s="178"/>
      <c r="F50" s="314">
        <v>46445</v>
      </c>
      <c r="G50" s="28"/>
      <c r="H50" s="28">
        <f>F50</f>
        <v>46445</v>
      </c>
      <c r="I50" s="28"/>
      <c r="J50" s="28"/>
      <c r="K50" s="314">
        <f t="shared" si="0"/>
        <v>46445</v>
      </c>
      <c r="L50" s="328" t="s">
        <v>150</v>
      </c>
    </row>
    <row r="51" spans="1:12" ht="19.5" customHeight="1">
      <c r="A51" s="342" t="s">
        <v>38</v>
      </c>
      <c r="B51" s="343" t="s">
        <v>151</v>
      </c>
      <c r="C51" s="230"/>
      <c r="D51" s="230"/>
      <c r="E51" s="180"/>
      <c r="F51" s="314">
        <v>4700</v>
      </c>
      <c r="G51" s="28">
        <f>F51</f>
        <v>4700</v>
      </c>
      <c r="H51" s="28"/>
      <c r="I51" s="28"/>
      <c r="J51" s="28"/>
      <c r="K51" s="314">
        <f t="shared" si="0"/>
        <v>4700</v>
      </c>
    </row>
    <row r="52" spans="1:12" ht="19.5" customHeight="1">
      <c r="A52" s="344" t="s">
        <v>92</v>
      </c>
      <c r="B52" s="345" t="s">
        <v>152</v>
      </c>
      <c r="C52" s="234"/>
      <c r="D52" s="234"/>
      <c r="E52" s="181"/>
      <c r="F52" s="314">
        <v>1000</v>
      </c>
      <c r="G52" s="28">
        <f>F52</f>
        <v>1000</v>
      </c>
      <c r="H52" s="28"/>
      <c r="I52" s="28"/>
      <c r="J52" s="28"/>
      <c r="K52" s="314">
        <f t="shared" si="0"/>
        <v>1000</v>
      </c>
    </row>
    <row r="53" spans="1:12" ht="19.5" hidden="1" customHeight="1">
      <c r="A53" s="344" t="s">
        <v>92</v>
      </c>
      <c r="B53" s="321" t="s">
        <v>153</v>
      </c>
      <c r="C53" s="150"/>
      <c r="D53" s="150"/>
      <c r="E53" s="178"/>
      <c r="F53" s="314" t="e">
        <f>SUM(#REF!)</f>
        <v>#REF!</v>
      </c>
      <c r="G53" s="28" t="e">
        <f t="shared" ref="G53:G68" si="2">F53</f>
        <v>#REF!</v>
      </c>
      <c r="H53" s="28"/>
      <c r="I53" s="28"/>
      <c r="J53" s="28"/>
      <c r="K53" s="314" t="e">
        <f t="shared" si="0"/>
        <v>#REF!</v>
      </c>
    </row>
    <row r="54" spans="1:12" ht="19.5" hidden="1" customHeight="1">
      <c r="A54" s="344" t="s">
        <v>92</v>
      </c>
      <c r="B54" s="150"/>
      <c r="C54" s="150"/>
      <c r="D54" s="150"/>
      <c r="E54" s="178"/>
      <c r="F54" s="314" t="e">
        <f>SUM(#REF!)</f>
        <v>#REF!</v>
      </c>
      <c r="G54" s="28" t="e">
        <f t="shared" si="2"/>
        <v>#REF!</v>
      </c>
      <c r="H54" s="28"/>
      <c r="I54" s="28"/>
      <c r="J54" s="28"/>
      <c r="K54" s="314" t="e">
        <f t="shared" si="0"/>
        <v>#REF!</v>
      </c>
    </row>
    <row r="55" spans="1:12" ht="19.5" hidden="1" customHeight="1">
      <c r="A55" s="344" t="s">
        <v>92</v>
      </c>
      <c r="B55" s="150"/>
      <c r="C55" s="150"/>
      <c r="D55" s="150"/>
      <c r="E55" s="178"/>
      <c r="F55" s="314" t="e">
        <f>SUM(#REF!)</f>
        <v>#REF!</v>
      </c>
      <c r="G55" s="28" t="e">
        <f t="shared" si="2"/>
        <v>#REF!</v>
      </c>
      <c r="H55" s="28"/>
      <c r="I55" s="28"/>
      <c r="J55" s="28"/>
      <c r="K55" s="314" t="e">
        <f t="shared" si="0"/>
        <v>#REF!</v>
      </c>
    </row>
    <row r="56" spans="1:12" ht="19.5" hidden="1" customHeight="1">
      <c r="A56" s="344" t="s">
        <v>92</v>
      </c>
      <c r="B56" s="150"/>
      <c r="C56" s="150"/>
      <c r="D56" s="150"/>
      <c r="E56" s="178"/>
      <c r="F56" s="314" t="e">
        <f>SUM(#REF!)</f>
        <v>#REF!</v>
      </c>
      <c r="G56" s="28" t="e">
        <f t="shared" si="2"/>
        <v>#REF!</v>
      </c>
      <c r="H56" s="28"/>
      <c r="I56" s="28"/>
      <c r="J56" s="28"/>
      <c r="K56" s="314" t="e">
        <f t="shared" si="0"/>
        <v>#REF!</v>
      </c>
    </row>
    <row r="57" spans="1:12" ht="19.5" hidden="1" customHeight="1">
      <c r="A57" s="344" t="s">
        <v>92</v>
      </c>
      <c r="B57" s="150"/>
      <c r="C57" s="150"/>
      <c r="D57" s="150"/>
      <c r="E57" s="178"/>
      <c r="F57" s="314" t="e">
        <f>SUM(#REF!)</f>
        <v>#REF!</v>
      </c>
      <c r="G57" s="28" t="e">
        <f t="shared" si="2"/>
        <v>#REF!</v>
      </c>
      <c r="H57" s="28"/>
      <c r="I57" s="28"/>
      <c r="J57" s="28"/>
      <c r="K57" s="314" t="e">
        <f t="shared" si="0"/>
        <v>#REF!</v>
      </c>
    </row>
    <row r="58" spans="1:12" ht="19.5" hidden="1" customHeight="1">
      <c r="A58" s="344" t="s">
        <v>92</v>
      </c>
      <c r="B58" s="150"/>
      <c r="C58" s="150"/>
      <c r="D58" s="150"/>
      <c r="E58" s="178"/>
      <c r="F58" s="314" t="e">
        <f>SUM(#REF!)</f>
        <v>#REF!</v>
      </c>
      <c r="G58" s="28" t="e">
        <f t="shared" si="2"/>
        <v>#REF!</v>
      </c>
      <c r="H58" s="28"/>
      <c r="I58" s="28"/>
      <c r="J58" s="28"/>
      <c r="K58" s="314" t="e">
        <f t="shared" si="0"/>
        <v>#REF!</v>
      </c>
    </row>
    <row r="59" spans="1:12" ht="19.5" hidden="1" customHeight="1">
      <c r="A59" s="344" t="s">
        <v>92</v>
      </c>
      <c r="B59" s="150"/>
      <c r="C59" s="150"/>
      <c r="D59" s="150"/>
      <c r="E59" s="178"/>
      <c r="F59" s="314" t="e">
        <f>SUM(#REF!)</f>
        <v>#REF!</v>
      </c>
      <c r="G59" s="28" t="e">
        <f t="shared" si="2"/>
        <v>#REF!</v>
      </c>
      <c r="H59" s="28"/>
      <c r="I59" s="28"/>
      <c r="J59" s="28"/>
      <c r="K59" s="314" t="e">
        <f t="shared" si="0"/>
        <v>#REF!</v>
      </c>
    </row>
    <row r="60" spans="1:12" ht="19.5" hidden="1" customHeight="1">
      <c r="A60" s="344" t="s">
        <v>92</v>
      </c>
      <c r="B60" s="150"/>
      <c r="C60" s="150"/>
      <c r="D60" s="150"/>
      <c r="E60" s="178"/>
      <c r="F60" s="314" t="e">
        <f>SUM(#REF!)</f>
        <v>#REF!</v>
      </c>
      <c r="G60" s="28" t="e">
        <f t="shared" si="2"/>
        <v>#REF!</v>
      </c>
      <c r="H60" s="28"/>
      <c r="I60" s="28"/>
      <c r="J60" s="28"/>
      <c r="K60" s="314" t="e">
        <f t="shared" si="0"/>
        <v>#REF!</v>
      </c>
    </row>
    <row r="61" spans="1:12" ht="19.5" hidden="1" customHeight="1">
      <c r="A61" s="344" t="s">
        <v>92</v>
      </c>
      <c r="B61" s="150"/>
      <c r="C61" s="150"/>
      <c r="D61" s="150"/>
      <c r="E61" s="178"/>
      <c r="F61" s="314" t="e">
        <f>SUM(#REF!)</f>
        <v>#REF!</v>
      </c>
      <c r="G61" s="28" t="e">
        <f t="shared" si="2"/>
        <v>#REF!</v>
      </c>
      <c r="H61" s="28"/>
      <c r="I61" s="28"/>
      <c r="J61" s="28"/>
      <c r="K61" s="314" t="e">
        <f t="shared" si="0"/>
        <v>#REF!</v>
      </c>
    </row>
    <row r="62" spans="1:12" ht="19.5" hidden="1" customHeight="1">
      <c r="A62" s="344" t="s">
        <v>92</v>
      </c>
      <c r="B62" s="150"/>
      <c r="C62" s="150"/>
      <c r="D62" s="150"/>
      <c r="E62" s="178"/>
      <c r="F62" s="314" t="e">
        <f>SUM(#REF!)</f>
        <v>#REF!</v>
      </c>
      <c r="G62" s="28" t="e">
        <f t="shared" si="2"/>
        <v>#REF!</v>
      </c>
      <c r="H62" s="28"/>
      <c r="I62" s="28"/>
      <c r="J62" s="28"/>
      <c r="K62" s="314" t="e">
        <f t="shared" si="0"/>
        <v>#REF!</v>
      </c>
    </row>
    <row r="63" spans="1:12" ht="19.5" hidden="1" customHeight="1">
      <c r="A63" s="344" t="s">
        <v>92</v>
      </c>
      <c r="B63" s="150"/>
      <c r="C63" s="150"/>
      <c r="D63" s="150"/>
      <c r="E63" s="178"/>
      <c r="F63" s="314" t="e">
        <f>SUM(#REF!)</f>
        <v>#REF!</v>
      </c>
      <c r="G63" s="28" t="e">
        <f t="shared" si="2"/>
        <v>#REF!</v>
      </c>
      <c r="H63" s="28"/>
      <c r="I63" s="28"/>
      <c r="J63" s="28"/>
      <c r="K63" s="314" t="e">
        <f t="shared" si="0"/>
        <v>#REF!</v>
      </c>
    </row>
    <row r="64" spans="1:12" ht="19.5" customHeight="1">
      <c r="A64" s="344" t="s">
        <v>114</v>
      </c>
      <c r="B64" s="345" t="s">
        <v>154</v>
      </c>
      <c r="C64" s="236"/>
      <c r="D64" s="236"/>
      <c r="E64" s="178"/>
      <c r="F64" s="314">
        <v>500</v>
      </c>
      <c r="G64" s="28">
        <v>125</v>
      </c>
      <c r="H64" s="28">
        <v>125</v>
      </c>
      <c r="I64" s="28">
        <v>125</v>
      </c>
      <c r="J64" s="28">
        <v>125</v>
      </c>
      <c r="K64" s="314">
        <f t="shared" si="0"/>
        <v>500</v>
      </c>
    </row>
    <row r="65" spans="1:11" ht="19.5" customHeight="1">
      <c r="A65" s="346" t="s">
        <v>38</v>
      </c>
      <c r="B65" s="347" t="s">
        <v>66</v>
      </c>
      <c r="C65" s="239"/>
      <c r="D65" s="239"/>
      <c r="E65" s="183"/>
      <c r="F65" s="314">
        <v>12600</v>
      </c>
      <c r="G65" s="28">
        <f t="shared" si="2"/>
        <v>12600</v>
      </c>
      <c r="H65" s="28"/>
      <c r="I65" s="28"/>
      <c r="J65" s="28"/>
      <c r="K65" s="314">
        <f t="shared" si="0"/>
        <v>12600</v>
      </c>
    </row>
    <row r="66" spans="1:11" ht="19.5" customHeight="1">
      <c r="A66" s="346" t="s">
        <v>51</v>
      </c>
      <c r="B66" s="332" t="s">
        <v>52</v>
      </c>
      <c r="C66" s="239"/>
      <c r="D66" s="239"/>
      <c r="E66" s="183"/>
      <c r="F66" s="314">
        <v>3030</v>
      </c>
      <c r="G66" s="28">
        <f t="shared" si="2"/>
        <v>3030</v>
      </c>
      <c r="H66" s="28"/>
      <c r="I66" s="28"/>
      <c r="J66" s="28"/>
      <c r="K66" s="314">
        <f t="shared" si="0"/>
        <v>3030</v>
      </c>
    </row>
    <row r="67" spans="1:11" ht="19.5" customHeight="1">
      <c r="A67" s="346" t="s">
        <v>38</v>
      </c>
      <c r="B67" s="347" t="s">
        <v>67</v>
      </c>
      <c r="C67" s="239"/>
      <c r="D67" s="239"/>
      <c r="E67" s="183"/>
      <c r="F67" s="314">
        <v>11250</v>
      </c>
      <c r="G67" s="28">
        <f t="shared" si="2"/>
        <v>11250</v>
      </c>
      <c r="H67" s="28"/>
      <c r="I67" s="28"/>
      <c r="J67" s="28"/>
      <c r="K67" s="314">
        <f t="shared" si="0"/>
        <v>11250</v>
      </c>
    </row>
    <row r="68" spans="1:11" ht="19.5" customHeight="1">
      <c r="A68" s="346" t="s">
        <v>51</v>
      </c>
      <c r="B68" s="332" t="s">
        <v>53</v>
      </c>
      <c r="C68" s="239"/>
      <c r="D68" s="239"/>
      <c r="E68" s="183"/>
      <c r="F68" s="314">
        <v>2700</v>
      </c>
      <c r="G68" s="28">
        <f t="shared" si="2"/>
        <v>2700</v>
      </c>
      <c r="H68" s="28"/>
      <c r="I68" s="28"/>
      <c r="J68" s="28"/>
      <c r="K68" s="314">
        <f t="shared" si="0"/>
        <v>2700</v>
      </c>
    </row>
    <row r="69" spans="1:11" ht="19.5" customHeight="1" thickBot="1">
      <c r="A69" s="38" t="s">
        <v>54</v>
      </c>
      <c r="B69" s="348" t="s">
        <v>72</v>
      </c>
      <c r="C69" s="150"/>
      <c r="D69" s="150"/>
      <c r="E69" s="178"/>
      <c r="F69" s="314">
        <v>0</v>
      </c>
      <c r="G69" s="28"/>
      <c r="H69" s="28"/>
      <c r="I69" s="28"/>
      <c r="J69" s="28"/>
      <c r="K69" s="314">
        <f t="shared" si="0"/>
        <v>0</v>
      </c>
    </row>
    <row r="70" spans="1:11" ht="19.5" customHeight="1" thickBot="1">
      <c r="A70" s="39"/>
      <c r="B70" s="318" t="s">
        <v>28</v>
      </c>
      <c r="C70" s="349"/>
      <c r="D70" s="168"/>
      <c r="E70" s="186"/>
      <c r="F70" s="314"/>
      <c r="G70" s="28"/>
      <c r="H70" s="28"/>
      <c r="I70" s="28"/>
      <c r="J70" s="28"/>
      <c r="K70" s="314">
        <f t="shared" si="0"/>
        <v>0</v>
      </c>
    </row>
    <row r="71" spans="1:11" ht="19.5" customHeight="1" thickBot="1">
      <c r="A71" s="64" t="s">
        <v>110</v>
      </c>
      <c r="B71" s="335"/>
      <c r="C71" s="335"/>
      <c r="D71" s="169"/>
      <c r="E71" s="164"/>
      <c r="F71" s="336">
        <f>F68+F67+F66+F65+F64+F51+F50+F49+F48+F47+F46+F45+F52</f>
        <v>90225</v>
      </c>
      <c r="G71" s="67">
        <f t="shared" ref="G71:J71" si="3">G68+G67+G66+G65+G64+G51+G50+G49+G48+G47+G46+G45+G52</f>
        <v>39405</v>
      </c>
      <c r="H71" s="67">
        <f t="shared" si="3"/>
        <v>46570</v>
      </c>
      <c r="I71" s="67">
        <f t="shared" si="3"/>
        <v>125</v>
      </c>
      <c r="J71" s="67">
        <f t="shared" si="3"/>
        <v>4125</v>
      </c>
      <c r="K71" s="314">
        <f t="shared" si="0"/>
        <v>90225</v>
      </c>
    </row>
    <row r="72" spans="1:11" ht="19.5" customHeight="1">
      <c r="A72" s="160" t="s">
        <v>69</v>
      </c>
      <c r="B72" s="1"/>
      <c r="C72" s="1"/>
      <c r="D72" s="1"/>
      <c r="E72" s="1"/>
      <c r="F72" s="337">
        <f>F37-F71</f>
        <v>-47133</v>
      </c>
      <c r="G72" s="27">
        <f t="shared" ref="G72:J72" si="4">G37-G71</f>
        <v>-13285.2</v>
      </c>
      <c r="H72" s="27">
        <f t="shared" si="4"/>
        <v>-36453</v>
      </c>
      <c r="I72" s="27">
        <f t="shared" si="4"/>
        <v>-125</v>
      </c>
      <c r="J72" s="27">
        <f t="shared" si="4"/>
        <v>2730.2</v>
      </c>
      <c r="K72" s="314">
        <f t="shared" si="0"/>
        <v>-47133</v>
      </c>
    </row>
    <row r="73" spans="1:11" ht="19.5" customHeight="1">
      <c r="A73" s="111" t="s">
        <v>55</v>
      </c>
      <c r="B73" s="111"/>
      <c r="C73" s="111"/>
      <c r="D73" s="111"/>
      <c r="E73" s="165"/>
      <c r="F73" s="337">
        <f>+F72</f>
        <v>-47133</v>
      </c>
      <c r="G73" s="27">
        <f t="shared" ref="G73:J73" si="5">+G72</f>
        <v>-13285.2</v>
      </c>
      <c r="H73" s="27">
        <f t="shared" si="5"/>
        <v>-36453</v>
      </c>
      <c r="I73" s="27">
        <f t="shared" si="5"/>
        <v>-125</v>
      </c>
      <c r="J73" s="27">
        <f t="shared" si="5"/>
        <v>2730.2</v>
      </c>
      <c r="K73" s="314">
        <f t="shared" si="0"/>
        <v>-47133</v>
      </c>
    </row>
    <row r="74" spans="1:11" ht="19.5" customHeight="1" thickBot="1">
      <c r="A74" s="155"/>
      <c r="B74" s="155"/>
      <c r="C74" s="155"/>
      <c r="D74" s="155"/>
      <c r="E74" s="155"/>
      <c r="F74" s="337"/>
      <c r="G74" s="28"/>
      <c r="H74" s="28"/>
      <c r="I74" s="28"/>
      <c r="J74" s="28"/>
      <c r="K74" s="314"/>
    </row>
    <row r="75" spans="1:11" ht="39.75" customHeight="1">
      <c r="A75" s="242" t="s">
        <v>56</v>
      </c>
      <c r="B75" s="412" t="s">
        <v>28</v>
      </c>
      <c r="C75" s="413"/>
      <c r="D75" s="350">
        <v>11996</v>
      </c>
      <c r="E75" s="244"/>
      <c r="F75" s="351">
        <f>+D75+F73</f>
        <v>-35137</v>
      </c>
      <c r="G75" s="245"/>
      <c r="H75" s="245"/>
      <c r="I75" s="245"/>
      <c r="J75" s="245"/>
      <c r="K75" s="352"/>
    </row>
    <row r="76" spans="1:11" ht="43.95" customHeight="1">
      <c r="A76" s="406" t="s">
        <v>101</v>
      </c>
      <c r="B76" s="407"/>
      <c r="C76" s="407"/>
      <c r="D76" s="407"/>
      <c r="E76" s="407"/>
      <c r="F76" s="407"/>
      <c r="G76" s="407"/>
      <c r="H76" s="407"/>
      <c r="I76" s="407"/>
      <c r="J76" s="407"/>
      <c r="K76" s="417"/>
    </row>
    <row r="77" spans="1:11" ht="19.5" customHeigh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</row>
  </sheetData>
  <mergeCells count="6">
    <mergeCell ref="A76:K76"/>
    <mergeCell ref="B46:D46"/>
    <mergeCell ref="B47:D47"/>
    <mergeCell ref="B48:D48"/>
    <mergeCell ref="B49:D49"/>
    <mergeCell ref="B75:C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79"/>
  <sheetViews>
    <sheetView workbookViewId="0">
      <selection activeCell="J48" sqref="J48"/>
    </sheetView>
  </sheetViews>
  <sheetFormatPr baseColWidth="10" defaultColWidth="12.59765625" defaultRowHeight="13.8"/>
  <cols>
    <col min="1" max="1" width="21.3984375" style="303" customWidth="1"/>
    <col min="2" max="2" width="14.09765625" style="303" customWidth="1"/>
    <col min="3" max="3" width="12" style="303" customWidth="1"/>
    <col min="4" max="4" width="13.69921875" style="303" customWidth="1"/>
    <col min="5" max="5" width="0.19921875" style="303" customWidth="1"/>
    <col min="6" max="6" width="0.3984375" style="303" customWidth="1"/>
    <col min="7" max="7" width="11.09765625" style="303" customWidth="1"/>
    <col min="8" max="8" width="10" style="303" customWidth="1"/>
    <col min="9" max="9" width="10.5" style="303" customWidth="1"/>
    <col min="10" max="10" width="11.09765625" style="303" customWidth="1"/>
    <col min="11" max="11" width="11" style="303" customWidth="1"/>
    <col min="12" max="12" width="10" style="303" customWidth="1"/>
    <col min="13" max="16384" width="12.59765625" style="303"/>
  </cols>
  <sheetData>
    <row r="1" spans="1:13" ht="13.5" customHeight="1">
      <c r="A1" s="158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159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246" t="s">
        <v>107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</row>
    <row r="7" spans="1:13" ht="42" customHeight="1">
      <c r="A7" s="305" t="s">
        <v>107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1:13" ht="19.5" customHeight="1" thickBot="1">
      <c r="A8" s="307"/>
      <c r="B8" s="250" t="s">
        <v>111</v>
      </c>
      <c r="C8" s="1"/>
      <c r="D8" s="1"/>
      <c r="E8" s="1"/>
      <c r="F8" s="4"/>
      <c r="G8" s="4"/>
      <c r="H8" s="4"/>
      <c r="I8" s="4"/>
      <c r="J8" s="4"/>
      <c r="K8" s="4"/>
      <c r="L8" s="4"/>
    </row>
    <row r="9" spans="1:13" ht="53.25" customHeight="1" thickBot="1">
      <c r="A9" s="308" t="s">
        <v>108</v>
      </c>
      <c r="B9" s="161"/>
      <c r="C9" s="161"/>
      <c r="D9" s="161"/>
      <c r="E9" s="175" t="s">
        <v>70</v>
      </c>
      <c r="F9" s="256"/>
      <c r="G9" s="256">
        <v>2022</v>
      </c>
      <c r="H9" s="309" t="s">
        <v>141</v>
      </c>
      <c r="I9" s="310" t="s">
        <v>142</v>
      </c>
      <c r="J9" s="310" t="s">
        <v>143</v>
      </c>
      <c r="K9" s="310" t="s">
        <v>144</v>
      </c>
      <c r="L9" s="256" t="s">
        <v>145</v>
      </c>
    </row>
    <row r="10" spans="1:13" ht="19.5" customHeight="1">
      <c r="A10" s="311" t="s">
        <v>6</v>
      </c>
      <c r="B10" s="236"/>
      <c r="C10" s="150"/>
      <c r="D10" s="312"/>
      <c r="E10" s="162"/>
      <c r="F10" s="18"/>
      <c r="G10" s="18"/>
      <c r="H10" s="18"/>
      <c r="I10" s="18"/>
      <c r="J10" s="18"/>
      <c r="K10" s="18"/>
      <c r="L10" s="18"/>
    </row>
    <row r="11" spans="1:13" ht="19.5" customHeight="1">
      <c r="A11" s="313" t="s">
        <v>7</v>
      </c>
      <c r="B11" s="170"/>
      <c r="C11" s="170"/>
      <c r="D11" s="170"/>
      <c r="E11" s="176"/>
      <c r="F11" s="28"/>
      <c r="G11" s="314">
        <v>0</v>
      </c>
      <c r="H11" s="28"/>
      <c r="I11" s="28"/>
      <c r="J11" s="28"/>
      <c r="K11" s="28"/>
      <c r="L11" s="314">
        <f>I11+J11+K11+H11</f>
        <v>0</v>
      </c>
    </row>
    <row r="12" spans="1:13" ht="19.5" customHeight="1">
      <c r="A12" s="315" t="s">
        <v>8</v>
      </c>
      <c r="B12" s="316" t="s">
        <v>9</v>
      </c>
      <c r="C12" s="170"/>
      <c r="D12" s="170"/>
      <c r="E12" s="176"/>
      <c r="F12" s="28"/>
      <c r="G12" s="314">
        <v>0</v>
      </c>
      <c r="H12" s="28"/>
      <c r="I12" s="28"/>
      <c r="J12" s="28"/>
      <c r="K12" s="28"/>
      <c r="L12" s="314">
        <f t="shared" ref="L12:L76" si="0">I12+J12+K12+H12</f>
        <v>0</v>
      </c>
    </row>
    <row r="13" spans="1:13" ht="19.5" customHeight="1">
      <c r="A13" s="313" t="s">
        <v>10</v>
      </c>
      <c r="B13" s="170"/>
      <c r="C13" s="170"/>
      <c r="D13" s="170"/>
      <c r="E13" s="176"/>
      <c r="F13" s="28"/>
      <c r="G13" s="314">
        <v>0</v>
      </c>
      <c r="H13" s="28"/>
      <c r="I13" s="28"/>
      <c r="J13" s="28"/>
      <c r="K13" s="28"/>
      <c r="L13" s="314">
        <f t="shared" si="0"/>
        <v>0</v>
      </c>
    </row>
    <row r="14" spans="1:13" ht="19.5" customHeight="1" thickBot="1">
      <c r="A14" s="31" t="s">
        <v>11</v>
      </c>
      <c r="B14" s="317" t="s">
        <v>12</v>
      </c>
      <c r="C14" s="163"/>
      <c r="D14" s="163"/>
      <c r="E14" s="176"/>
      <c r="F14" s="28"/>
      <c r="G14" s="314">
        <v>15000</v>
      </c>
      <c r="H14" s="28"/>
      <c r="I14" s="28">
        <f>G14/2</f>
        <v>7500</v>
      </c>
      <c r="J14" s="28"/>
      <c r="K14" s="28">
        <f>G14/2</f>
        <v>7500</v>
      </c>
      <c r="L14" s="314">
        <f t="shared" si="0"/>
        <v>15000</v>
      </c>
      <c r="M14" s="327" t="s">
        <v>155</v>
      </c>
    </row>
    <row r="15" spans="1:13" ht="19.5" hidden="1" customHeight="1">
      <c r="A15" s="38" t="s">
        <v>13</v>
      </c>
      <c r="B15" s="163"/>
      <c r="C15" s="163"/>
      <c r="D15" s="163"/>
      <c r="E15" s="176"/>
      <c r="F15" s="28"/>
      <c r="G15" s="314" t="e">
        <f>SUM(#REF!)</f>
        <v>#REF!</v>
      </c>
      <c r="H15" s="28"/>
      <c r="I15" s="28"/>
      <c r="J15" s="28"/>
      <c r="K15" s="28"/>
      <c r="L15" s="314">
        <f t="shared" si="0"/>
        <v>0</v>
      </c>
    </row>
    <row r="16" spans="1:13" ht="19.5" customHeight="1" thickBot="1">
      <c r="A16" s="39" t="s">
        <v>14</v>
      </c>
      <c r="B16" s="318" t="s">
        <v>28</v>
      </c>
      <c r="C16" s="319"/>
      <c r="D16" s="320"/>
      <c r="E16" s="177"/>
      <c r="F16" s="28"/>
      <c r="G16" s="314">
        <f>SUM(G11:G14)</f>
        <v>15000</v>
      </c>
      <c r="H16" s="28"/>
      <c r="I16" s="28"/>
      <c r="J16" s="28"/>
      <c r="K16" s="28"/>
      <c r="L16" s="314">
        <f t="shared" si="0"/>
        <v>0</v>
      </c>
    </row>
    <row r="17" spans="1:12" ht="19.5" customHeight="1">
      <c r="A17" s="45" t="s">
        <v>15</v>
      </c>
      <c r="B17" s="321" t="s">
        <v>16</v>
      </c>
      <c r="C17" s="150"/>
      <c r="D17" s="150"/>
      <c r="E17" s="178"/>
      <c r="F17" s="28"/>
      <c r="G17" s="314">
        <v>0</v>
      </c>
      <c r="H17" s="28"/>
      <c r="I17" s="28"/>
      <c r="J17" s="28"/>
      <c r="K17" s="28"/>
      <c r="L17" s="314">
        <f t="shared" si="0"/>
        <v>0</v>
      </c>
    </row>
    <row r="18" spans="1:12" ht="19.5" customHeight="1">
      <c r="A18" s="322" t="s">
        <v>102</v>
      </c>
      <c r="B18" s="324" t="s">
        <v>115</v>
      </c>
      <c r="C18" s="251"/>
      <c r="D18" s="163"/>
      <c r="E18" s="176"/>
      <c r="F18" s="28"/>
      <c r="G18" s="314">
        <v>5000</v>
      </c>
      <c r="H18" s="28">
        <f>G18*0.1</f>
        <v>500</v>
      </c>
      <c r="I18" s="28">
        <f>G18*0.5</f>
        <v>2500</v>
      </c>
      <c r="J18" s="28">
        <f>G18*0.2</f>
        <v>1000</v>
      </c>
      <c r="K18" s="28">
        <f>G18*0.2</f>
        <v>1000</v>
      </c>
      <c r="L18" s="314">
        <f t="shared" si="0"/>
        <v>5000</v>
      </c>
    </row>
    <row r="19" spans="1:12" ht="19.5" customHeight="1">
      <c r="A19" s="322" t="s">
        <v>98</v>
      </c>
      <c r="B19" s="324" t="s">
        <v>116</v>
      </c>
      <c r="C19" s="251"/>
      <c r="D19" s="163"/>
      <c r="E19" s="176"/>
      <c r="F19" s="28"/>
      <c r="G19" s="314">
        <v>50000</v>
      </c>
      <c r="H19" s="28"/>
      <c r="I19" s="28">
        <v>50000</v>
      </c>
      <c r="J19" s="28"/>
      <c r="K19" s="28"/>
      <c r="L19" s="314">
        <f t="shared" si="0"/>
        <v>50000</v>
      </c>
    </row>
    <row r="20" spans="1:12" ht="19.5" customHeight="1">
      <c r="A20" s="322" t="s">
        <v>156</v>
      </c>
      <c r="B20" s="324" t="s">
        <v>79</v>
      </c>
      <c r="C20" s="251"/>
      <c r="D20" s="163"/>
      <c r="E20" s="176"/>
      <c r="F20" s="28"/>
      <c r="G20" s="314">
        <v>5760</v>
      </c>
      <c r="H20" s="28">
        <f>G20/4</f>
        <v>1440</v>
      </c>
      <c r="I20" s="28">
        <f>G20/4</f>
        <v>1440</v>
      </c>
      <c r="J20" s="28">
        <f>G20/4</f>
        <v>1440</v>
      </c>
      <c r="K20" s="28">
        <f>G20/4</f>
        <v>1440</v>
      </c>
      <c r="L20" s="314">
        <f t="shared" si="0"/>
        <v>5760</v>
      </c>
    </row>
    <row r="21" spans="1:12" ht="19.5" customHeight="1">
      <c r="A21" s="322" t="s">
        <v>99</v>
      </c>
      <c r="B21" s="324" t="s">
        <v>82</v>
      </c>
      <c r="C21" s="251"/>
      <c r="D21" s="163"/>
      <c r="E21" s="176"/>
      <c r="F21" s="28"/>
      <c r="G21" s="314">
        <v>12000</v>
      </c>
      <c r="H21" s="28">
        <f>G21/4</f>
        <v>3000</v>
      </c>
      <c r="I21" s="28">
        <f>G21/4</f>
        <v>3000</v>
      </c>
      <c r="J21" s="28">
        <f>G21/4</f>
        <v>3000</v>
      </c>
      <c r="K21" s="28">
        <f>G21/4</f>
        <v>3000</v>
      </c>
      <c r="L21" s="314">
        <f t="shared" si="0"/>
        <v>12000</v>
      </c>
    </row>
    <row r="22" spans="1:12" ht="19.5" customHeight="1">
      <c r="A22" s="322" t="s">
        <v>104</v>
      </c>
      <c r="B22" s="324" t="s">
        <v>85</v>
      </c>
      <c r="C22" s="251"/>
      <c r="D22" s="163"/>
      <c r="E22" s="176"/>
      <c r="F22" s="28"/>
      <c r="G22" s="314">
        <v>20000</v>
      </c>
      <c r="H22" s="28">
        <f>G22/4</f>
        <v>5000</v>
      </c>
      <c r="I22" s="28">
        <f>G22/4</f>
        <v>5000</v>
      </c>
      <c r="J22" s="28">
        <f>G22/4</f>
        <v>5000</v>
      </c>
      <c r="K22" s="28">
        <f>G22/4</f>
        <v>5000</v>
      </c>
      <c r="L22" s="314">
        <f t="shared" si="0"/>
        <v>20000</v>
      </c>
    </row>
    <row r="23" spans="1:12" ht="19.5" customHeight="1">
      <c r="A23" s="322" t="s">
        <v>105</v>
      </c>
      <c r="B23" s="324" t="s">
        <v>84</v>
      </c>
      <c r="C23" s="251"/>
      <c r="D23" s="163"/>
      <c r="E23" s="176"/>
      <c r="F23" s="28"/>
      <c r="G23" s="314">
        <v>5000</v>
      </c>
      <c r="H23" s="28">
        <f>G23/4</f>
        <v>1250</v>
      </c>
      <c r="I23" s="28">
        <f>G23/4</f>
        <v>1250</v>
      </c>
      <c r="J23" s="28">
        <f>G23/4</f>
        <v>1250</v>
      </c>
      <c r="K23" s="28">
        <f>G23/4</f>
        <v>1250</v>
      </c>
      <c r="L23" s="314">
        <f t="shared" si="0"/>
        <v>5000</v>
      </c>
    </row>
    <row r="24" spans="1:12" ht="19.5" customHeight="1">
      <c r="A24" s="208" t="s">
        <v>106</v>
      </c>
      <c r="B24" s="324" t="s">
        <v>86</v>
      </c>
      <c r="C24" s="251"/>
      <c r="D24" s="163"/>
      <c r="E24" s="176"/>
      <c r="F24" s="28"/>
      <c r="G24" s="314">
        <v>35000</v>
      </c>
      <c r="H24" s="28"/>
      <c r="I24" s="28"/>
      <c r="J24" s="28"/>
      <c r="K24" s="28">
        <f>G24</f>
        <v>35000</v>
      </c>
      <c r="L24" s="314">
        <f t="shared" si="0"/>
        <v>35000</v>
      </c>
    </row>
    <row r="25" spans="1:12" ht="19.5" hidden="1" customHeight="1">
      <c r="A25" s="315" t="s">
        <v>17</v>
      </c>
      <c r="B25" s="163"/>
      <c r="C25" s="163"/>
      <c r="D25" s="163"/>
      <c r="E25" s="176"/>
      <c r="F25" s="28"/>
      <c r="G25" s="314" t="e">
        <f>SUM(#REF!)</f>
        <v>#REF!</v>
      </c>
      <c r="H25" s="28"/>
      <c r="I25" s="28"/>
      <c r="J25" s="28"/>
      <c r="K25" s="28"/>
      <c r="L25" s="314">
        <f t="shared" si="0"/>
        <v>0</v>
      </c>
    </row>
    <row r="26" spans="1:12" ht="19.5" hidden="1" customHeight="1">
      <c r="A26" s="315" t="s">
        <v>19</v>
      </c>
      <c r="B26" s="163"/>
      <c r="C26" s="163"/>
      <c r="D26" s="163"/>
      <c r="E26" s="176"/>
      <c r="F26" s="28"/>
      <c r="G26" s="314" t="e">
        <f>SUM(#REF!)</f>
        <v>#REF!</v>
      </c>
      <c r="H26" s="28"/>
      <c r="I26" s="28"/>
      <c r="J26" s="28"/>
      <c r="K26" s="28"/>
      <c r="L26" s="314">
        <f t="shared" si="0"/>
        <v>0</v>
      </c>
    </row>
    <row r="27" spans="1:12" ht="19.5" hidden="1" customHeight="1">
      <c r="A27" s="315" t="s">
        <v>20</v>
      </c>
      <c r="B27" s="163"/>
      <c r="C27" s="163"/>
      <c r="D27" s="163"/>
      <c r="E27" s="176"/>
      <c r="F27" s="28"/>
      <c r="G27" s="314" t="e">
        <f>SUM(#REF!)</f>
        <v>#REF!</v>
      </c>
      <c r="H27" s="28"/>
      <c r="I27" s="28"/>
      <c r="J27" s="28"/>
      <c r="K27" s="28"/>
      <c r="L27" s="314">
        <f t="shared" si="0"/>
        <v>0</v>
      </c>
    </row>
    <row r="28" spans="1:12" ht="19.5" hidden="1" customHeight="1">
      <c r="A28" s="315" t="s">
        <v>21</v>
      </c>
      <c r="B28" s="163"/>
      <c r="C28" s="163"/>
      <c r="D28" s="163"/>
      <c r="E28" s="176"/>
      <c r="F28" s="28"/>
      <c r="G28" s="314" t="e">
        <f>SUM(#REF!)</f>
        <v>#REF!</v>
      </c>
      <c r="H28" s="28"/>
      <c r="I28" s="28"/>
      <c r="J28" s="28"/>
      <c r="K28" s="28"/>
      <c r="L28" s="314">
        <f t="shared" si="0"/>
        <v>0</v>
      </c>
    </row>
    <row r="29" spans="1:12" ht="19.5" hidden="1" customHeight="1">
      <c r="A29" s="315" t="s">
        <v>22</v>
      </c>
      <c r="B29" s="163"/>
      <c r="C29" s="163"/>
      <c r="D29" s="163"/>
      <c r="E29" s="176"/>
      <c r="F29" s="28"/>
      <c r="G29" s="314" t="e">
        <f>SUM(#REF!)</f>
        <v>#REF!</v>
      </c>
      <c r="H29" s="28"/>
      <c r="I29" s="28"/>
      <c r="J29" s="28"/>
      <c r="K29" s="28"/>
      <c r="L29" s="314">
        <f t="shared" si="0"/>
        <v>0</v>
      </c>
    </row>
    <row r="30" spans="1:12" ht="19.5" customHeight="1">
      <c r="A30" s="209" t="s">
        <v>23</v>
      </c>
      <c r="B30" s="325" t="s">
        <v>87</v>
      </c>
      <c r="C30" s="227"/>
      <c r="D30" s="326"/>
      <c r="E30" s="179"/>
      <c r="F30" s="28"/>
      <c r="G30" s="314">
        <v>7883</v>
      </c>
      <c r="H30" s="28"/>
      <c r="I30" s="28">
        <f>+G30</f>
        <v>7883</v>
      </c>
      <c r="J30" s="28"/>
      <c r="K30" s="28"/>
      <c r="L30" s="314">
        <f t="shared" si="0"/>
        <v>7883</v>
      </c>
    </row>
    <row r="31" spans="1:12" ht="19.5" customHeight="1">
      <c r="A31" s="204" t="s">
        <v>23</v>
      </c>
      <c r="B31" s="329" t="s">
        <v>157</v>
      </c>
      <c r="C31" s="230"/>
      <c r="D31" s="230"/>
      <c r="E31" s="180"/>
      <c r="F31" s="28"/>
      <c r="G31" s="314">
        <v>0</v>
      </c>
      <c r="H31" s="28"/>
      <c r="I31" s="28"/>
      <c r="J31" s="28"/>
      <c r="K31" s="28"/>
      <c r="L31" s="314">
        <f t="shared" si="0"/>
        <v>0</v>
      </c>
    </row>
    <row r="32" spans="1:12" ht="19.5" customHeight="1">
      <c r="A32" s="353"/>
      <c r="B32" s="354"/>
      <c r="C32" s="331"/>
      <c r="D32" s="331"/>
      <c r="E32" s="181"/>
      <c r="F32" s="28"/>
      <c r="G32" s="314"/>
      <c r="H32" s="28"/>
      <c r="I32" s="28"/>
      <c r="J32" s="28"/>
      <c r="K32" s="28"/>
      <c r="L32" s="314"/>
    </row>
    <row r="33" spans="1:12" ht="19.5" customHeight="1">
      <c r="A33" s="220" t="s">
        <v>158</v>
      </c>
      <c r="B33" s="221" t="s">
        <v>159</v>
      </c>
      <c r="C33" s="215"/>
      <c r="D33" s="216"/>
      <c r="E33" s="183"/>
      <c r="F33" s="28"/>
      <c r="G33" s="314">
        <v>11407</v>
      </c>
      <c r="H33" s="28">
        <f>G33/4</f>
        <v>2851.75</v>
      </c>
      <c r="I33" s="28">
        <f>G33/4</f>
        <v>2851.75</v>
      </c>
      <c r="J33" s="28">
        <f>G33/4</f>
        <v>2851.75</v>
      </c>
      <c r="K33" s="28">
        <f>G33/4</f>
        <v>2851.75</v>
      </c>
      <c r="L33" s="314">
        <f t="shared" ref="L33" si="1">I33+J33+K33+H33</f>
        <v>11407</v>
      </c>
    </row>
    <row r="34" spans="1:12" ht="19.5" customHeight="1">
      <c r="A34" s="212" t="s">
        <v>25</v>
      </c>
      <c r="B34" s="332" t="s">
        <v>27</v>
      </c>
      <c r="C34" s="239"/>
      <c r="D34" s="333"/>
      <c r="E34" s="183"/>
      <c r="F34" s="28"/>
      <c r="G34" s="314">
        <v>1763</v>
      </c>
      <c r="H34" s="28">
        <f>G34/4</f>
        <v>440.75</v>
      </c>
      <c r="I34" s="28">
        <f>G34/4</f>
        <v>440.75</v>
      </c>
      <c r="J34" s="28">
        <f>G34/4</f>
        <v>440.75</v>
      </c>
      <c r="K34" s="28">
        <f>G34/4</f>
        <v>440.75</v>
      </c>
      <c r="L34" s="314">
        <f t="shared" si="0"/>
        <v>1763</v>
      </c>
    </row>
    <row r="35" spans="1:12" ht="19.5" customHeight="1" thickBot="1">
      <c r="A35" s="220"/>
      <c r="B35" s="221"/>
      <c r="C35" s="215"/>
      <c r="D35" s="216"/>
      <c r="E35" s="183"/>
      <c r="F35" s="28"/>
      <c r="G35" s="314"/>
      <c r="H35" s="28"/>
      <c r="I35" s="28"/>
      <c r="J35" s="28"/>
      <c r="K35" s="28"/>
      <c r="L35" s="314"/>
    </row>
    <row r="36" spans="1:12" ht="19.5" customHeight="1" thickBot="1">
      <c r="A36" s="39"/>
      <c r="B36" s="318" t="s">
        <v>28</v>
      </c>
      <c r="C36" s="319"/>
      <c r="D36" s="171"/>
      <c r="E36" s="182"/>
      <c r="F36" s="28"/>
      <c r="G36" s="314"/>
      <c r="H36" s="28"/>
      <c r="I36" s="28"/>
      <c r="J36" s="28"/>
      <c r="K36" s="28"/>
      <c r="L36" s="314"/>
    </row>
    <row r="37" spans="1:12" ht="19.5" customHeight="1" thickBot="1">
      <c r="A37" s="64" t="s">
        <v>147</v>
      </c>
      <c r="B37" s="334" t="s">
        <v>28</v>
      </c>
      <c r="C37" s="335"/>
      <c r="D37" s="169"/>
      <c r="E37" s="164"/>
      <c r="F37" s="222"/>
      <c r="G37" s="336">
        <f>G35+G34+G33+G31+G32+G30+G24+G23+G22+G21+G20+G18+G19</f>
        <v>153813</v>
      </c>
      <c r="H37" s="336">
        <f t="shared" ref="H37:L37" si="2">H35+H34+H33+H31+H32+H30+H24+H23+H22+H21+H20+H18+H19</f>
        <v>14482.5</v>
      </c>
      <c r="I37" s="336">
        <f t="shared" si="2"/>
        <v>74365.5</v>
      </c>
      <c r="J37" s="336">
        <f t="shared" si="2"/>
        <v>14982.5</v>
      </c>
      <c r="K37" s="336">
        <f t="shared" si="2"/>
        <v>49982.5</v>
      </c>
      <c r="L37" s="336">
        <f t="shared" si="2"/>
        <v>153813</v>
      </c>
    </row>
    <row r="38" spans="1:12" ht="12" customHeight="1" thickBot="1">
      <c r="A38" s="3"/>
      <c r="B38" s="1"/>
      <c r="C38" s="1"/>
      <c r="D38" s="1"/>
      <c r="E38" s="1"/>
      <c r="F38" s="27"/>
      <c r="G38" s="314"/>
      <c r="H38" s="28"/>
      <c r="I38" s="28"/>
      <c r="J38" s="28"/>
      <c r="K38" s="28"/>
      <c r="L38" s="314">
        <f t="shared" si="0"/>
        <v>0</v>
      </c>
    </row>
    <row r="39" spans="1:12" ht="19.5" customHeight="1" thickBot="1">
      <c r="A39" s="5" t="s">
        <v>109</v>
      </c>
      <c r="B39" s="161"/>
      <c r="C39" s="161"/>
      <c r="D39" s="161"/>
      <c r="E39" s="175" t="s">
        <v>71</v>
      </c>
      <c r="F39" s="27"/>
      <c r="G39" s="314"/>
      <c r="H39" s="28"/>
      <c r="I39" s="28"/>
      <c r="J39" s="28"/>
      <c r="K39" s="28"/>
      <c r="L39" s="314">
        <f t="shared" si="0"/>
        <v>0</v>
      </c>
    </row>
    <row r="40" spans="1:12" ht="19.5" customHeight="1">
      <c r="A40" s="315" t="s">
        <v>30</v>
      </c>
      <c r="B40" s="321"/>
      <c r="C40" s="150"/>
      <c r="D40" s="163"/>
      <c r="E40" s="176"/>
      <c r="F40" s="28"/>
      <c r="G40" s="314">
        <v>0</v>
      </c>
      <c r="H40" s="28"/>
      <c r="I40" s="28"/>
      <c r="J40" s="28"/>
      <c r="K40" s="28"/>
      <c r="L40" s="314">
        <f t="shared" si="0"/>
        <v>0</v>
      </c>
    </row>
    <row r="41" spans="1:12" ht="19.5" customHeight="1" thickBot="1">
      <c r="A41" s="355" t="s">
        <v>160</v>
      </c>
      <c r="B41" s="172"/>
      <c r="C41" s="172"/>
      <c r="D41" s="170"/>
      <c r="E41" s="176"/>
      <c r="F41" s="28"/>
      <c r="G41" s="314">
        <v>3000</v>
      </c>
      <c r="H41" s="28"/>
      <c r="I41" s="28">
        <f>G41/2</f>
        <v>1500</v>
      </c>
      <c r="J41" s="28"/>
      <c r="K41" s="28">
        <f>G41/2</f>
        <v>1500</v>
      </c>
      <c r="L41" s="314">
        <f t="shared" si="0"/>
        <v>3000</v>
      </c>
    </row>
    <row r="42" spans="1:12" ht="19.5" hidden="1" customHeight="1">
      <c r="A42" s="38" t="s">
        <v>32</v>
      </c>
      <c r="B42" s="172"/>
      <c r="C42" s="172"/>
      <c r="D42" s="172"/>
      <c r="E42" s="178"/>
      <c r="F42" s="28"/>
      <c r="G42" s="314" t="e">
        <f>SUM(#REF!)</f>
        <v>#REF!</v>
      </c>
      <c r="H42" s="28"/>
      <c r="I42" s="28"/>
      <c r="J42" s="28"/>
      <c r="K42" s="28"/>
      <c r="L42" s="314">
        <f t="shared" si="0"/>
        <v>0</v>
      </c>
    </row>
    <row r="43" spans="1:12" ht="19.5" customHeight="1" thickBot="1">
      <c r="A43" s="39" t="s">
        <v>14</v>
      </c>
      <c r="B43" s="318" t="s">
        <v>28</v>
      </c>
      <c r="C43" s="319"/>
      <c r="D43" s="171"/>
      <c r="E43" s="182"/>
      <c r="F43" s="28"/>
      <c r="G43" s="314">
        <v>0</v>
      </c>
      <c r="H43" s="28"/>
      <c r="I43" s="28"/>
      <c r="J43" s="28"/>
      <c r="K43" s="28"/>
      <c r="L43" s="314">
        <f t="shared" si="0"/>
        <v>0</v>
      </c>
    </row>
    <row r="44" spans="1:12" ht="19.5" customHeight="1">
      <c r="A44" s="38" t="s">
        <v>33</v>
      </c>
      <c r="B44" s="338" t="s">
        <v>28</v>
      </c>
      <c r="C44" s="150"/>
      <c r="D44" s="150"/>
      <c r="E44" s="178"/>
      <c r="F44" s="28"/>
      <c r="G44" s="314">
        <v>0</v>
      </c>
      <c r="H44" s="28"/>
      <c r="I44" s="28"/>
      <c r="J44" s="28"/>
      <c r="K44" s="28"/>
      <c r="L44" s="314">
        <f t="shared" si="0"/>
        <v>0</v>
      </c>
    </row>
    <row r="45" spans="1:12" ht="30" customHeight="1">
      <c r="A45" s="339" t="s">
        <v>34</v>
      </c>
      <c r="B45" s="340" t="str">
        <f>B21</f>
        <v xml:space="preserve"> Ateliers collectifs bénéficiaires </v>
      </c>
      <c r="C45" s="174"/>
      <c r="D45" s="174"/>
      <c r="E45" s="184"/>
      <c r="F45" s="28"/>
      <c r="G45" s="314">
        <v>6800</v>
      </c>
      <c r="H45" s="28">
        <v>1700</v>
      </c>
      <c r="I45" s="28">
        <v>1700</v>
      </c>
      <c r="J45" s="28">
        <v>1700</v>
      </c>
      <c r="K45" s="28">
        <v>1700</v>
      </c>
      <c r="L45" s="314">
        <f t="shared" si="0"/>
        <v>6800</v>
      </c>
    </row>
    <row r="46" spans="1:12" ht="39" customHeight="1">
      <c r="A46" s="223" t="s">
        <v>35</v>
      </c>
      <c r="B46" s="414" t="s">
        <v>90</v>
      </c>
      <c r="C46" s="410"/>
      <c r="D46" s="410"/>
      <c r="E46" s="185"/>
      <c r="F46" s="28"/>
      <c r="G46" s="314">
        <v>7000</v>
      </c>
      <c r="H46" s="28">
        <f>G46/4</f>
        <v>1750</v>
      </c>
      <c r="I46" s="28">
        <f>G46/4</f>
        <v>1750</v>
      </c>
      <c r="J46" s="28">
        <f>G46/4</f>
        <v>1750</v>
      </c>
      <c r="K46" s="28">
        <f>G46/4</f>
        <v>1750</v>
      </c>
      <c r="L46" s="314">
        <f t="shared" si="0"/>
        <v>7000</v>
      </c>
    </row>
    <row r="47" spans="1:12" ht="39" customHeight="1">
      <c r="A47" s="223" t="s">
        <v>36</v>
      </c>
      <c r="B47" s="416" t="str">
        <f>B24</f>
        <v xml:space="preserve">Cures Remise en Santé </v>
      </c>
      <c r="C47" s="410"/>
      <c r="D47" s="410"/>
      <c r="E47" s="185"/>
      <c r="F47" s="28"/>
      <c r="G47" s="314">
        <v>29166</v>
      </c>
      <c r="H47" s="28"/>
      <c r="I47" s="28"/>
      <c r="J47" s="28"/>
      <c r="K47" s="28">
        <f>G47</f>
        <v>29166</v>
      </c>
      <c r="L47" s="314">
        <f t="shared" si="0"/>
        <v>29166</v>
      </c>
    </row>
    <row r="48" spans="1:12" ht="46.95" customHeight="1">
      <c r="A48" s="224" t="s">
        <v>37</v>
      </c>
      <c r="B48" s="414" t="s">
        <v>91</v>
      </c>
      <c r="C48" s="410"/>
      <c r="D48" s="410"/>
      <c r="E48" s="185"/>
      <c r="F48" s="28"/>
      <c r="G48" s="314">
        <v>24000</v>
      </c>
      <c r="H48" s="28">
        <f>G48/4</f>
        <v>6000</v>
      </c>
      <c r="I48" s="28">
        <f>G48/4</f>
        <v>6000</v>
      </c>
      <c r="J48" s="28">
        <f>G48/4</f>
        <v>6000</v>
      </c>
      <c r="K48" s="28">
        <f>G48/4</f>
        <v>6000</v>
      </c>
      <c r="L48" s="314">
        <f t="shared" si="0"/>
        <v>24000</v>
      </c>
    </row>
    <row r="49" spans="1:12" ht="26.25" customHeight="1">
      <c r="A49" s="225" t="s">
        <v>73</v>
      </c>
      <c r="B49" s="414" t="s">
        <v>161</v>
      </c>
      <c r="C49" s="414"/>
      <c r="D49" s="415"/>
      <c r="E49" s="185"/>
      <c r="F49" s="28"/>
      <c r="G49" s="314">
        <v>16556</v>
      </c>
      <c r="H49" s="28"/>
      <c r="I49" s="28"/>
      <c r="J49" s="28">
        <f>G49</f>
        <v>16556</v>
      </c>
      <c r="K49" s="28"/>
      <c r="L49" s="314">
        <f t="shared" si="0"/>
        <v>16556</v>
      </c>
    </row>
    <row r="50" spans="1:12" ht="28.5" customHeight="1">
      <c r="A50" s="225" t="s">
        <v>73</v>
      </c>
      <c r="B50" s="414" t="s">
        <v>162</v>
      </c>
      <c r="C50" s="414"/>
      <c r="D50" s="415"/>
      <c r="E50" s="185"/>
      <c r="F50" s="28"/>
      <c r="G50" s="314">
        <v>45000</v>
      </c>
      <c r="H50" s="28"/>
      <c r="I50" s="28"/>
      <c r="J50" s="28">
        <f>G50</f>
        <v>45000</v>
      </c>
      <c r="K50" s="28"/>
      <c r="L50" s="314">
        <f t="shared" si="0"/>
        <v>45000</v>
      </c>
    </row>
    <row r="51" spans="1:12" ht="19.5" customHeight="1">
      <c r="A51" s="341" t="s">
        <v>163</v>
      </c>
      <c r="B51" s="325" t="s">
        <v>164</v>
      </c>
      <c r="C51" s="227"/>
      <c r="D51" s="227"/>
      <c r="E51" s="178"/>
      <c r="F51" s="28"/>
      <c r="G51" s="314">
        <v>2000</v>
      </c>
      <c r="H51" s="28">
        <v>500</v>
      </c>
      <c r="I51" s="28">
        <v>500</v>
      </c>
      <c r="J51" s="28">
        <v>500</v>
      </c>
      <c r="K51" s="28">
        <v>500</v>
      </c>
      <c r="L51" s="314">
        <f t="shared" si="0"/>
        <v>2000</v>
      </c>
    </row>
    <row r="52" spans="1:12" ht="19.5" customHeight="1">
      <c r="A52" s="344" t="s">
        <v>92</v>
      </c>
      <c r="B52" s="329" t="s">
        <v>165</v>
      </c>
      <c r="C52" s="230"/>
      <c r="D52" s="230"/>
      <c r="E52" s="180"/>
      <c r="F52" s="28"/>
      <c r="G52" s="314">
        <v>33000</v>
      </c>
      <c r="H52" s="28"/>
      <c r="I52" s="28"/>
      <c r="J52" s="28"/>
      <c r="K52" s="28">
        <f>G52</f>
        <v>33000</v>
      </c>
      <c r="L52" s="314">
        <f t="shared" si="0"/>
        <v>33000</v>
      </c>
    </row>
    <row r="53" spans="1:12" ht="19.5" customHeight="1">
      <c r="A53" s="344" t="s">
        <v>92</v>
      </c>
      <c r="B53" s="254" t="s">
        <v>166</v>
      </c>
      <c r="C53" s="234"/>
      <c r="D53" s="234"/>
      <c r="E53" s="180"/>
      <c r="F53" s="28"/>
      <c r="G53" s="314">
        <v>16000</v>
      </c>
      <c r="H53" s="28">
        <v>4000</v>
      </c>
      <c r="I53" s="28">
        <v>4000</v>
      </c>
      <c r="J53" s="28">
        <v>4000</v>
      </c>
      <c r="K53" s="28">
        <v>4000</v>
      </c>
      <c r="L53" s="314">
        <f t="shared" si="0"/>
        <v>16000</v>
      </c>
    </row>
    <row r="54" spans="1:12" ht="19.5" customHeight="1">
      <c r="A54" s="344" t="s">
        <v>92</v>
      </c>
      <c r="B54" s="254" t="s">
        <v>167</v>
      </c>
      <c r="C54" s="234"/>
      <c r="D54" s="234"/>
      <c r="E54" s="181"/>
      <c r="F54" s="28"/>
      <c r="G54" s="314">
        <v>25000</v>
      </c>
      <c r="H54" s="28">
        <v>6250</v>
      </c>
      <c r="I54" s="28">
        <v>6250</v>
      </c>
      <c r="J54" s="28">
        <v>6250</v>
      </c>
      <c r="K54" s="28">
        <v>6250</v>
      </c>
      <c r="L54" s="314">
        <f t="shared" si="0"/>
        <v>25000</v>
      </c>
    </row>
    <row r="55" spans="1:12" ht="19.5" hidden="1" customHeight="1">
      <c r="A55" s="38" t="s">
        <v>39</v>
      </c>
      <c r="B55" s="254" t="s">
        <v>167</v>
      </c>
      <c r="C55" s="234"/>
      <c r="D55" s="234"/>
      <c r="E55" s="178"/>
      <c r="F55" s="28"/>
      <c r="G55" s="314" t="e">
        <f>SUM(#REF!)</f>
        <v>#REF!</v>
      </c>
      <c r="H55" s="28"/>
      <c r="I55" s="28"/>
      <c r="J55" s="28"/>
      <c r="K55" s="28"/>
      <c r="L55" s="314">
        <f t="shared" si="0"/>
        <v>0</v>
      </c>
    </row>
    <row r="56" spans="1:12" ht="19.5" hidden="1" customHeight="1">
      <c r="A56" s="38" t="s">
        <v>41</v>
      </c>
      <c r="B56" s="254" t="s">
        <v>167</v>
      </c>
      <c r="C56" s="234"/>
      <c r="D56" s="234"/>
      <c r="E56" s="178"/>
      <c r="F56" s="28"/>
      <c r="G56" s="314" t="e">
        <f>SUM(#REF!)</f>
        <v>#REF!</v>
      </c>
      <c r="H56" s="28"/>
      <c r="I56" s="28"/>
      <c r="J56" s="28"/>
      <c r="K56" s="28"/>
      <c r="L56" s="314">
        <f t="shared" si="0"/>
        <v>0</v>
      </c>
    </row>
    <row r="57" spans="1:12" ht="19.5" hidden="1" customHeight="1">
      <c r="A57" s="38" t="s">
        <v>42</v>
      </c>
      <c r="B57" s="254" t="s">
        <v>167</v>
      </c>
      <c r="C57" s="234"/>
      <c r="D57" s="234"/>
      <c r="E57" s="178"/>
      <c r="F57" s="28"/>
      <c r="G57" s="314" t="e">
        <f>SUM(#REF!)</f>
        <v>#REF!</v>
      </c>
      <c r="H57" s="28"/>
      <c r="I57" s="28"/>
      <c r="J57" s="28"/>
      <c r="K57" s="28"/>
      <c r="L57" s="314">
        <f t="shared" si="0"/>
        <v>0</v>
      </c>
    </row>
    <row r="58" spans="1:12" ht="19.5" hidden="1" customHeight="1">
      <c r="A58" s="38" t="s">
        <v>43</v>
      </c>
      <c r="B58" s="254" t="s">
        <v>167</v>
      </c>
      <c r="C58" s="234"/>
      <c r="D58" s="234"/>
      <c r="E58" s="178"/>
      <c r="F58" s="28"/>
      <c r="G58" s="314" t="e">
        <f>SUM(#REF!)</f>
        <v>#REF!</v>
      </c>
      <c r="H58" s="28"/>
      <c r="I58" s="28"/>
      <c r="J58" s="28"/>
      <c r="K58" s="28"/>
      <c r="L58" s="314">
        <f t="shared" si="0"/>
        <v>0</v>
      </c>
    </row>
    <row r="59" spans="1:12" ht="19.5" hidden="1" customHeight="1">
      <c r="A59" s="38" t="s">
        <v>44</v>
      </c>
      <c r="B59" s="254" t="s">
        <v>167</v>
      </c>
      <c r="C59" s="234"/>
      <c r="D59" s="234"/>
      <c r="E59" s="178"/>
      <c r="F59" s="28"/>
      <c r="G59" s="314" t="e">
        <f>SUM(#REF!)</f>
        <v>#REF!</v>
      </c>
      <c r="H59" s="28"/>
      <c r="I59" s="28"/>
      <c r="J59" s="28"/>
      <c r="K59" s="28"/>
      <c r="L59" s="314">
        <f t="shared" si="0"/>
        <v>0</v>
      </c>
    </row>
    <row r="60" spans="1:12" ht="19.5" hidden="1" customHeight="1">
      <c r="A60" s="38" t="s">
        <v>45</v>
      </c>
      <c r="B60" s="254" t="s">
        <v>167</v>
      </c>
      <c r="C60" s="234"/>
      <c r="D60" s="234"/>
      <c r="E60" s="178"/>
      <c r="F60" s="28"/>
      <c r="G60" s="314" t="e">
        <f>SUM(#REF!)</f>
        <v>#REF!</v>
      </c>
      <c r="H60" s="28"/>
      <c r="I60" s="28"/>
      <c r="J60" s="28"/>
      <c r="K60" s="28"/>
      <c r="L60" s="314">
        <f t="shared" si="0"/>
        <v>0</v>
      </c>
    </row>
    <row r="61" spans="1:12" ht="19.5" hidden="1" customHeight="1">
      <c r="A61" s="38" t="s">
        <v>46</v>
      </c>
      <c r="B61" s="254" t="s">
        <v>167</v>
      </c>
      <c r="C61" s="234"/>
      <c r="D61" s="234"/>
      <c r="E61" s="178"/>
      <c r="F61" s="28"/>
      <c r="G61" s="314" t="e">
        <f>SUM(#REF!)</f>
        <v>#REF!</v>
      </c>
      <c r="H61" s="28"/>
      <c r="I61" s="28"/>
      <c r="J61" s="28"/>
      <c r="K61" s="28"/>
      <c r="L61" s="314">
        <f t="shared" si="0"/>
        <v>0</v>
      </c>
    </row>
    <row r="62" spans="1:12" ht="19.5" hidden="1" customHeight="1">
      <c r="A62" s="38" t="s">
        <v>47</v>
      </c>
      <c r="B62" s="254" t="s">
        <v>167</v>
      </c>
      <c r="C62" s="234"/>
      <c r="D62" s="234"/>
      <c r="E62" s="178"/>
      <c r="F62" s="28"/>
      <c r="G62" s="314" t="e">
        <f>SUM(#REF!)</f>
        <v>#REF!</v>
      </c>
      <c r="H62" s="28"/>
      <c r="I62" s="28"/>
      <c r="J62" s="28"/>
      <c r="K62" s="28"/>
      <c r="L62" s="314">
        <f t="shared" si="0"/>
        <v>0</v>
      </c>
    </row>
    <row r="63" spans="1:12" ht="19.5" hidden="1" customHeight="1">
      <c r="A63" s="38" t="s">
        <v>48</v>
      </c>
      <c r="B63" s="254" t="s">
        <v>167</v>
      </c>
      <c r="C63" s="234"/>
      <c r="D63" s="234"/>
      <c r="E63" s="178"/>
      <c r="F63" s="28"/>
      <c r="G63" s="314" t="e">
        <f>SUM(#REF!)</f>
        <v>#REF!</v>
      </c>
      <c r="H63" s="28"/>
      <c r="I63" s="28"/>
      <c r="J63" s="28"/>
      <c r="K63" s="28"/>
      <c r="L63" s="314">
        <f t="shared" si="0"/>
        <v>0</v>
      </c>
    </row>
    <row r="64" spans="1:12" ht="19.5" hidden="1" customHeight="1">
      <c r="A64" s="38" t="s">
        <v>49</v>
      </c>
      <c r="B64" s="254" t="s">
        <v>167</v>
      </c>
      <c r="C64" s="234"/>
      <c r="D64" s="234"/>
      <c r="E64" s="178"/>
      <c r="F64" s="28"/>
      <c r="G64" s="314" t="e">
        <f>SUM(#REF!)</f>
        <v>#REF!</v>
      </c>
      <c r="H64" s="28"/>
      <c r="I64" s="28"/>
      <c r="J64" s="28"/>
      <c r="K64" s="28"/>
      <c r="L64" s="314">
        <f t="shared" si="0"/>
        <v>0</v>
      </c>
    </row>
    <row r="65" spans="1:12" ht="19.5" hidden="1" customHeight="1">
      <c r="A65" s="38" t="s">
        <v>50</v>
      </c>
      <c r="B65" s="254" t="s">
        <v>167</v>
      </c>
      <c r="C65" s="234"/>
      <c r="D65" s="234"/>
      <c r="E65" s="178"/>
      <c r="F65" s="28"/>
      <c r="G65" s="314" t="e">
        <f>SUM(#REF!)</f>
        <v>#REF!</v>
      </c>
      <c r="H65" s="28"/>
      <c r="I65" s="28"/>
      <c r="J65" s="28"/>
      <c r="K65" s="28"/>
      <c r="L65" s="314">
        <f t="shared" si="0"/>
        <v>0</v>
      </c>
    </row>
    <row r="66" spans="1:12" ht="19.5" customHeight="1">
      <c r="A66" s="346" t="s">
        <v>38</v>
      </c>
      <c r="B66" s="254" t="s">
        <v>168</v>
      </c>
      <c r="C66" s="234"/>
      <c r="D66" s="234"/>
      <c r="E66" s="178"/>
      <c r="F66" s="28"/>
      <c r="G66" s="314">
        <v>16935</v>
      </c>
      <c r="H66" s="28">
        <f>G66/4</f>
        <v>4233.75</v>
      </c>
      <c r="I66" s="28">
        <v>4234</v>
      </c>
      <c r="J66" s="28">
        <v>4234</v>
      </c>
      <c r="K66" s="28">
        <v>4233</v>
      </c>
      <c r="L66" s="314">
        <f t="shared" si="0"/>
        <v>16934.75</v>
      </c>
    </row>
    <row r="67" spans="1:12" ht="19.5" customHeight="1">
      <c r="A67" s="344" t="s">
        <v>92</v>
      </c>
      <c r="B67" s="254" t="s">
        <v>40</v>
      </c>
      <c r="C67" s="234"/>
      <c r="D67" s="234"/>
      <c r="E67" s="181"/>
      <c r="F67" s="28"/>
      <c r="G67" s="314">
        <v>3000</v>
      </c>
      <c r="H67" s="28">
        <v>750</v>
      </c>
      <c r="I67" s="28">
        <v>750</v>
      </c>
      <c r="J67" s="28">
        <v>750</v>
      </c>
      <c r="K67" s="28">
        <v>750</v>
      </c>
      <c r="L67" s="314">
        <f t="shared" si="0"/>
        <v>3000</v>
      </c>
    </row>
    <row r="68" spans="1:12" ht="19.5" customHeight="1">
      <c r="A68" s="346" t="s">
        <v>38</v>
      </c>
      <c r="B68" s="347" t="s">
        <v>66</v>
      </c>
      <c r="C68" s="239"/>
      <c r="D68" s="239"/>
      <c r="E68" s="183"/>
      <c r="F68" s="28"/>
      <c r="G68" s="314">
        <v>28750</v>
      </c>
      <c r="H68" s="28">
        <f t="shared" ref="H68:H69" si="3">G68/4</f>
        <v>7187.5</v>
      </c>
      <c r="I68" s="28">
        <f t="shared" ref="I68:I69" si="4">G68/4</f>
        <v>7187.5</v>
      </c>
      <c r="J68" s="28">
        <f t="shared" ref="J68:J69" si="5">G68/4</f>
        <v>7187.5</v>
      </c>
      <c r="K68" s="28">
        <f t="shared" ref="K68:K69" si="6">G68/4</f>
        <v>7187.5</v>
      </c>
      <c r="L68" s="314">
        <f t="shared" si="0"/>
        <v>28750</v>
      </c>
    </row>
    <row r="69" spans="1:12" ht="19.5" customHeight="1">
      <c r="A69" s="346" t="s">
        <v>51</v>
      </c>
      <c r="B69" s="332" t="s">
        <v>52</v>
      </c>
      <c r="C69" s="239"/>
      <c r="D69" s="239"/>
      <c r="E69" s="183"/>
      <c r="F69" s="28"/>
      <c r="G69" s="314">
        <v>11300</v>
      </c>
      <c r="H69" s="28">
        <f t="shared" si="3"/>
        <v>2825</v>
      </c>
      <c r="I69" s="28">
        <f t="shared" si="4"/>
        <v>2825</v>
      </c>
      <c r="J69" s="28">
        <f t="shared" si="5"/>
        <v>2825</v>
      </c>
      <c r="K69" s="28">
        <f t="shared" si="6"/>
        <v>2825</v>
      </c>
      <c r="L69" s="314">
        <f t="shared" si="0"/>
        <v>11300</v>
      </c>
    </row>
    <row r="70" spans="1:12" ht="19.5" customHeight="1">
      <c r="A70" s="346" t="s">
        <v>38</v>
      </c>
      <c r="B70" s="347" t="s">
        <v>169</v>
      </c>
      <c r="C70" s="239"/>
      <c r="D70" s="239"/>
      <c r="E70" s="183"/>
      <c r="F70" s="28"/>
      <c r="G70" s="314">
        <v>30000</v>
      </c>
      <c r="H70" s="28"/>
      <c r="I70" s="28">
        <v>15000</v>
      </c>
      <c r="J70" s="28">
        <v>15000</v>
      </c>
      <c r="K70" s="28"/>
      <c r="L70" s="314">
        <f t="shared" si="0"/>
        <v>30000</v>
      </c>
    </row>
    <row r="71" spans="1:12" ht="19.5" customHeight="1">
      <c r="A71" s="346" t="s">
        <v>51</v>
      </c>
      <c r="B71" s="332" t="s">
        <v>170</v>
      </c>
      <c r="C71" s="239"/>
      <c r="D71" s="239"/>
      <c r="E71" s="183"/>
      <c r="F71" s="28"/>
      <c r="G71" s="314">
        <v>13500</v>
      </c>
      <c r="H71" s="28"/>
      <c r="I71" s="28">
        <v>6750</v>
      </c>
      <c r="J71" s="28">
        <v>6750</v>
      </c>
      <c r="K71" s="28"/>
      <c r="L71" s="314">
        <f t="shared" si="0"/>
        <v>13500</v>
      </c>
    </row>
    <row r="72" spans="1:12" ht="19.5" customHeight="1" thickBot="1">
      <c r="A72" s="38" t="s">
        <v>54</v>
      </c>
      <c r="B72" s="348" t="s">
        <v>72</v>
      </c>
      <c r="C72" s="150"/>
      <c r="D72" s="150"/>
      <c r="E72" s="178"/>
      <c r="F72" s="28"/>
      <c r="G72" s="314"/>
      <c r="H72" s="28"/>
      <c r="I72" s="28"/>
      <c r="J72" s="28"/>
      <c r="K72" s="28"/>
      <c r="L72" s="314"/>
    </row>
    <row r="73" spans="1:12" ht="19.5" customHeight="1" thickBot="1">
      <c r="A73" s="39"/>
      <c r="B73" s="318" t="s">
        <v>28</v>
      </c>
      <c r="C73" s="349"/>
      <c r="D73" s="168"/>
      <c r="E73" s="186"/>
      <c r="F73" s="28"/>
      <c r="G73" s="314"/>
      <c r="H73" s="28"/>
      <c r="I73" s="28"/>
      <c r="J73" s="28"/>
      <c r="K73" s="28"/>
      <c r="L73" s="314"/>
    </row>
    <row r="74" spans="1:12" ht="19.5" customHeight="1" thickBot="1">
      <c r="A74" s="64" t="s">
        <v>110</v>
      </c>
      <c r="B74" s="335"/>
      <c r="C74" s="335"/>
      <c r="D74" s="169"/>
      <c r="E74" s="164"/>
      <c r="F74" s="67"/>
      <c r="G74" s="336">
        <f>G71+G70+G69+G68+G67+G52+G51+G50+G48+G47+G46+G45+G54+G53+G49+G66</f>
        <v>308007</v>
      </c>
      <c r="H74" s="336">
        <f t="shared" ref="H74:L74" si="7">H71+H70+H69+H68+H67+H52+H51+H50+H48+H47+H46+H45+H54+H53+H49+H66</f>
        <v>35196.25</v>
      </c>
      <c r="I74" s="336">
        <f t="shared" si="7"/>
        <v>56946.5</v>
      </c>
      <c r="J74" s="336">
        <f t="shared" si="7"/>
        <v>118502.5</v>
      </c>
      <c r="K74" s="336">
        <f t="shared" si="7"/>
        <v>97361.5</v>
      </c>
      <c r="L74" s="336">
        <f t="shared" si="7"/>
        <v>308006.75</v>
      </c>
    </row>
    <row r="75" spans="1:12" ht="19.5" customHeight="1">
      <c r="A75" s="160" t="s">
        <v>69</v>
      </c>
      <c r="B75" s="1"/>
      <c r="C75" s="1"/>
      <c r="D75" s="1"/>
      <c r="E75" s="1"/>
      <c r="F75" s="27"/>
      <c r="G75" s="337">
        <f>G37-G74</f>
        <v>-154194</v>
      </c>
      <c r="H75" s="27">
        <f>H37-H74</f>
        <v>-20713.75</v>
      </c>
      <c r="I75" s="27">
        <f>I37-I74</f>
        <v>17419</v>
      </c>
      <c r="J75" s="27">
        <f>J37-J74</f>
        <v>-103520</v>
      </c>
      <c r="K75" s="27">
        <f>K37-K74</f>
        <v>-47379</v>
      </c>
      <c r="L75" s="314">
        <f t="shared" si="0"/>
        <v>-154193.75</v>
      </c>
    </row>
    <row r="76" spans="1:12" ht="19.5" customHeight="1">
      <c r="A76" s="111" t="s">
        <v>55</v>
      </c>
      <c r="B76" s="111"/>
      <c r="C76" s="111"/>
      <c r="D76" s="111"/>
      <c r="E76" s="165"/>
      <c r="F76" s="27"/>
      <c r="G76" s="314">
        <f>+G75</f>
        <v>-154194</v>
      </c>
      <c r="H76" s="28">
        <f t="shared" ref="H76:K76" si="8">+H75</f>
        <v>-20713.75</v>
      </c>
      <c r="I76" s="28">
        <f t="shared" si="8"/>
        <v>17419</v>
      </c>
      <c r="J76" s="28">
        <f t="shared" si="8"/>
        <v>-103520</v>
      </c>
      <c r="K76" s="28">
        <f t="shared" si="8"/>
        <v>-47379</v>
      </c>
      <c r="L76" s="314">
        <f t="shared" si="0"/>
        <v>-154193.75</v>
      </c>
    </row>
    <row r="77" spans="1:12" ht="19.5" customHeight="1" thickBot="1">
      <c r="A77" s="155"/>
      <c r="B77" s="155"/>
      <c r="C77" s="155"/>
      <c r="D77" s="155"/>
      <c r="E77" s="155"/>
      <c r="F77" s="27"/>
      <c r="G77" s="314"/>
      <c r="H77" s="28"/>
      <c r="I77" s="28"/>
      <c r="J77" s="28"/>
      <c r="K77" s="28"/>
      <c r="L77" s="314"/>
    </row>
    <row r="78" spans="1:12" ht="39.75" customHeight="1">
      <c r="A78" s="242" t="s">
        <v>56</v>
      </c>
      <c r="B78" s="412" t="s">
        <v>28</v>
      </c>
      <c r="C78" s="413"/>
      <c r="D78" s="350">
        <v>-35137</v>
      </c>
      <c r="E78" s="244"/>
      <c r="F78" s="245"/>
      <c r="G78" s="351">
        <f>D78+G76+G14-G41</f>
        <v>-177331</v>
      </c>
      <c r="H78" s="245"/>
      <c r="I78" s="245"/>
      <c r="J78" s="245"/>
      <c r="K78" s="245"/>
      <c r="L78" s="314"/>
    </row>
    <row r="79" spans="1:12" ht="43.95" customHeight="1">
      <c r="A79" s="406" t="s">
        <v>101</v>
      </c>
      <c r="B79" s="407"/>
      <c r="C79" s="407"/>
      <c r="D79" s="407"/>
      <c r="E79" s="407"/>
      <c r="F79" s="407"/>
      <c r="G79" s="407"/>
      <c r="H79" s="407"/>
      <c r="I79" s="407"/>
      <c r="J79" s="407"/>
      <c r="K79" s="407"/>
      <c r="L79" s="417"/>
    </row>
    <row r="80" spans="1:12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7">
    <mergeCell ref="A79:L79"/>
    <mergeCell ref="B46:D46"/>
    <mergeCell ref="B47:D47"/>
    <mergeCell ref="B48:D48"/>
    <mergeCell ref="B49:D49"/>
    <mergeCell ref="B50:D50"/>
    <mergeCell ref="B78:C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workbookViewId="0">
      <selection activeCell="G13" sqref="G13"/>
    </sheetView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TdF Equilibré</vt:lpstr>
      <vt:lpstr>1 -Pole Santé 2021-22-23</vt:lpstr>
      <vt:lpstr>Données</vt:lpstr>
      <vt:lpstr>Pôle Santé - 2021</vt:lpstr>
      <vt:lpstr>Pôle Santé - 2022</vt:lpstr>
      <vt:lpstr>Pôle Santé - 2023</vt:lpstr>
      <vt:lpstr>'1 -Pole Santé 2021-22-23'!Zone_d_impression</vt:lpstr>
      <vt:lpstr>'TdF Equilibré'!Zone_d_impression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GUIBERT ASSOCIES</cp:lastModifiedBy>
  <cp:lastPrinted>2021-11-29T06:54:08Z</cp:lastPrinted>
  <dcterms:created xsi:type="dcterms:W3CDTF">2021-07-18T15:55:26Z</dcterms:created>
  <dcterms:modified xsi:type="dcterms:W3CDTF">2021-11-29T10:59:07Z</dcterms:modified>
</cp:coreProperties>
</file>