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5-Pole Sante\Activité de PSPPE\Financement\Budget prévisionnel\"/>
    </mc:Choice>
  </mc:AlternateContent>
  <bookViews>
    <workbookView xWindow="120" yWindow="75" windowWidth="18915" windowHeight="9030" activeTab="1"/>
  </bookViews>
  <sheets>
    <sheet name="2019 simplifié" sheetId="4" r:id="rId1"/>
    <sheet name="2019 détails" sheetId="1" r:id="rId2"/>
    <sheet name="2020 Simplifié" sheetId="6" r:id="rId3"/>
    <sheet name="2020 Détails" sheetId="2" r:id="rId4"/>
    <sheet name="CA K Santé" sheetId="3" r:id="rId5"/>
  </sheets>
  <definedNames>
    <definedName name="_xlnm.Print_Area" localSheetId="1">'2019 détails'!$A$1:$E$50</definedName>
    <definedName name="_xlnm.Print_Area" localSheetId="0">'2019 simplifié'!$A$1:$E$42</definedName>
    <definedName name="_xlnm.Print_Area" localSheetId="3">'2020 Détails'!$A$1:$E$43</definedName>
    <definedName name="_xlnm.Print_Area" localSheetId="2">'2020 Simplifié'!$A$1:$E$38</definedName>
    <definedName name="_xlnm.Print_Area" localSheetId="4">'CA K Santé'!$A$1:$E$52</definedName>
  </definedNames>
  <calcPr calcId="152511"/>
</workbook>
</file>

<file path=xl/calcChain.xml><?xml version="1.0" encoding="utf-8"?>
<calcChain xmlns="http://schemas.openxmlformats.org/spreadsheetml/2006/main">
  <c r="B7" i="2" l="1"/>
  <c r="D33" i="2"/>
  <c r="D9" i="2"/>
  <c r="D8" i="2"/>
  <c r="D7" i="2" l="1"/>
  <c r="D16" i="4" l="1"/>
  <c r="B34" i="4"/>
  <c r="J4" i="2"/>
  <c r="B7" i="4"/>
  <c r="B12" i="4"/>
  <c r="F7" i="1"/>
  <c r="D6" i="6" l="1"/>
  <c r="B12" i="1"/>
  <c r="B12" i="6"/>
  <c r="C37" i="6"/>
  <c r="D37" i="6"/>
  <c r="B37" i="6"/>
  <c r="B40" i="6" s="1"/>
  <c r="B41" i="6" s="1"/>
  <c r="B8" i="4"/>
  <c r="D41" i="4"/>
  <c r="F37" i="6" l="1"/>
  <c r="B41" i="4"/>
  <c r="F41" i="4" s="1"/>
  <c r="D34" i="3"/>
  <c r="B8" i="3"/>
  <c r="B52" i="3" s="1"/>
  <c r="B24" i="3"/>
  <c r="D8" i="3" l="1"/>
  <c r="B31" i="3"/>
  <c r="B21" i="3"/>
  <c r="D9" i="3"/>
  <c r="D37" i="3"/>
  <c r="B15" i="3" l="1"/>
  <c r="B50" i="3" s="1"/>
  <c r="D50" i="3"/>
  <c r="B15" i="2"/>
  <c r="D42" i="2"/>
  <c r="B49" i="1"/>
  <c r="D22" i="1" s="1"/>
  <c r="D49" i="1" s="1"/>
  <c r="F49" i="1" l="1"/>
  <c r="F50" i="3"/>
  <c r="B42" i="2"/>
  <c r="F42" i="2" l="1"/>
  <c r="B45" i="2"/>
  <c r="B46" i="2" s="1"/>
</calcChain>
</file>

<file path=xl/sharedStrings.xml><?xml version="1.0" encoding="utf-8"?>
<sst xmlns="http://schemas.openxmlformats.org/spreadsheetml/2006/main" count="383" uniqueCount="122">
  <si>
    <t>CHARGES</t>
  </si>
  <si>
    <t>PRODUITS</t>
  </si>
  <si>
    <t>Montant</t>
  </si>
  <si>
    <t>CHARGES DIRECTES</t>
  </si>
  <si>
    <t>RESSOURCES DIRECTES</t>
  </si>
  <si>
    <t>60 – Achats</t>
  </si>
  <si>
    <t>70 – Vente de produits finis, de marchandises, prestations de services</t>
  </si>
  <si>
    <t>Prestations de services Informatiques</t>
  </si>
  <si>
    <t>Etat : préciser le(s) ministère(s) sollicité(s)</t>
  </si>
  <si>
    <t>61 - Services extérieurs</t>
  </si>
  <si>
    <t>-</t>
  </si>
  <si>
    <t>Locations</t>
  </si>
  <si>
    <t>Région(s) :</t>
  </si>
  <si>
    <t>Assurance</t>
  </si>
  <si>
    <t>Documentation</t>
  </si>
  <si>
    <t>Département(s) :</t>
  </si>
  <si>
    <t>62 - Autres services extérieurs</t>
  </si>
  <si>
    <t>Rémunérations intermédiaires et honoraires</t>
  </si>
  <si>
    <t>Intercommunalité(s) : EPCI7</t>
  </si>
  <si>
    <t>Publicité, publication</t>
  </si>
  <si>
    <t>Déplacements, missions</t>
  </si>
  <si>
    <t>Commune(s) :</t>
  </si>
  <si>
    <t>Services bancaires, autres</t>
  </si>
  <si>
    <t>63 - Impôts et taxes</t>
  </si>
  <si>
    <t>Organismes sociaux (détailler) :</t>
  </si>
  <si>
    <t>Impôts et taxes sur rémunération,</t>
  </si>
  <si>
    <t>Autres impôts et taxes</t>
  </si>
  <si>
    <t>Fonds européens</t>
  </si>
  <si>
    <t>64- Charges de personnel</t>
  </si>
  <si>
    <t>Rémunération des personnels</t>
  </si>
  <si>
    <t>L'agence de services et de paiement (ex-CNASEA -emplois aidés)</t>
  </si>
  <si>
    <t>Charges sociales</t>
  </si>
  <si>
    <t>Autres établissements publics</t>
  </si>
  <si>
    <t>Autres charges de personnel</t>
  </si>
  <si>
    <t>Aides privées</t>
  </si>
  <si>
    <t>65- Autres charges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</si>
  <si>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</si>
  <si>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</si>
  <si>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</si>
  <si>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</si>
  <si>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</t>
  </si>
  <si>
    <t>78 – Reprises sur amortissements et provisions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</si>
  <si>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</si>
  <si>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</si>
  <si>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</si>
  <si>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</si>
  <si>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</si>
  <si>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</si>
  <si>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74- Subventions d’exploitation</t>
  </si>
  <si>
    <t>Achats matières et fournitures (Draps d'examen jetables, essui main, gesl hydroalcoolique, mouchoirs papier, papier Hygiénique</t>
  </si>
  <si>
    <t>Ménage</t>
  </si>
  <si>
    <t>Extincteur, Défibrilateur</t>
  </si>
  <si>
    <t>OVH, Free, Doctolib</t>
  </si>
  <si>
    <t>Comptabilité</t>
  </si>
  <si>
    <t>EDF</t>
  </si>
  <si>
    <t>Entretien CLIM et autres réparations</t>
  </si>
  <si>
    <t>Travaux installation</t>
  </si>
  <si>
    <t>Achats de mobilier</t>
  </si>
  <si>
    <t>Honoraires architecte</t>
  </si>
  <si>
    <t>Dépôt de garantie (3 mois loyer)</t>
  </si>
  <si>
    <t>Contrat de support logiciel de réservations, sécurité, vidéo surveillance)</t>
  </si>
  <si>
    <t>Site web hébergement</t>
  </si>
  <si>
    <t>Autres fournitures divers (papier imprimante, produits sanitaire…)</t>
  </si>
  <si>
    <t>Imprimante copieur</t>
  </si>
  <si>
    <t>Adhésion association (343 par bureau x 7)</t>
  </si>
  <si>
    <t>400€ par mois et par bureau</t>
  </si>
  <si>
    <t>43€ par mois et par bureau</t>
  </si>
  <si>
    <t>75 - Autres produits de gestion courante (adhésion association)</t>
  </si>
  <si>
    <t>Investissement Territoire Paris-Est Marne &amp; Bois</t>
  </si>
  <si>
    <t>Subvention de fonctionnement</t>
  </si>
  <si>
    <t>Frais d'hébergement par médecin = 555€ par mois</t>
  </si>
  <si>
    <t>Comptabilité &amp; conseil</t>
  </si>
  <si>
    <t>Vente forfaits hébergement</t>
  </si>
  <si>
    <t>Documentation PAO</t>
  </si>
  <si>
    <t>Entretien CLIM (960€) et autres réparations</t>
  </si>
  <si>
    <t>Doctolib</t>
  </si>
  <si>
    <t>Facturation KS (730€/mois)</t>
  </si>
  <si>
    <t>6 bureaux</t>
  </si>
  <si>
    <t>57€ par mois et par bureau (droit d'entrée la première année) réglé par les subventions</t>
  </si>
  <si>
    <t>Idem que pour les intervenants de Khépri Santé</t>
  </si>
  <si>
    <t>BUDGET PREVISIONNEL DES VENTES DE Khépri Santé au Pôle Santé</t>
  </si>
  <si>
    <t>Vente de Khépri Santé au Pôle Santé</t>
  </si>
  <si>
    <t>ACOFI</t>
  </si>
  <si>
    <t>Facture réel de Khépri Santé</t>
  </si>
  <si>
    <t>???</t>
  </si>
  <si>
    <t>Frais de support technique</t>
  </si>
  <si>
    <t>Facture Cristall Air</t>
  </si>
  <si>
    <t>Autres réparations divers</t>
  </si>
  <si>
    <t>A prévoir? Sur 2019</t>
  </si>
  <si>
    <t>OVH, Free</t>
  </si>
  <si>
    <t>Adhésion association</t>
  </si>
  <si>
    <t>Facture réelle Cleanset</t>
  </si>
  <si>
    <t>Droit d'entrée services</t>
  </si>
  <si>
    <t>BUDGET PREVISIONNEL 2018 SUR 6 MOIS de Juillet à décembre 2018</t>
  </si>
  <si>
    <t>BUGET PREVISIONNEL ANNEE 2019</t>
  </si>
  <si>
    <t>95€ par mois et par bénéficiare professionnel occupants</t>
  </si>
  <si>
    <t>75€ pro/ 50€ par an et par adhérant particuliers (hypthèse 100 adhérants)</t>
  </si>
  <si>
    <t xml:space="preserve">75 - Autres produits de gestion courante </t>
  </si>
  <si>
    <t>Coût par mois</t>
  </si>
  <si>
    <t>Coût par professionnel</t>
  </si>
  <si>
    <t>6 professionnels au minimum</t>
  </si>
  <si>
    <t>Prestations de services</t>
  </si>
  <si>
    <t>Achats matières et fournitures</t>
  </si>
  <si>
    <t>Entretien et Réparation</t>
  </si>
  <si>
    <t xml:space="preserve">Autres fournitures </t>
  </si>
  <si>
    <t>Autres fournitures</t>
  </si>
  <si>
    <t>BUDGET PREVISIONNEL 2019</t>
  </si>
  <si>
    <t>Etat : préciser le(s) ministère(s) sollicité(s) de la santé</t>
  </si>
  <si>
    <t>Climatisation/chauffage</t>
  </si>
  <si>
    <t>OVH, Free, Doctolib 3 368</t>
  </si>
  <si>
    <t>Prestations de services*</t>
  </si>
  <si>
    <t>Frais d'hébergement par médecin par mois:</t>
  </si>
  <si>
    <t>250€ droit d'entrée par an par professionnel</t>
  </si>
  <si>
    <t>Tous les prix sont TTC</t>
  </si>
  <si>
    <t>Contrat de support  3 600 (1)</t>
  </si>
  <si>
    <t>Négociation en cours</t>
  </si>
  <si>
    <t>(1) ce poste comprend 3 parties: l'application de réservation des salles, l'accès sécurisé et automatique des bureaux et la video surveillance.</t>
  </si>
  <si>
    <t>60€ abonnement par mois et par professionnel</t>
  </si>
  <si>
    <t>420€ par mois forfait mise à disposition de salle par professionnel</t>
  </si>
  <si>
    <t>5 bureaux pour 8 professionnels</t>
  </si>
  <si>
    <t>75€ par an pour les prof. 20€ par an et par adhérant (hypthèse 100 adhérants)</t>
  </si>
  <si>
    <t>Diététiciene, puéricultrice, kiné, acupuncteur, infirmière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</si>
</sst>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3" fontId="0" fillId="0" borderId="0" xfId="0" applyNumberFormat="1"/>
    <xf numFmtId="3" fontId="3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1" fillId="0" borderId="0" xfId="0" applyFont="1"/>
    <xf numFmtId="3" fontId="8" fillId="2" borderId="5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2" fillId="2" borderId="2" xfId="0" applyFont="1" applyFill="1" applyBorder="1" applyAlignment="1">
      <alignment vertical="center" wrapText="1"/>
    </xf>
    <xf numFmtId="1" fontId="0" fillId="0" borderId="0" xfId="0" applyNumberFormat="1"/>
    <xf numFmtId="3" fontId="3" fillId="2" borderId="5" xfId="0" quotePrefix="1" applyNumberFormat="1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9" workbookViewId="0">
      <selection activeCell="E3" sqref="E3"/>
    </sheetView>
  </sheetViews>
  <sheetFormatPr baseColWidth="10" defaultRowHeight="15" x14ac:dyDescent="0.25"/>
  <cols>
    <col min="1" max="1" width="26.140625" customWidth="1"/>
    <col min="2" max="2" width="13.5703125" customWidth="1"/>
    <col min="3" max="3" width="26.7109375" customWidth="1"/>
    <col min="4" max="4" width="17.140625" customWidth="1"/>
  </cols>
  <sheetData>
    <row r="1" spans="1:10" ht="15.75" thickBot="1" x14ac:dyDescent="0.3">
      <c r="A1" s="13" t="s">
        <v>93</v>
      </c>
      <c r="C1" s="13"/>
    </row>
    <row r="2" spans="1:10" x14ac:dyDescent="0.25">
      <c r="A2" s="24" t="s">
        <v>0</v>
      </c>
      <c r="B2" s="27" t="s">
        <v>2</v>
      </c>
      <c r="C2" s="24" t="s">
        <v>1</v>
      </c>
      <c r="D2" s="1"/>
    </row>
    <row r="3" spans="1:10" ht="15.75" customHeight="1" thickBot="1" x14ac:dyDescent="0.3">
      <c r="A3" s="25"/>
      <c r="B3" s="28"/>
      <c r="C3" s="25"/>
      <c r="D3" s="9"/>
    </row>
    <row r="4" spans="1:10" ht="14.25" customHeight="1" thickBot="1" x14ac:dyDescent="0.3">
      <c r="A4" s="26"/>
      <c r="B4" s="29"/>
      <c r="C4" s="26"/>
      <c r="D4" s="1" t="s">
        <v>2</v>
      </c>
    </row>
    <row r="5" spans="1:10" ht="15.75" thickBot="1" x14ac:dyDescent="0.3">
      <c r="A5" s="22" t="s">
        <v>3</v>
      </c>
      <c r="B5" s="23"/>
      <c r="C5" s="22" t="s">
        <v>4</v>
      </c>
      <c r="D5" s="23"/>
    </row>
    <row r="6" spans="1:10" ht="40.5" customHeight="1" thickBot="1" x14ac:dyDescent="0.3">
      <c r="A6" s="18" t="s">
        <v>5</v>
      </c>
      <c r="B6" s="7"/>
      <c r="C6" s="4" t="s">
        <v>6</v>
      </c>
      <c r="D6" s="3"/>
    </row>
    <row r="7" spans="1:10" ht="25.5" customHeight="1" thickBot="1" x14ac:dyDescent="0.3">
      <c r="A7" s="5" t="s">
        <v>110</v>
      </c>
      <c r="B7" s="7">
        <f>3600+330+1684+1800+600</f>
        <v>8014</v>
      </c>
      <c r="C7" s="3" t="s">
        <v>64</v>
      </c>
      <c r="D7" s="3"/>
      <c r="F7" s="10"/>
      <c r="G7" s="10"/>
      <c r="H7" s="10"/>
      <c r="I7" s="10"/>
      <c r="J7" s="10"/>
    </row>
    <row r="8" spans="1:10" ht="27" customHeight="1" thickBot="1" x14ac:dyDescent="0.3">
      <c r="A8" s="5" t="s">
        <v>102</v>
      </c>
      <c r="B8" s="3">
        <f>430+125</f>
        <v>555</v>
      </c>
      <c r="C8" s="12" t="s">
        <v>48</v>
      </c>
      <c r="D8" s="3"/>
    </row>
    <row r="9" spans="1:10" ht="37.5" customHeight="1" thickBot="1" x14ac:dyDescent="0.3">
      <c r="A9" s="5" t="s">
        <v>104</v>
      </c>
      <c r="B9" s="3">
        <v>125</v>
      </c>
      <c r="C9" s="8" t="s">
        <v>8</v>
      </c>
      <c r="D9" s="3"/>
    </row>
    <row r="10" spans="1:10" ht="23.25" customHeight="1" thickBot="1" x14ac:dyDescent="0.3">
      <c r="A10" s="18" t="s">
        <v>9</v>
      </c>
      <c r="B10" s="3"/>
      <c r="C10" s="8" t="s">
        <v>10</v>
      </c>
      <c r="D10" s="3"/>
    </row>
    <row r="11" spans="1:10" ht="15.75" thickBot="1" x14ac:dyDescent="0.3">
      <c r="A11" s="5" t="s">
        <v>11</v>
      </c>
      <c r="B11" s="7">
        <v>16800</v>
      </c>
      <c r="C11" s="3" t="s">
        <v>10</v>
      </c>
      <c r="D11" s="3"/>
    </row>
    <row r="12" spans="1:10" ht="15.75" thickBot="1" x14ac:dyDescent="0.3">
      <c r="A12" s="5" t="s">
        <v>103</v>
      </c>
      <c r="B12" s="7">
        <f>1985+1080+600+600</f>
        <v>4265</v>
      </c>
      <c r="C12" s="8" t="s">
        <v>12</v>
      </c>
      <c r="D12" s="3"/>
    </row>
    <row r="13" spans="1:10" ht="15.75" thickBot="1" x14ac:dyDescent="0.3">
      <c r="A13" s="5" t="s">
        <v>13</v>
      </c>
      <c r="B13" s="3">
        <v>279</v>
      </c>
      <c r="C13" s="8" t="s">
        <v>15</v>
      </c>
      <c r="D13" s="3"/>
    </row>
    <row r="14" spans="1:10" ht="15.75" thickBot="1" x14ac:dyDescent="0.3">
      <c r="A14" s="5" t="s">
        <v>14</v>
      </c>
      <c r="B14" s="3"/>
      <c r="C14" s="8"/>
      <c r="D14" s="3"/>
    </row>
    <row r="15" spans="1:10" ht="26.25" customHeight="1" thickBot="1" x14ac:dyDescent="0.3">
      <c r="A15" s="18" t="s">
        <v>16</v>
      </c>
      <c r="B15" s="3"/>
      <c r="C15" s="8" t="s">
        <v>10</v>
      </c>
      <c r="D15" s="3"/>
    </row>
    <row r="16" spans="1:10" ht="35.25" customHeight="1" thickBot="1" x14ac:dyDescent="0.3">
      <c r="A16" s="5" t="s">
        <v>17</v>
      </c>
      <c r="B16" s="3">
        <v>1440</v>
      </c>
      <c r="C16" s="11" t="s">
        <v>18</v>
      </c>
      <c r="D16" s="7">
        <f>94251+6927+12700</f>
        <v>113878</v>
      </c>
    </row>
    <row r="17" spans="1:9" ht="23.25" customHeight="1" thickBot="1" x14ac:dyDescent="0.3">
      <c r="A17" s="5" t="s">
        <v>19</v>
      </c>
      <c r="B17" s="3">
        <v>3000</v>
      </c>
      <c r="C17" s="8" t="s">
        <v>10</v>
      </c>
      <c r="D17" s="3"/>
    </row>
    <row r="18" spans="1:9" ht="23.25" customHeight="1" thickBot="1" x14ac:dyDescent="0.3">
      <c r="A18" s="5" t="s">
        <v>20</v>
      </c>
      <c r="B18" s="3"/>
      <c r="C18" s="8" t="s">
        <v>21</v>
      </c>
      <c r="D18" s="3"/>
    </row>
    <row r="19" spans="1:9" ht="24.75" customHeight="1" thickBot="1" x14ac:dyDescent="0.3">
      <c r="A19" s="5" t="s">
        <v>22</v>
      </c>
      <c r="B19" s="3"/>
      <c r="C19" s="8" t="s">
        <v>10</v>
      </c>
      <c r="D19" s="3"/>
    </row>
    <row r="20" spans="1:9" ht="24.75" customHeight="1" thickBot="1" x14ac:dyDescent="0.3">
      <c r="A20" s="18" t="s">
        <v>23</v>
      </c>
      <c r="B20" s="3"/>
      <c r="C20" s="8" t="s">
        <v>24</v>
      </c>
      <c r="D20" s="3"/>
    </row>
    <row r="21" spans="1:9" ht="25.5" customHeight="1" thickBot="1" x14ac:dyDescent="0.3">
      <c r="A21" s="5" t="s">
        <v>25</v>
      </c>
      <c r="B21" s="3"/>
      <c r="C21" s="8" t="s">
        <v>10</v>
      </c>
      <c r="D21" s="3"/>
    </row>
    <row r="22" spans="1:9" ht="23.25" customHeight="1" thickBot="1" x14ac:dyDescent="0.3">
      <c r="A22" s="5" t="s">
        <v>26</v>
      </c>
      <c r="B22" s="3"/>
      <c r="C22" s="8" t="s">
        <v>27</v>
      </c>
      <c r="D22" s="3"/>
    </row>
    <row r="23" spans="1:9" ht="25.5" customHeight="1" thickBot="1" x14ac:dyDescent="0.3">
      <c r="A23" s="18" t="s">
        <v>28</v>
      </c>
      <c r="B23" s="3"/>
      <c r="C23" s="8" t="s">
        <v>10</v>
      </c>
      <c r="D23" s="3"/>
    </row>
    <row r="24" spans="1:9" ht="35.25" customHeight="1" thickBot="1" x14ac:dyDescent="0.3">
      <c r="A24" s="5" t="s">
        <v>29</v>
      </c>
      <c r="B24" s="3"/>
      <c r="C24" s="8" t="s">
        <v>30</v>
      </c>
      <c r="D24" s="3"/>
    </row>
    <row r="25" spans="1:9" ht="24.75" customHeight="1" thickBot="1" x14ac:dyDescent="0.3">
      <c r="A25" s="5" t="s">
        <v>31</v>
      </c>
      <c r="B25" s="3"/>
      <c r="C25" s="8" t="s">
        <v>32</v>
      </c>
      <c r="D25" s="3"/>
    </row>
    <row r="26" spans="1:9" ht="34.5" customHeight="1" thickBot="1" x14ac:dyDescent="0.3">
      <c r="A26" s="5" t="s">
        <v>33</v>
      </c>
      <c r="B26" s="3"/>
      <c r="C26" s="8" t="s">
        <v>34</v>
      </c>
      <c r="D26" s="3"/>
    </row>
    <row r="27" spans="1:9" ht="36" customHeight="1" thickBot="1" x14ac:dyDescent="0.3">
      <c r="A27" s="18" t="s">
        <v>35</v>
      </c>
      <c r="B27" s="3"/>
      <c r="C27" s="4" t="s">
        <v>67</v>
      </c>
      <c r="D27" s="3"/>
      <c r="F27" s="10"/>
      <c r="G27" s="10"/>
      <c r="H27" s="10"/>
      <c r="I27" s="10"/>
    </row>
    <row r="28" spans="1:9" ht="33" customHeight="1" thickBot="1" x14ac:dyDescent="0.3">
      <c r="A28" s="18" t="s">
        <v>36</v>
      </c>
      <c r="B28" s="3"/>
      <c r="C28" s="8" t="s">
        <v>37</v>
      </c>
      <c r="D28" s="3"/>
    </row>
    <row r="29" spans="1:9" x14ac:dyDescent="0.25">
      <c r="A29" s="30" t="s">
        <v>38</v>
      </c>
      <c r="B29" s="33"/>
      <c r="C29" s="30" t="s">
        <v>39</v>
      </c>
      <c r="D29" s="33"/>
    </row>
    <row r="30" spans="1:9" x14ac:dyDescent="0.25">
      <c r="A30" s="31"/>
      <c r="B30" s="34"/>
      <c r="C30" s="31"/>
      <c r="D30" s="34"/>
    </row>
    <row r="31" spans="1:9" ht="2.25" customHeight="1" thickBot="1" x14ac:dyDescent="0.3">
      <c r="A31" s="32"/>
      <c r="B31" s="35"/>
      <c r="C31" s="32"/>
      <c r="D31" s="35"/>
    </row>
    <row r="32" spans="1:9" ht="23.25" thickBot="1" x14ac:dyDescent="0.3">
      <c r="A32" s="18" t="s">
        <v>59</v>
      </c>
      <c r="B32" s="3">
        <v>8400</v>
      </c>
      <c r="C32" s="4"/>
      <c r="D32" s="3"/>
    </row>
    <row r="33" spans="1:6" ht="15.75" thickBot="1" x14ac:dyDescent="0.3">
      <c r="A33" s="18" t="s">
        <v>58</v>
      </c>
      <c r="B33" s="7">
        <v>3000</v>
      </c>
      <c r="C33" s="4"/>
      <c r="D33" s="3"/>
    </row>
    <row r="34" spans="1:6" ht="15.75" thickBot="1" x14ac:dyDescent="0.3">
      <c r="A34" s="18" t="s">
        <v>56</v>
      </c>
      <c r="B34" s="7">
        <f>45000+20000</f>
        <v>65000</v>
      </c>
      <c r="C34" s="4"/>
      <c r="D34" s="3"/>
    </row>
    <row r="35" spans="1:6" ht="15.75" thickBot="1" x14ac:dyDescent="0.3">
      <c r="A35" s="18" t="s">
        <v>57</v>
      </c>
      <c r="B35" s="7">
        <v>3000</v>
      </c>
      <c r="C35" s="4"/>
      <c r="D35" s="3"/>
    </row>
    <row r="36" spans="1:6" ht="42.75" customHeight="1" thickBot="1" x14ac:dyDescent="0.3">
      <c r="A36" s="18" t="s">
        <v>40</v>
      </c>
      <c r="B36" s="3"/>
      <c r="C36" s="4" t="s">
        <v>41</v>
      </c>
      <c r="D36" s="3"/>
    </row>
    <row r="37" spans="1:6" ht="15.75" thickBot="1" x14ac:dyDescent="0.3">
      <c r="A37" s="22" t="s">
        <v>42</v>
      </c>
      <c r="B37" s="23"/>
      <c r="C37" s="3"/>
      <c r="D37" s="3"/>
    </row>
    <row r="38" spans="1:6" ht="34.5" customHeight="1" thickBot="1" x14ac:dyDescent="0.3">
      <c r="A38" s="18" t="s">
        <v>43</v>
      </c>
      <c r="B38" s="3"/>
      <c r="C38" s="3"/>
      <c r="D38" s="3"/>
    </row>
    <row r="39" spans="1:6" ht="23.25" customHeight="1" thickBot="1" x14ac:dyDescent="0.3">
      <c r="A39" s="18" t="s">
        <v>44</v>
      </c>
      <c r="B39" s="3"/>
      <c r="C39" s="3"/>
      <c r="D39" s="3"/>
    </row>
    <row r="40" spans="1:6" ht="15.75" thickBot="1" x14ac:dyDescent="0.3">
      <c r="A40" s="18" t="s">
        <v>45</v>
      </c>
      <c r="B40" s="3"/>
      <c r="C40" s="3"/>
      <c r="D40" s="3"/>
    </row>
    <row r="41" spans="1:6" ht="23.25" customHeight="1" thickBot="1" x14ac:dyDescent="0.3">
      <c r="A41" s="18" t="s">
        <v>46</v>
      </c>
      <c r="B41" s="7">
        <f>SUM(B7:B40)</f>
        <v>113878</v>
      </c>
      <c r="C41" s="4" t="s">
        <v>47</v>
      </c>
      <c r="D41" s="7">
        <f t="shared" ref="D41" si="0">SUM(D7:D40)</f>
        <v>113878</v>
      </c>
      <c r="F41" s="6">
        <f>B41-D41</f>
        <v>0</v>
      </c>
    </row>
    <row r="43" spans="1:6" x14ac:dyDescent="0.25">
      <c r="A43" s="16" t="s">
        <v>113</v>
      </c>
    </row>
    <row r="44" spans="1:6" ht="67.5" x14ac:dyDescent="0.25">
      <c r="A44" s="16" t="s">
        <v>116</v>
      </c>
    </row>
  </sheetData>
  <mergeCells count="10">
    <mergeCell ref="A37:B37"/>
    <mergeCell ref="A2:A4"/>
    <mergeCell ref="B2:B4"/>
    <mergeCell ref="C2:C4"/>
    <mergeCell ref="A5:B5"/>
    <mergeCell ref="C5:D5"/>
    <mergeCell ref="A29:A31"/>
    <mergeCell ref="B29:B31"/>
    <mergeCell ref="C29:C31"/>
    <mergeCell ref="D29:D31"/>
  </mergeCells>
  <hyperlinks>
    <hyperlink ref="C16" location="bookmark6" display="bookmark6"/>
    <hyperlink ref="C8" location="bookmark4" display="bookmark4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8" sqref="F8"/>
    </sheetView>
  </sheetViews>
  <sheetFormatPr baseColWidth="10" defaultRowHeight="15" x14ac:dyDescent="0.25"/>
  <cols>
    <col min="1" max="1" width="26.140625" customWidth="1"/>
    <col min="2" max="2" width="13.5703125" customWidth="1"/>
    <col min="3" max="3" width="26.7109375" customWidth="1"/>
    <col min="4" max="4" width="17.140625" customWidth="1"/>
  </cols>
  <sheetData>
    <row r="1" spans="1:10" ht="15.75" thickBot="1" x14ac:dyDescent="0.3">
      <c r="A1" s="13" t="s">
        <v>93</v>
      </c>
      <c r="C1" s="13"/>
    </row>
    <row r="2" spans="1:10" x14ac:dyDescent="0.25">
      <c r="A2" s="24" t="s">
        <v>0</v>
      </c>
      <c r="B2" s="27" t="s">
        <v>2</v>
      </c>
      <c r="C2" s="24" t="s">
        <v>1</v>
      </c>
      <c r="D2" s="1"/>
    </row>
    <row r="3" spans="1:10" ht="15.75" thickBot="1" x14ac:dyDescent="0.3">
      <c r="A3" s="25"/>
      <c r="B3" s="28"/>
      <c r="C3" s="25"/>
      <c r="D3" s="9"/>
    </row>
    <row r="4" spans="1:10" ht="57.75" customHeight="1" thickBot="1" x14ac:dyDescent="0.3">
      <c r="A4" s="26"/>
      <c r="B4" s="29"/>
      <c r="C4" s="26"/>
      <c r="D4" s="1" t="s">
        <v>2</v>
      </c>
    </row>
    <row r="5" spans="1:10" ht="15.75" thickBot="1" x14ac:dyDescent="0.3">
      <c r="A5" s="22" t="s">
        <v>3</v>
      </c>
      <c r="B5" s="23"/>
      <c r="C5" s="22" t="s">
        <v>4</v>
      </c>
      <c r="D5" s="23"/>
    </row>
    <row r="6" spans="1:10" ht="40.5" customHeight="1" thickBot="1" x14ac:dyDescent="0.3">
      <c r="A6" s="2" t="s">
        <v>5</v>
      </c>
      <c r="B6" s="3"/>
      <c r="C6" s="4" t="s">
        <v>6</v>
      </c>
      <c r="D6" s="3"/>
    </row>
    <row r="7" spans="1:10" ht="25.5" customHeight="1" thickBot="1" x14ac:dyDescent="0.3">
      <c r="A7" s="5" t="s">
        <v>7</v>
      </c>
      <c r="B7" s="7">
        <v>3600</v>
      </c>
      <c r="C7" s="3"/>
      <c r="D7" s="3"/>
      <c r="F7" s="21">
        <f>B7+B8+B9+B10+B11</f>
        <v>8014</v>
      </c>
      <c r="G7" s="10"/>
      <c r="H7" s="10"/>
      <c r="I7" s="10"/>
      <c r="J7" s="10"/>
    </row>
    <row r="8" spans="1:10" ht="25.5" customHeight="1" thickBot="1" x14ac:dyDescent="0.3">
      <c r="A8" s="5" t="s">
        <v>61</v>
      </c>
      <c r="B8" s="3">
        <v>330</v>
      </c>
      <c r="C8" s="3"/>
      <c r="D8" s="3"/>
      <c r="F8" s="10"/>
      <c r="G8" s="10"/>
      <c r="H8" s="10"/>
      <c r="I8" s="10"/>
      <c r="J8" s="10"/>
    </row>
    <row r="9" spans="1:10" ht="25.5" customHeight="1" thickBot="1" x14ac:dyDescent="0.3">
      <c r="A9" s="5" t="s">
        <v>52</v>
      </c>
      <c r="B9" s="3">
        <v>1684</v>
      </c>
      <c r="C9" s="3"/>
      <c r="D9" s="3"/>
      <c r="F9" s="10"/>
      <c r="G9" s="10"/>
      <c r="H9" s="10"/>
      <c r="I9" s="10"/>
      <c r="J9" s="10"/>
    </row>
    <row r="10" spans="1:10" ht="33.75" customHeight="1" thickBot="1" x14ac:dyDescent="0.3">
      <c r="A10" s="5" t="s">
        <v>60</v>
      </c>
      <c r="B10" s="7">
        <v>1800</v>
      </c>
      <c r="C10" s="3"/>
      <c r="D10" s="3"/>
      <c r="F10" s="10"/>
      <c r="G10" s="10"/>
      <c r="H10" s="10"/>
      <c r="I10" s="10"/>
      <c r="J10" s="10"/>
    </row>
    <row r="11" spans="1:10" ht="25.5" customHeight="1" thickBot="1" x14ac:dyDescent="0.3">
      <c r="A11" s="5" t="s">
        <v>63</v>
      </c>
      <c r="B11" s="7">
        <v>600</v>
      </c>
      <c r="C11" s="3"/>
      <c r="D11" s="3"/>
    </row>
    <row r="12" spans="1:10" ht="75.75" customHeight="1" thickBot="1" x14ac:dyDescent="0.3">
      <c r="A12" s="5" t="s">
        <v>49</v>
      </c>
      <c r="B12" s="3">
        <f>555</f>
        <v>555</v>
      </c>
      <c r="C12" s="12" t="s">
        <v>48</v>
      </c>
      <c r="D12" s="3"/>
    </row>
    <row r="13" spans="1:10" ht="45.75" customHeight="1" thickBot="1" x14ac:dyDescent="0.3">
      <c r="A13" s="5" t="s">
        <v>105</v>
      </c>
      <c r="B13" s="3">
        <v>125</v>
      </c>
      <c r="C13" s="8" t="s">
        <v>8</v>
      </c>
      <c r="D13" s="3"/>
    </row>
    <row r="14" spans="1:10" ht="23.25" customHeight="1" thickBot="1" x14ac:dyDescent="0.3">
      <c r="A14" s="2" t="s">
        <v>9</v>
      </c>
      <c r="B14" s="3"/>
      <c r="C14" s="8" t="s">
        <v>10</v>
      </c>
      <c r="D14" s="3"/>
    </row>
    <row r="15" spans="1:10" ht="15.75" thickBot="1" x14ac:dyDescent="0.3">
      <c r="A15" s="5" t="s">
        <v>11</v>
      </c>
      <c r="B15" s="7">
        <v>16800</v>
      </c>
      <c r="C15" s="3" t="s">
        <v>10</v>
      </c>
      <c r="D15" s="3"/>
    </row>
    <row r="16" spans="1:10" ht="15.75" thickBot="1" x14ac:dyDescent="0.3">
      <c r="A16" s="5" t="s">
        <v>50</v>
      </c>
      <c r="B16" s="7">
        <v>1985</v>
      </c>
      <c r="C16" s="8"/>
      <c r="D16" s="3"/>
    </row>
    <row r="17" spans="1:4" ht="23.25" customHeight="1" thickBot="1" x14ac:dyDescent="0.3">
      <c r="A17" s="5" t="s">
        <v>55</v>
      </c>
      <c r="B17" s="3">
        <v>1080</v>
      </c>
      <c r="C17" s="8" t="s">
        <v>12</v>
      </c>
      <c r="D17" s="3"/>
    </row>
    <row r="18" spans="1:4" ht="23.25" customHeight="1" thickBot="1" x14ac:dyDescent="0.3">
      <c r="A18" s="5" t="s">
        <v>54</v>
      </c>
      <c r="B18" s="3">
        <v>600</v>
      </c>
      <c r="C18" s="8"/>
      <c r="D18" s="3"/>
    </row>
    <row r="19" spans="1:4" ht="23.25" customHeight="1" thickBot="1" x14ac:dyDescent="0.3">
      <c r="A19" s="5" t="s">
        <v>51</v>
      </c>
      <c r="B19" s="3">
        <v>600</v>
      </c>
      <c r="C19" s="8"/>
      <c r="D19" s="7"/>
    </row>
    <row r="20" spans="1:4" ht="15.75" thickBot="1" x14ac:dyDescent="0.3">
      <c r="A20" s="5" t="s">
        <v>13</v>
      </c>
      <c r="B20" s="3">
        <v>279</v>
      </c>
      <c r="C20" s="8" t="s">
        <v>15</v>
      </c>
      <c r="D20" s="3"/>
    </row>
    <row r="21" spans="1:4" ht="34.5" customHeight="1" thickBot="1" x14ac:dyDescent="0.3">
      <c r="A21" s="2" t="s">
        <v>16</v>
      </c>
      <c r="B21" s="3"/>
      <c r="C21" s="8" t="s">
        <v>10</v>
      </c>
      <c r="D21" s="3"/>
    </row>
    <row r="22" spans="1:4" ht="45.75" customHeight="1" thickBot="1" x14ac:dyDescent="0.3">
      <c r="A22" s="5" t="s">
        <v>17</v>
      </c>
      <c r="B22" s="3"/>
      <c r="C22" s="11" t="s">
        <v>18</v>
      </c>
      <c r="D22" s="7">
        <f>B49</f>
        <v>122207</v>
      </c>
    </row>
    <row r="23" spans="1:4" ht="45.75" customHeight="1" thickBot="1" x14ac:dyDescent="0.3">
      <c r="A23" s="5" t="s">
        <v>53</v>
      </c>
      <c r="B23" s="3">
        <v>1440</v>
      </c>
      <c r="C23" s="11"/>
      <c r="D23" s="7"/>
    </row>
    <row r="24" spans="1:4" ht="23.25" customHeight="1" thickBot="1" x14ac:dyDescent="0.3">
      <c r="A24" s="5" t="s">
        <v>19</v>
      </c>
      <c r="B24" s="3">
        <v>3000</v>
      </c>
      <c r="C24" s="8" t="s">
        <v>10</v>
      </c>
      <c r="D24" s="3"/>
    </row>
    <row r="25" spans="1:4" ht="23.25" customHeight="1" thickBot="1" x14ac:dyDescent="0.3">
      <c r="A25" s="5" t="s">
        <v>20</v>
      </c>
      <c r="B25" s="3"/>
      <c r="C25" s="8" t="s">
        <v>21</v>
      </c>
      <c r="D25" s="3"/>
    </row>
    <row r="26" spans="1:4" ht="34.5" customHeight="1" thickBot="1" x14ac:dyDescent="0.3">
      <c r="A26" s="5" t="s">
        <v>22</v>
      </c>
      <c r="B26" s="3"/>
      <c r="C26" s="8" t="s">
        <v>10</v>
      </c>
      <c r="D26" s="3"/>
    </row>
    <row r="27" spans="1:4" ht="34.5" customHeight="1" thickBot="1" x14ac:dyDescent="0.3">
      <c r="A27" s="2" t="s">
        <v>23</v>
      </c>
      <c r="B27" s="3"/>
      <c r="C27" s="8" t="s">
        <v>24</v>
      </c>
      <c r="D27" s="3"/>
    </row>
    <row r="28" spans="1:4" ht="34.5" customHeight="1" thickBot="1" x14ac:dyDescent="0.3">
      <c r="A28" s="5" t="s">
        <v>25</v>
      </c>
      <c r="B28" s="3"/>
      <c r="C28" s="8" t="s">
        <v>10</v>
      </c>
      <c r="D28" s="3"/>
    </row>
    <row r="29" spans="1:4" ht="23.25" customHeight="1" thickBot="1" x14ac:dyDescent="0.3">
      <c r="A29" s="5" t="s">
        <v>26</v>
      </c>
      <c r="B29" s="3"/>
      <c r="C29" s="8" t="s">
        <v>27</v>
      </c>
      <c r="D29" s="3"/>
    </row>
    <row r="30" spans="1:4" ht="34.5" customHeight="1" thickBot="1" x14ac:dyDescent="0.3">
      <c r="A30" s="2" t="s">
        <v>28</v>
      </c>
      <c r="B30" s="3"/>
      <c r="C30" s="8" t="s">
        <v>10</v>
      </c>
      <c r="D30" s="3"/>
    </row>
    <row r="31" spans="1:4" ht="57" customHeight="1" thickBot="1" x14ac:dyDescent="0.3">
      <c r="A31" s="5" t="s">
        <v>29</v>
      </c>
      <c r="B31" s="3"/>
      <c r="C31" s="8" t="s">
        <v>30</v>
      </c>
      <c r="D31" s="3"/>
    </row>
    <row r="32" spans="1:4" ht="34.5" customHeight="1" thickBot="1" x14ac:dyDescent="0.3">
      <c r="A32" s="5" t="s">
        <v>31</v>
      </c>
      <c r="B32" s="3"/>
      <c r="C32" s="8" t="s">
        <v>32</v>
      </c>
      <c r="D32" s="3"/>
    </row>
    <row r="33" spans="1:9" ht="34.5" customHeight="1" thickBot="1" x14ac:dyDescent="0.3">
      <c r="A33" s="5" t="s">
        <v>33</v>
      </c>
      <c r="B33" s="3"/>
      <c r="C33" s="8" t="s">
        <v>34</v>
      </c>
      <c r="D33" s="3"/>
    </row>
    <row r="34" spans="1:9" ht="45.75" customHeight="1" thickBot="1" x14ac:dyDescent="0.3">
      <c r="A34" s="2" t="s">
        <v>35</v>
      </c>
      <c r="B34" s="3"/>
      <c r="C34" s="4" t="s">
        <v>67</v>
      </c>
      <c r="D34" s="3"/>
      <c r="F34" s="10"/>
      <c r="G34" s="10"/>
      <c r="H34" s="10"/>
      <c r="I34" s="10"/>
    </row>
    <row r="35" spans="1:9" ht="45.75" customHeight="1" thickBot="1" x14ac:dyDescent="0.3">
      <c r="A35" s="2" t="s">
        <v>36</v>
      </c>
      <c r="B35" s="3"/>
      <c r="C35" s="8" t="s">
        <v>37</v>
      </c>
      <c r="D35" s="3"/>
    </row>
    <row r="36" spans="1:9" x14ac:dyDescent="0.25">
      <c r="A36" s="30" t="s">
        <v>38</v>
      </c>
      <c r="B36" s="33"/>
      <c r="C36" s="30" t="s">
        <v>39</v>
      </c>
      <c r="D36" s="33"/>
    </row>
    <row r="37" spans="1:9" x14ac:dyDescent="0.25">
      <c r="A37" s="31"/>
      <c r="B37" s="34"/>
      <c r="C37" s="31"/>
      <c r="D37" s="34"/>
    </row>
    <row r="38" spans="1:9" ht="15.75" thickBot="1" x14ac:dyDescent="0.3">
      <c r="A38" s="32"/>
      <c r="B38" s="35"/>
      <c r="C38" s="32"/>
      <c r="D38" s="35"/>
    </row>
    <row r="39" spans="1:9" ht="23.25" thickBot="1" x14ac:dyDescent="0.3">
      <c r="A39" s="2" t="s">
        <v>59</v>
      </c>
      <c r="B39" s="3">
        <v>8400</v>
      </c>
      <c r="C39" s="4"/>
      <c r="D39" s="3"/>
    </row>
    <row r="40" spans="1:9" ht="15.75" thickBot="1" x14ac:dyDescent="0.3">
      <c r="A40" s="2" t="s">
        <v>58</v>
      </c>
      <c r="B40" s="7">
        <v>3000</v>
      </c>
      <c r="C40" s="4"/>
      <c r="D40" s="3"/>
    </row>
    <row r="41" spans="1:9" ht="15.75" thickBot="1" x14ac:dyDescent="0.3">
      <c r="A41" s="18" t="s">
        <v>108</v>
      </c>
      <c r="B41" s="7">
        <v>23456</v>
      </c>
      <c r="C41" s="4"/>
      <c r="D41" s="3"/>
      <c r="F41" t="s">
        <v>115</v>
      </c>
    </row>
    <row r="42" spans="1:9" ht="15.75" thickBot="1" x14ac:dyDescent="0.3">
      <c r="A42" s="18" t="s">
        <v>56</v>
      </c>
      <c r="B42" s="7">
        <v>49873</v>
      </c>
      <c r="C42" s="4"/>
      <c r="D42" s="3"/>
      <c r="F42" t="s">
        <v>115</v>
      </c>
    </row>
    <row r="43" spans="1:9" ht="15.75" thickBot="1" x14ac:dyDescent="0.3">
      <c r="A43" s="2" t="s">
        <v>57</v>
      </c>
      <c r="B43" s="7">
        <v>3000</v>
      </c>
      <c r="C43" s="4"/>
      <c r="D43" s="3"/>
    </row>
    <row r="44" spans="1:9" ht="57" customHeight="1" thickBot="1" x14ac:dyDescent="0.3">
      <c r="A44" s="2" t="s">
        <v>40</v>
      </c>
      <c r="B44" s="3"/>
      <c r="C44" s="4" t="s">
        <v>41</v>
      </c>
      <c r="D44" s="3"/>
    </row>
    <row r="45" spans="1:9" ht="15.75" thickBot="1" x14ac:dyDescent="0.3">
      <c r="A45" s="22" t="s">
        <v>42</v>
      </c>
      <c r="B45" s="23"/>
      <c r="C45" s="3"/>
      <c r="D45" s="3"/>
    </row>
    <row r="46" spans="1:9" ht="45.75" customHeight="1" thickBot="1" x14ac:dyDescent="0.3">
      <c r="A46" s="2" t="s">
        <v>43</v>
      </c>
      <c r="B46" s="3"/>
      <c r="C46" s="3"/>
      <c r="D46" s="3"/>
    </row>
    <row r="47" spans="1:9" ht="23.25" customHeight="1" thickBot="1" x14ac:dyDescent="0.3">
      <c r="A47" s="2" t="s">
        <v>44</v>
      </c>
      <c r="B47" s="3"/>
      <c r="C47" s="3"/>
      <c r="D47" s="3"/>
    </row>
    <row r="48" spans="1:9" ht="15.75" thickBot="1" x14ac:dyDescent="0.3">
      <c r="A48" s="2" t="s">
        <v>45</v>
      </c>
      <c r="B48" s="3"/>
      <c r="C48" s="3"/>
      <c r="D48" s="3"/>
    </row>
    <row r="49" spans="1:6" ht="23.25" customHeight="1" thickBot="1" x14ac:dyDescent="0.3">
      <c r="A49" s="2" t="s">
        <v>46</v>
      </c>
      <c r="B49" s="7">
        <f>SUM(B7:B48)</f>
        <v>122207</v>
      </c>
      <c r="C49" s="4" t="s">
        <v>47</v>
      </c>
      <c r="D49" s="7">
        <f t="shared" ref="D49" si="0">SUM(D7:D48)</f>
        <v>122207</v>
      </c>
      <c r="F49" s="6">
        <f>B49-D49</f>
        <v>0</v>
      </c>
    </row>
    <row r="51" spans="1:6" x14ac:dyDescent="0.25">
      <c r="A51" s="16" t="s">
        <v>113</v>
      </c>
    </row>
  </sheetData>
  <mergeCells count="10">
    <mergeCell ref="A45:B45"/>
    <mergeCell ref="A2:A4"/>
    <mergeCell ref="B2:B4"/>
    <mergeCell ref="C2:C4"/>
    <mergeCell ref="A5:B5"/>
    <mergeCell ref="C5:D5"/>
    <mergeCell ref="A36:A38"/>
    <mergeCell ref="B36:B38"/>
    <mergeCell ref="C36:C38"/>
    <mergeCell ref="D36:D38"/>
  </mergeCells>
  <hyperlinks>
    <hyperlink ref="C22" location="bookmark6" display="bookmark6"/>
    <hyperlink ref="C12" location="bookmark4" display="bookmark4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" workbookViewId="0">
      <selection activeCell="F8" sqref="F8"/>
    </sheetView>
  </sheetViews>
  <sheetFormatPr baseColWidth="10" defaultRowHeight="15" x14ac:dyDescent="0.25"/>
  <cols>
    <col min="1" max="1" width="26.140625" customWidth="1"/>
    <col min="2" max="2" width="13.5703125" customWidth="1"/>
    <col min="3" max="3" width="26.7109375" customWidth="1"/>
    <col min="4" max="4" width="17.140625" customWidth="1"/>
  </cols>
  <sheetData>
    <row r="1" spans="1:10" ht="15.75" thickBot="1" x14ac:dyDescent="0.3">
      <c r="A1" s="13" t="s">
        <v>106</v>
      </c>
      <c r="C1" s="13"/>
    </row>
    <row r="2" spans="1:10" x14ac:dyDescent="0.25">
      <c r="A2" s="24" t="s">
        <v>0</v>
      </c>
      <c r="B2" s="27" t="s">
        <v>2</v>
      </c>
      <c r="C2" s="24" t="s">
        <v>1</v>
      </c>
      <c r="D2" s="1"/>
    </row>
    <row r="3" spans="1:10" ht="15.75" thickBot="1" x14ac:dyDescent="0.3">
      <c r="A3" s="25"/>
      <c r="B3" s="28"/>
      <c r="C3" s="25"/>
      <c r="D3" s="9"/>
    </row>
    <row r="4" spans="1:10" ht="57.75" customHeight="1" thickBot="1" x14ac:dyDescent="0.3">
      <c r="A4" s="26"/>
      <c r="B4" s="29"/>
      <c r="C4" s="26"/>
      <c r="D4" s="1" t="s">
        <v>2</v>
      </c>
    </row>
    <row r="5" spans="1:10" ht="15.75" thickBot="1" x14ac:dyDescent="0.3">
      <c r="A5" s="22" t="s">
        <v>3</v>
      </c>
      <c r="B5" s="23"/>
      <c r="C5" s="22" t="s">
        <v>4</v>
      </c>
      <c r="D5" s="23"/>
    </row>
    <row r="6" spans="1:10" ht="40.5" customHeight="1" thickBot="1" x14ac:dyDescent="0.3">
      <c r="A6" s="18" t="s">
        <v>5</v>
      </c>
      <c r="B6" s="7"/>
      <c r="C6" s="4" t="s">
        <v>6</v>
      </c>
      <c r="D6" s="3">
        <f>900+6120+57600</f>
        <v>64620</v>
      </c>
    </row>
    <row r="7" spans="1:10" ht="25.5" customHeight="1" thickBot="1" x14ac:dyDescent="0.3">
      <c r="A7" s="5" t="s">
        <v>101</v>
      </c>
      <c r="B7" s="7">
        <v>6980</v>
      </c>
      <c r="C7" s="3"/>
      <c r="D7" s="3"/>
      <c r="F7" s="10"/>
      <c r="G7" s="10"/>
      <c r="H7" s="10"/>
      <c r="I7" s="10"/>
      <c r="J7" s="10"/>
    </row>
    <row r="8" spans="1:10" ht="27" customHeight="1" thickBot="1" x14ac:dyDescent="0.3">
      <c r="A8" s="5" t="s">
        <v>102</v>
      </c>
      <c r="B8" s="3">
        <v>860</v>
      </c>
      <c r="C8" s="12" t="s">
        <v>48</v>
      </c>
      <c r="D8" s="3"/>
    </row>
    <row r="9" spans="1:10" ht="37.5" customHeight="1" thickBot="1" x14ac:dyDescent="0.3">
      <c r="A9" s="5" t="s">
        <v>104</v>
      </c>
      <c r="B9" s="3">
        <v>250</v>
      </c>
      <c r="C9" s="8" t="s">
        <v>107</v>
      </c>
      <c r="D9" s="7">
        <v>4000</v>
      </c>
    </row>
    <row r="10" spans="1:10" ht="23.25" customHeight="1" thickBot="1" x14ac:dyDescent="0.3">
      <c r="A10" s="18" t="s">
        <v>9</v>
      </c>
      <c r="B10" s="3"/>
      <c r="C10" s="8" t="s">
        <v>10</v>
      </c>
      <c r="D10" s="3"/>
    </row>
    <row r="11" spans="1:10" ht="15.75" thickBot="1" x14ac:dyDescent="0.3">
      <c r="A11" s="5" t="s">
        <v>11</v>
      </c>
      <c r="B11" s="7">
        <v>33600</v>
      </c>
      <c r="C11" s="3" t="s">
        <v>10</v>
      </c>
      <c r="D11" s="3"/>
    </row>
    <row r="12" spans="1:10" ht="15.75" thickBot="1" x14ac:dyDescent="0.3">
      <c r="A12" s="5" t="s">
        <v>103</v>
      </c>
      <c r="B12" s="7">
        <f>3965+2160+300+1200</f>
        <v>7625</v>
      </c>
      <c r="C12" s="8" t="s">
        <v>12</v>
      </c>
      <c r="D12" s="7">
        <v>2160</v>
      </c>
    </row>
    <row r="13" spans="1:10" ht="15.75" thickBot="1" x14ac:dyDescent="0.3">
      <c r="A13" s="5" t="s">
        <v>13</v>
      </c>
      <c r="B13" s="3">
        <v>558</v>
      </c>
      <c r="C13" s="8" t="s">
        <v>15</v>
      </c>
      <c r="D13" s="3"/>
    </row>
    <row r="14" spans="1:10" ht="15.75" thickBot="1" x14ac:dyDescent="0.3">
      <c r="A14" s="5" t="s">
        <v>14</v>
      </c>
      <c r="B14" s="3"/>
      <c r="C14" s="8"/>
      <c r="D14" s="3"/>
    </row>
    <row r="15" spans="1:10" ht="28.5" customHeight="1" thickBot="1" x14ac:dyDescent="0.3">
      <c r="A15" s="18" t="s">
        <v>16</v>
      </c>
      <c r="B15" s="3"/>
      <c r="C15" s="8" t="s">
        <v>10</v>
      </c>
      <c r="D15" s="3"/>
    </row>
    <row r="16" spans="1:10" ht="33" customHeight="1" thickBot="1" x14ac:dyDescent="0.3">
      <c r="A16" s="5" t="s">
        <v>17</v>
      </c>
      <c r="B16" s="20">
        <v>4880</v>
      </c>
      <c r="C16" s="11" t="s">
        <v>18</v>
      </c>
      <c r="D16" s="7">
        <v>6373</v>
      </c>
    </row>
    <row r="17" spans="1:9" ht="23.25" customHeight="1" thickBot="1" x14ac:dyDescent="0.3">
      <c r="A17" s="5" t="s">
        <v>19</v>
      </c>
      <c r="B17" s="7">
        <v>5000</v>
      </c>
      <c r="C17" s="8" t="s">
        <v>10</v>
      </c>
      <c r="D17" s="3"/>
    </row>
    <row r="18" spans="1:9" ht="23.25" customHeight="1" thickBot="1" x14ac:dyDescent="0.3">
      <c r="A18" s="5" t="s">
        <v>20</v>
      </c>
      <c r="B18" s="3"/>
      <c r="C18" s="8" t="s">
        <v>21</v>
      </c>
      <c r="D18" s="3"/>
    </row>
    <row r="19" spans="1:9" ht="34.5" customHeight="1" thickBot="1" x14ac:dyDescent="0.3">
      <c r="A19" s="5" t="s">
        <v>22</v>
      </c>
      <c r="B19" s="3"/>
      <c r="C19" s="8" t="s">
        <v>10</v>
      </c>
      <c r="D19" s="3"/>
    </row>
    <row r="20" spans="1:9" ht="34.5" customHeight="1" thickBot="1" x14ac:dyDescent="0.3">
      <c r="A20" s="18" t="s">
        <v>23</v>
      </c>
      <c r="B20" s="3"/>
      <c r="C20" s="8" t="s">
        <v>24</v>
      </c>
      <c r="D20" s="3"/>
    </row>
    <row r="21" spans="1:9" ht="34.5" customHeight="1" thickBot="1" x14ac:dyDescent="0.3">
      <c r="A21" s="5" t="s">
        <v>25</v>
      </c>
      <c r="B21" s="3"/>
      <c r="C21" s="8" t="s">
        <v>10</v>
      </c>
      <c r="D21" s="3"/>
    </row>
    <row r="22" spans="1:9" ht="23.25" customHeight="1" thickBot="1" x14ac:dyDescent="0.3">
      <c r="A22" s="5" t="s">
        <v>26</v>
      </c>
      <c r="B22" s="3"/>
      <c r="C22" s="8" t="s">
        <v>27</v>
      </c>
      <c r="D22" s="3"/>
    </row>
    <row r="23" spans="1:9" ht="34.5" customHeight="1" thickBot="1" x14ac:dyDescent="0.3">
      <c r="A23" s="18" t="s">
        <v>28</v>
      </c>
      <c r="B23" s="3"/>
      <c r="C23" s="8" t="s">
        <v>10</v>
      </c>
      <c r="D23" s="3"/>
    </row>
    <row r="24" spans="1:9" ht="57" customHeight="1" thickBot="1" x14ac:dyDescent="0.3">
      <c r="A24" s="5" t="s">
        <v>29</v>
      </c>
      <c r="B24" s="7">
        <v>3700</v>
      </c>
      <c r="C24" s="8" t="s">
        <v>30</v>
      </c>
      <c r="D24" s="7"/>
    </row>
    <row r="25" spans="1:9" ht="34.5" customHeight="1" thickBot="1" x14ac:dyDescent="0.3">
      <c r="A25" s="5" t="s">
        <v>31</v>
      </c>
      <c r="B25" s="7">
        <v>3700</v>
      </c>
      <c r="C25" s="8" t="s">
        <v>32</v>
      </c>
      <c r="D25" s="3"/>
    </row>
    <row r="26" spans="1:9" ht="34.5" customHeight="1" thickBot="1" x14ac:dyDescent="0.3">
      <c r="A26" s="5" t="s">
        <v>33</v>
      </c>
      <c r="B26" s="3"/>
      <c r="C26" s="8" t="s">
        <v>34</v>
      </c>
      <c r="D26" s="3"/>
    </row>
    <row r="27" spans="1:9" ht="45.75" customHeight="1" thickBot="1" x14ac:dyDescent="0.3">
      <c r="A27" s="18" t="s">
        <v>35</v>
      </c>
      <c r="B27" s="3"/>
      <c r="C27" s="4" t="s">
        <v>67</v>
      </c>
      <c r="D27" s="3"/>
      <c r="F27" s="10"/>
      <c r="G27" s="10"/>
      <c r="H27" s="10"/>
      <c r="I27" s="10"/>
    </row>
    <row r="28" spans="1:9" ht="45.75" customHeight="1" thickBot="1" x14ac:dyDescent="0.3">
      <c r="A28" s="18" t="s">
        <v>36</v>
      </c>
      <c r="B28" s="3"/>
      <c r="C28" s="8" t="s">
        <v>37</v>
      </c>
      <c r="D28" s="3">
        <v>3000</v>
      </c>
    </row>
    <row r="29" spans="1:9" x14ac:dyDescent="0.25">
      <c r="A29" s="30" t="s">
        <v>38</v>
      </c>
      <c r="B29" s="36">
        <v>3000</v>
      </c>
      <c r="C29" s="30" t="s">
        <v>39</v>
      </c>
      <c r="D29" s="33"/>
    </row>
    <row r="30" spans="1:9" x14ac:dyDescent="0.25">
      <c r="A30" s="31"/>
      <c r="B30" s="34"/>
      <c r="C30" s="31"/>
      <c r="D30" s="34"/>
    </row>
    <row r="31" spans="1:9" ht="15.75" thickBot="1" x14ac:dyDescent="0.3">
      <c r="A31" s="32"/>
      <c r="B31" s="35"/>
      <c r="C31" s="32"/>
      <c r="D31" s="35"/>
    </row>
    <row r="32" spans="1:9" ht="57" customHeight="1" thickBot="1" x14ac:dyDescent="0.3">
      <c r="A32" s="18" t="s">
        <v>40</v>
      </c>
      <c r="B32" s="3">
        <v>6400</v>
      </c>
      <c r="C32" s="4" t="s">
        <v>41</v>
      </c>
      <c r="D32" s="3"/>
    </row>
    <row r="33" spans="1:6" ht="15.75" thickBot="1" x14ac:dyDescent="0.3">
      <c r="A33" s="22" t="s">
        <v>42</v>
      </c>
      <c r="B33" s="23"/>
      <c r="C33" s="3"/>
      <c r="D33" s="3"/>
    </row>
    <row r="34" spans="1:6" ht="45.75" customHeight="1" thickBot="1" x14ac:dyDescent="0.3">
      <c r="A34" s="18" t="s">
        <v>43</v>
      </c>
      <c r="B34" s="3"/>
      <c r="C34" s="3"/>
      <c r="D34" s="3"/>
    </row>
    <row r="35" spans="1:6" ht="23.25" customHeight="1" thickBot="1" x14ac:dyDescent="0.3">
      <c r="A35" s="18" t="s">
        <v>44</v>
      </c>
      <c r="B35" s="3"/>
      <c r="C35" s="3"/>
      <c r="D35" s="3"/>
    </row>
    <row r="36" spans="1:6" ht="15.75" thickBot="1" x14ac:dyDescent="0.3">
      <c r="A36" s="18" t="s">
        <v>45</v>
      </c>
      <c r="B36" s="3"/>
      <c r="C36" s="3"/>
      <c r="D36" s="3"/>
    </row>
    <row r="37" spans="1:6" ht="23.25" customHeight="1" thickBot="1" x14ac:dyDescent="0.3">
      <c r="A37" s="18" t="s">
        <v>46</v>
      </c>
      <c r="B37" s="7">
        <f>SUM(B6:B36)</f>
        <v>76553</v>
      </c>
      <c r="C37" s="7">
        <f t="shared" ref="C37:D37" si="0">SUM(C6:C36)</f>
        <v>0</v>
      </c>
      <c r="D37" s="7">
        <f t="shared" si="0"/>
        <v>80153</v>
      </c>
      <c r="F37" s="6">
        <f>B37-D37</f>
        <v>-3600</v>
      </c>
    </row>
    <row r="39" spans="1:6" x14ac:dyDescent="0.25">
      <c r="A39" s="16" t="s">
        <v>113</v>
      </c>
    </row>
    <row r="40" spans="1:6" x14ac:dyDescent="0.25">
      <c r="A40" s="16" t="s">
        <v>98</v>
      </c>
      <c r="B40" s="19">
        <f>B37/12</f>
        <v>6379.416666666667</v>
      </c>
    </row>
    <row r="41" spans="1:6" x14ac:dyDescent="0.25">
      <c r="A41" s="16" t="s">
        <v>99</v>
      </c>
      <c r="B41" s="19">
        <f>B40/6</f>
        <v>1063.2361111111111</v>
      </c>
    </row>
  </sheetData>
  <mergeCells count="10">
    <mergeCell ref="A33:B33"/>
    <mergeCell ref="A2:A4"/>
    <mergeCell ref="B2:B4"/>
    <mergeCell ref="C2:C4"/>
    <mergeCell ref="A5:B5"/>
    <mergeCell ref="C5:D5"/>
    <mergeCell ref="A29:A31"/>
    <mergeCell ref="B29:B31"/>
    <mergeCell ref="C29:C31"/>
    <mergeCell ref="D29:D31"/>
  </mergeCells>
  <hyperlinks>
    <hyperlink ref="C16" location="bookmark6" display="bookmark6"/>
    <hyperlink ref="C8" location="bookmark4" display="bookmark4"/>
  </hyperlink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28" zoomScale="73" zoomScaleNormal="73" workbookViewId="0">
      <selection activeCell="M9" sqref="M9"/>
    </sheetView>
  </sheetViews>
  <sheetFormatPr baseColWidth="10" defaultRowHeight="15" x14ac:dyDescent="0.25"/>
  <cols>
    <col min="1" max="1" width="26.28515625" customWidth="1"/>
    <col min="2" max="2" width="12.5703125" bestFit="1" customWidth="1"/>
    <col min="3" max="3" width="27" customWidth="1"/>
    <col min="4" max="4" width="14.42578125" customWidth="1"/>
  </cols>
  <sheetData>
    <row r="1" spans="1:13" ht="15.75" thickBot="1" x14ac:dyDescent="0.3">
      <c r="C1" s="13" t="s">
        <v>94</v>
      </c>
    </row>
    <row r="2" spans="1:13" x14ac:dyDescent="0.25">
      <c r="A2" s="24" t="s">
        <v>0</v>
      </c>
      <c r="B2" s="27" t="s">
        <v>2</v>
      </c>
      <c r="C2" s="24" t="s">
        <v>1</v>
      </c>
      <c r="D2" s="1"/>
    </row>
    <row r="3" spans="1:13" ht="15.75" thickBot="1" x14ac:dyDescent="0.3">
      <c r="A3" s="25"/>
      <c r="B3" s="28"/>
      <c r="C3" s="25"/>
      <c r="D3" s="9"/>
    </row>
    <row r="4" spans="1:13" ht="15.75" thickBot="1" x14ac:dyDescent="0.3">
      <c r="A4" s="26"/>
      <c r="B4" s="29"/>
      <c r="C4" s="26"/>
      <c r="D4" s="1" t="s">
        <v>2</v>
      </c>
      <c r="F4" s="13" t="s">
        <v>111</v>
      </c>
      <c r="J4" s="13">
        <f>650+85</f>
        <v>735</v>
      </c>
    </row>
    <row r="5" spans="1:13" ht="15.75" thickBot="1" x14ac:dyDescent="0.3">
      <c r="A5" s="22" t="s">
        <v>3</v>
      </c>
      <c r="B5" s="23"/>
      <c r="C5" s="22" t="s">
        <v>4</v>
      </c>
      <c r="D5" s="23"/>
      <c r="F5" t="s">
        <v>119</v>
      </c>
    </row>
    <row r="6" spans="1:13" ht="79.5" customHeight="1" thickBot="1" x14ac:dyDescent="0.3">
      <c r="A6" s="2" t="s">
        <v>5</v>
      </c>
      <c r="B6" s="3"/>
      <c r="C6" s="4" t="s">
        <v>6</v>
      </c>
      <c r="D6" s="3"/>
    </row>
    <row r="7" spans="1:13" ht="15.75" thickBot="1" x14ac:dyDescent="0.3">
      <c r="A7" s="5" t="s">
        <v>101</v>
      </c>
      <c r="B7" s="7">
        <f>3600+3167</f>
        <v>6767</v>
      </c>
      <c r="C7" s="3" t="s">
        <v>92</v>
      </c>
      <c r="D7" s="7">
        <f>250*10</f>
        <v>2500</v>
      </c>
      <c r="F7" t="s">
        <v>112</v>
      </c>
    </row>
    <row r="8" spans="1:13" ht="38.25" customHeight="1" thickBot="1" x14ac:dyDescent="0.3">
      <c r="A8" s="5" t="s">
        <v>109</v>
      </c>
      <c r="B8" s="14"/>
      <c r="C8" s="3" t="s">
        <v>85</v>
      </c>
      <c r="D8" s="7">
        <f>(60*12)*8</f>
        <v>5760</v>
      </c>
      <c r="E8" s="10"/>
      <c r="F8" s="10" t="s">
        <v>117</v>
      </c>
      <c r="G8" s="10"/>
      <c r="H8" s="10"/>
    </row>
    <row r="9" spans="1:13" ht="15.75" thickBot="1" x14ac:dyDescent="0.3">
      <c r="A9" s="5" t="s">
        <v>114</v>
      </c>
      <c r="B9" s="14"/>
      <c r="C9" s="3" t="s">
        <v>72</v>
      </c>
      <c r="D9" s="7">
        <f>(420*8)*12</f>
        <v>40320</v>
      </c>
      <c r="F9" t="s">
        <v>118</v>
      </c>
      <c r="M9" t="s">
        <v>121</v>
      </c>
    </row>
    <row r="10" spans="1:13" ht="124.5" customHeight="1" thickBot="1" x14ac:dyDescent="0.3">
      <c r="A10" s="5" t="s">
        <v>49</v>
      </c>
      <c r="B10" s="3">
        <v>860</v>
      </c>
      <c r="C10" s="11" t="s">
        <v>48</v>
      </c>
      <c r="D10" s="3"/>
    </row>
    <row r="11" spans="1:13" ht="23.25" thickBot="1" x14ac:dyDescent="0.3">
      <c r="A11" s="5" t="s">
        <v>62</v>
      </c>
      <c r="B11" s="3">
        <v>250</v>
      </c>
      <c r="C11" s="8" t="s">
        <v>8</v>
      </c>
      <c r="D11" s="7">
        <v>7200</v>
      </c>
    </row>
    <row r="12" spans="1:13" ht="23.25" customHeight="1" thickBot="1" x14ac:dyDescent="0.3">
      <c r="A12" s="2" t="s">
        <v>9</v>
      </c>
      <c r="B12" s="3"/>
      <c r="C12" s="8" t="s">
        <v>10</v>
      </c>
      <c r="D12" s="3"/>
    </row>
    <row r="13" spans="1:13" ht="15.75" thickBot="1" x14ac:dyDescent="0.3">
      <c r="A13" s="5" t="s">
        <v>11</v>
      </c>
      <c r="B13" s="7">
        <v>33600</v>
      </c>
      <c r="C13" s="8" t="s">
        <v>10</v>
      </c>
      <c r="D13" s="3"/>
    </row>
    <row r="14" spans="1:13" ht="15.75" thickBot="1" x14ac:dyDescent="0.3">
      <c r="A14" s="5" t="s">
        <v>50</v>
      </c>
      <c r="B14" s="7">
        <v>3965</v>
      </c>
      <c r="C14" s="8"/>
      <c r="D14" s="3"/>
    </row>
    <row r="15" spans="1:13" ht="34.5" customHeight="1" thickBot="1" x14ac:dyDescent="0.3">
      <c r="A15" s="5" t="s">
        <v>55</v>
      </c>
      <c r="B15" s="3">
        <f>960+1200</f>
        <v>2160</v>
      </c>
      <c r="C15" s="8" t="s">
        <v>12</v>
      </c>
      <c r="D15" s="7">
        <v>2160</v>
      </c>
    </row>
    <row r="16" spans="1:13" ht="23.25" customHeight="1" thickBot="1" x14ac:dyDescent="0.3">
      <c r="A16" s="5" t="s">
        <v>51</v>
      </c>
      <c r="B16" s="3">
        <v>300</v>
      </c>
      <c r="C16" s="8"/>
      <c r="D16" s="7"/>
    </row>
    <row r="17" spans="1:9" ht="15.75" thickBot="1" x14ac:dyDescent="0.3">
      <c r="A17" s="5" t="s">
        <v>13</v>
      </c>
      <c r="B17" s="3">
        <v>558</v>
      </c>
      <c r="C17" s="8"/>
      <c r="D17" s="7"/>
    </row>
    <row r="18" spans="1:9" ht="23.25" customHeight="1" thickBot="1" x14ac:dyDescent="0.3">
      <c r="A18" s="5"/>
      <c r="B18" s="15"/>
      <c r="C18" s="8" t="s">
        <v>15</v>
      </c>
      <c r="D18" s="7"/>
    </row>
    <row r="19" spans="1:9" ht="23.25" customHeight="1" thickBot="1" x14ac:dyDescent="0.3">
      <c r="A19" s="5" t="s">
        <v>54</v>
      </c>
      <c r="B19" s="3">
        <v>1200</v>
      </c>
      <c r="C19" s="8"/>
      <c r="D19" s="3"/>
    </row>
    <row r="20" spans="1:9" ht="34.5" customHeight="1" thickBot="1" x14ac:dyDescent="0.3">
      <c r="A20" s="2" t="s">
        <v>16</v>
      </c>
      <c r="B20" s="3"/>
      <c r="C20" s="8" t="s">
        <v>10</v>
      </c>
      <c r="D20" s="3"/>
    </row>
    <row r="21" spans="1:9" ht="45.75" customHeight="1" thickBot="1" x14ac:dyDescent="0.3">
      <c r="A21" s="5" t="s">
        <v>17</v>
      </c>
      <c r="B21" s="7">
        <v>4880</v>
      </c>
      <c r="C21" s="11" t="s">
        <v>18</v>
      </c>
      <c r="D21" s="7">
        <v>0</v>
      </c>
    </row>
    <row r="22" spans="1:9" ht="23.25" customHeight="1" thickBot="1" x14ac:dyDescent="0.3">
      <c r="A22" s="5" t="s">
        <v>19</v>
      </c>
      <c r="B22" s="7">
        <v>2000</v>
      </c>
      <c r="C22" s="8" t="s">
        <v>69</v>
      </c>
      <c r="D22" s="3">
        <v>2000</v>
      </c>
    </row>
    <row r="23" spans="1:9" ht="23.25" customHeight="1" thickBot="1" x14ac:dyDescent="0.3">
      <c r="A23" s="5" t="s">
        <v>20</v>
      </c>
      <c r="B23" s="3"/>
      <c r="C23" s="8" t="s">
        <v>21</v>
      </c>
      <c r="D23" s="3"/>
    </row>
    <row r="24" spans="1:9" ht="34.5" customHeight="1" thickBot="1" x14ac:dyDescent="0.3">
      <c r="A24" s="5" t="s">
        <v>22</v>
      </c>
      <c r="B24" s="3"/>
      <c r="C24" s="8" t="s">
        <v>10</v>
      </c>
      <c r="D24" s="3"/>
    </row>
    <row r="25" spans="1:9" ht="34.5" customHeight="1" thickBot="1" x14ac:dyDescent="0.3">
      <c r="A25" s="2" t="s">
        <v>23</v>
      </c>
      <c r="B25" s="3"/>
      <c r="C25" s="8" t="s">
        <v>24</v>
      </c>
      <c r="D25" s="3"/>
    </row>
    <row r="26" spans="1:9" ht="34.5" customHeight="1" thickBot="1" x14ac:dyDescent="0.3">
      <c r="A26" s="5" t="s">
        <v>25</v>
      </c>
      <c r="B26" s="3"/>
      <c r="C26" s="8" t="s">
        <v>10</v>
      </c>
      <c r="D26" s="3"/>
    </row>
    <row r="27" spans="1:9" ht="23.25" customHeight="1" thickBot="1" x14ac:dyDescent="0.3">
      <c r="A27" s="5" t="s">
        <v>26</v>
      </c>
      <c r="B27" s="3"/>
      <c r="C27" s="8" t="s">
        <v>27</v>
      </c>
      <c r="D27" s="3"/>
    </row>
    <row r="28" spans="1:9" ht="34.5" customHeight="1" thickBot="1" x14ac:dyDescent="0.3">
      <c r="A28" s="2" t="s">
        <v>28</v>
      </c>
      <c r="B28" s="3"/>
      <c r="C28" s="8" t="s">
        <v>10</v>
      </c>
      <c r="D28" s="3"/>
    </row>
    <row r="29" spans="1:9" ht="57" customHeight="1" thickBot="1" x14ac:dyDescent="0.3">
      <c r="A29" s="5" t="s">
        <v>29</v>
      </c>
      <c r="B29" s="7">
        <v>3000</v>
      </c>
      <c r="C29" s="8" t="s">
        <v>30</v>
      </c>
      <c r="D29" s="7"/>
    </row>
    <row r="30" spans="1:9" ht="34.5" customHeight="1" thickBot="1" x14ac:dyDescent="0.3">
      <c r="A30" s="5" t="s">
        <v>31</v>
      </c>
      <c r="B30" s="7">
        <v>3000</v>
      </c>
      <c r="C30" s="8" t="s">
        <v>32</v>
      </c>
      <c r="D30" s="3"/>
    </row>
    <row r="31" spans="1:9" ht="34.5" customHeight="1" thickBot="1" x14ac:dyDescent="0.3">
      <c r="A31" s="5" t="s">
        <v>33</v>
      </c>
      <c r="B31" s="3"/>
      <c r="C31" s="8" t="s">
        <v>34</v>
      </c>
      <c r="D31" s="3"/>
    </row>
    <row r="32" spans="1:9" ht="45.75" customHeight="1" thickBot="1" x14ac:dyDescent="0.3">
      <c r="A32" s="2" t="s">
        <v>35</v>
      </c>
      <c r="B32" s="3"/>
      <c r="C32" s="4" t="s">
        <v>97</v>
      </c>
      <c r="D32" s="7"/>
      <c r="E32" s="10"/>
      <c r="F32" s="10"/>
      <c r="G32" s="10"/>
      <c r="H32" s="10"/>
      <c r="I32" s="10"/>
    </row>
    <row r="33" spans="1:9" ht="45.75" customHeight="1" thickBot="1" x14ac:dyDescent="0.3">
      <c r="A33" s="2" t="s">
        <v>36</v>
      </c>
      <c r="B33" s="3"/>
      <c r="C33" s="8" t="s">
        <v>37</v>
      </c>
      <c r="D33" s="7">
        <f>(20*100)+(75*8)</f>
        <v>2600</v>
      </c>
      <c r="F33" s="10" t="s">
        <v>120</v>
      </c>
      <c r="G33" s="10"/>
      <c r="H33" s="10"/>
      <c r="I33" s="10"/>
    </row>
    <row r="34" spans="1:9" x14ac:dyDescent="0.25">
      <c r="A34" s="30" t="s">
        <v>38</v>
      </c>
      <c r="B34" s="33"/>
      <c r="C34" s="30" t="s">
        <v>39</v>
      </c>
      <c r="D34" s="33"/>
    </row>
    <row r="35" spans="1:9" x14ac:dyDescent="0.25">
      <c r="A35" s="31"/>
      <c r="B35" s="34"/>
      <c r="C35" s="31"/>
      <c r="D35" s="34"/>
    </row>
    <row r="36" spans="1:9" ht="15.75" thickBot="1" x14ac:dyDescent="0.3">
      <c r="A36" s="32"/>
      <c r="B36" s="35"/>
      <c r="C36" s="32"/>
      <c r="D36" s="35"/>
    </row>
    <row r="37" spans="1:9" ht="57" customHeight="1" thickBot="1" x14ac:dyDescent="0.3">
      <c r="A37" s="2" t="s">
        <v>40</v>
      </c>
      <c r="B37" s="3"/>
      <c r="C37" s="4" t="s">
        <v>41</v>
      </c>
      <c r="D37" s="3"/>
    </row>
    <row r="38" spans="1:9" ht="15.75" thickBot="1" x14ac:dyDescent="0.3">
      <c r="A38" s="22" t="s">
        <v>42</v>
      </c>
      <c r="B38" s="23"/>
      <c r="C38" s="3"/>
      <c r="D38" s="3"/>
    </row>
    <row r="39" spans="1:9" ht="45.75" customHeight="1" thickBot="1" x14ac:dyDescent="0.3">
      <c r="A39" s="2" t="s">
        <v>43</v>
      </c>
      <c r="B39" s="3"/>
      <c r="C39" s="3"/>
      <c r="D39" s="3"/>
    </row>
    <row r="40" spans="1:9" ht="23.25" customHeight="1" thickBot="1" x14ac:dyDescent="0.3">
      <c r="A40" s="2" t="s">
        <v>44</v>
      </c>
      <c r="B40" s="3"/>
      <c r="C40" s="3"/>
      <c r="D40" s="3"/>
    </row>
    <row r="41" spans="1:9" ht="15.75" thickBot="1" x14ac:dyDescent="0.3">
      <c r="A41" s="2" t="s">
        <v>45</v>
      </c>
      <c r="B41" s="3"/>
      <c r="C41" s="3"/>
      <c r="D41" s="3"/>
    </row>
    <row r="42" spans="1:9" ht="15.75" thickBot="1" x14ac:dyDescent="0.3">
      <c r="A42" s="2" t="s">
        <v>46</v>
      </c>
      <c r="B42" s="3">
        <f>SUM(B6:B41)</f>
        <v>62540</v>
      </c>
      <c r="C42" s="4" t="s">
        <v>47</v>
      </c>
      <c r="D42" s="3">
        <f>SUM(D6:D41)</f>
        <v>62540</v>
      </c>
      <c r="F42">
        <f>B42-D42</f>
        <v>0</v>
      </c>
    </row>
    <row r="44" spans="1:9" x14ac:dyDescent="0.25">
      <c r="A44" s="16" t="s">
        <v>113</v>
      </c>
    </row>
    <row r="45" spans="1:9" x14ac:dyDescent="0.25">
      <c r="A45" s="16" t="s">
        <v>98</v>
      </c>
      <c r="B45" s="19">
        <f>B42/12</f>
        <v>5211.666666666667</v>
      </c>
    </row>
    <row r="46" spans="1:9" x14ac:dyDescent="0.25">
      <c r="A46" s="16" t="s">
        <v>99</v>
      </c>
      <c r="B46" s="19">
        <f>B45/6</f>
        <v>868.6111111111112</v>
      </c>
      <c r="F46" t="s">
        <v>100</v>
      </c>
    </row>
  </sheetData>
  <mergeCells count="10">
    <mergeCell ref="A38:B38"/>
    <mergeCell ref="A2:A4"/>
    <mergeCell ref="B2:B4"/>
    <mergeCell ref="C2:C4"/>
    <mergeCell ref="A5:B5"/>
    <mergeCell ref="C5:D5"/>
    <mergeCell ref="A34:A36"/>
    <mergeCell ref="B34:B36"/>
    <mergeCell ref="C34:C36"/>
    <mergeCell ref="D34:D36"/>
  </mergeCells>
  <hyperlinks>
    <hyperlink ref="C10" location="bookmark4" display="bookmark4"/>
    <hyperlink ref="C21" location="bookmark6" display="bookmark6"/>
  </hyperlink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33" workbookViewId="0">
      <selection activeCell="F9" sqref="F9"/>
    </sheetView>
  </sheetViews>
  <sheetFormatPr baseColWidth="10" defaultRowHeight="15" x14ac:dyDescent="0.25"/>
  <cols>
    <col min="1" max="1" width="23.5703125" customWidth="1"/>
    <col min="3" max="3" width="22.85546875" customWidth="1"/>
  </cols>
  <sheetData>
    <row r="1" spans="1:8" ht="15.75" thickBot="1" x14ac:dyDescent="0.3">
      <c r="A1" s="13" t="s">
        <v>80</v>
      </c>
      <c r="C1" s="13"/>
    </row>
    <row r="2" spans="1:8" x14ac:dyDescent="0.25">
      <c r="A2" s="24" t="s">
        <v>0</v>
      </c>
      <c r="B2" s="27" t="s">
        <v>2</v>
      </c>
      <c r="C2" s="24" t="s">
        <v>1</v>
      </c>
      <c r="D2" s="1"/>
    </row>
    <row r="3" spans="1:8" ht="15.75" thickBot="1" x14ac:dyDescent="0.3">
      <c r="A3" s="25"/>
      <c r="B3" s="28"/>
      <c r="C3" s="25"/>
      <c r="D3" s="9"/>
    </row>
    <row r="4" spans="1:8" ht="15.75" thickBot="1" x14ac:dyDescent="0.3">
      <c r="A4" s="26"/>
      <c r="B4" s="29"/>
      <c r="C4" s="26"/>
      <c r="D4" s="1" t="s">
        <v>2</v>
      </c>
      <c r="F4" s="13" t="s">
        <v>70</v>
      </c>
    </row>
    <row r="5" spans="1:8" ht="15.75" thickBot="1" x14ac:dyDescent="0.3">
      <c r="A5" s="22" t="s">
        <v>3</v>
      </c>
      <c r="B5" s="23"/>
      <c r="C5" s="22" t="s">
        <v>4</v>
      </c>
      <c r="D5" s="23"/>
      <c r="F5" s="13" t="s">
        <v>77</v>
      </c>
    </row>
    <row r="6" spans="1:8" ht="34.5" thickBot="1" x14ac:dyDescent="0.3">
      <c r="A6" s="2" t="s">
        <v>5</v>
      </c>
      <c r="B6" s="3"/>
      <c r="C6" s="4" t="s">
        <v>6</v>
      </c>
      <c r="D6" s="3"/>
    </row>
    <row r="7" spans="1:8" ht="23.25" thickBot="1" x14ac:dyDescent="0.3">
      <c r="A7" s="5" t="s">
        <v>7</v>
      </c>
      <c r="B7" s="7"/>
      <c r="C7" s="3" t="s">
        <v>90</v>
      </c>
      <c r="D7" s="7"/>
      <c r="F7" t="s">
        <v>78</v>
      </c>
    </row>
    <row r="8" spans="1:8" ht="34.5" thickBot="1" x14ac:dyDescent="0.3">
      <c r="A8" s="5" t="s">
        <v>60</v>
      </c>
      <c r="B8" s="14">
        <f>3600+996+3380</f>
        <v>7976</v>
      </c>
      <c r="C8" s="3" t="s">
        <v>85</v>
      </c>
      <c r="D8" s="7">
        <f>(43*12)*6</f>
        <v>3096</v>
      </c>
      <c r="E8" s="10"/>
      <c r="F8" s="10" t="s">
        <v>66</v>
      </c>
      <c r="G8" s="10"/>
      <c r="H8" s="10"/>
    </row>
    <row r="9" spans="1:8" ht="26.25" thickBot="1" x14ac:dyDescent="0.3">
      <c r="A9" s="5" t="s">
        <v>73</v>
      </c>
      <c r="B9" s="14"/>
      <c r="C9" s="3" t="s">
        <v>72</v>
      </c>
      <c r="D9" s="7">
        <f>(400*12)*6</f>
        <v>28800</v>
      </c>
      <c r="F9" t="s">
        <v>65</v>
      </c>
    </row>
    <row r="10" spans="1:8" ht="57" thickBot="1" x14ac:dyDescent="0.3">
      <c r="A10" s="5" t="s">
        <v>49</v>
      </c>
      <c r="B10" s="3">
        <v>860</v>
      </c>
      <c r="C10" s="11" t="s">
        <v>48</v>
      </c>
      <c r="D10" s="3"/>
    </row>
    <row r="11" spans="1:8" ht="34.5" thickBot="1" x14ac:dyDescent="0.3">
      <c r="A11" s="5" t="s">
        <v>62</v>
      </c>
      <c r="B11" s="3">
        <v>250</v>
      </c>
      <c r="C11" s="8" t="s">
        <v>8</v>
      </c>
      <c r="D11" s="3"/>
    </row>
    <row r="12" spans="1:8" ht="15.75" thickBot="1" x14ac:dyDescent="0.3">
      <c r="A12" s="2" t="s">
        <v>9</v>
      </c>
      <c r="B12" s="3"/>
      <c r="C12" s="8" t="s">
        <v>10</v>
      </c>
      <c r="D12" s="3"/>
    </row>
    <row r="13" spans="1:8" ht="15.75" thickBot="1" x14ac:dyDescent="0.3">
      <c r="A13" s="5" t="s">
        <v>11</v>
      </c>
      <c r="B13" s="7">
        <v>33600</v>
      </c>
      <c r="C13" s="8" t="s">
        <v>10</v>
      </c>
      <c r="D13" s="3"/>
    </row>
    <row r="14" spans="1:8" ht="15.75" thickBot="1" x14ac:dyDescent="0.3">
      <c r="A14" s="5" t="s">
        <v>50</v>
      </c>
      <c r="B14" s="7">
        <v>3965</v>
      </c>
      <c r="C14" s="8"/>
      <c r="D14" s="3"/>
      <c r="F14" t="s">
        <v>91</v>
      </c>
    </row>
    <row r="15" spans="1:8" ht="23.25" thickBot="1" x14ac:dyDescent="0.3">
      <c r="A15" s="5" t="s">
        <v>74</v>
      </c>
      <c r="B15" s="3">
        <f>960</f>
        <v>960</v>
      </c>
      <c r="C15" s="8" t="s">
        <v>12</v>
      </c>
      <c r="D15" s="3"/>
      <c r="F15" t="s">
        <v>86</v>
      </c>
    </row>
    <row r="16" spans="1:8" ht="15.75" thickBot="1" x14ac:dyDescent="0.3">
      <c r="A16" s="5" t="s">
        <v>87</v>
      </c>
      <c r="B16" s="14">
        <v>1200</v>
      </c>
      <c r="C16" s="8"/>
      <c r="D16" s="3"/>
    </row>
    <row r="17" spans="1:6" ht="23.25" thickBot="1" x14ac:dyDescent="0.3">
      <c r="A17" s="5" t="s">
        <v>51</v>
      </c>
      <c r="B17" s="3"/>
      <c r="C17" s="8" t="s">
        <v>68</v>
      </c>
      <c r="D17" s="7"/>
    </row>
    <row r="18" spans="1:6" ht="15.75" thickBot="1" x14ac:dyDescent="0.3">
      <c r="A18" s="5" t="s">
        <v>13</v>
      </c>
      <c r="B18" s="3">
        <v>558</v>
      </c>
      <c r="C18" s="8" t="s">
        <v>69</v>
      </c>
      <c r="D18" s="7">
        <v>7563</v>
      </c>
    </row>
    <row r="19" spans="1:6" ht="15.75" thickBot="1" x14ac:dyDescent="0.3">
      <c r="A19" s="5" t="s">
        <v>61</v>
      </c>
      <c r="B19" s="15"/>
      <c r="C19" s="8" t="s">
        <v>15</v>
      </c>
      <c r="D19" s="7">
        <v>20000</v>
      </c>
    </row>
    <row r="20" spans="1:6" ht="15.75" thickBot="1" x14ac:dyDescent="0.3">
      <c r="A20" s="5" t="s">
        <v>89</v>
      </c>
      <c r="B20" s="14"/>
      <c r="C20" s="8"/>
      <c r="D20" s="3"/>
    </row>
    <row r="21" spans="1:6" ht="15.75" thickBot="1" x14ac:dyDescent="0.3">
      <c r="A21" s="5" t="s">
        <v>75</v>
      </c>
      <c r="B21" s="7">
        <f>200*12</f>
        <v>2400</v>
      </c>
      <c r="C21" s="8"/>
      <c r="D21" s="3"/>
    </row>
    <row r="22" spans="1:6" ht="23.25" thickBot="1" x14ac:dyDescent="0.3">
      <c r="A22" s="2" t="s">
        <v>16</v>
      </c>
      <c r="B22" s="3"/>
      <c r="C22" s="8" t="s">
        <v>10</v>
      </c>
      <c r="D22" s="3"/>
    </row>
    <row r="23" spans="1:6" ht="30.75" thickBot="1" x14ac:dyDescent="0.3">
      <c r="A23" s="5" t="s">
        <v>17</v>
      </c>
      <c r="B23" s="7">
        <v>2560</v>
      </c>
      <c r="C23" s="11" t="s">
        <v>18</v>
      </c>
      <c r="D23" s="3"/>
    </row>
    <row r="24" spans="1:6" ht="15.75" thickBot="1" x14ac:dyDescent="0.3">
      <c r="A24" s="5" t="s">
        <v>19</v>
      </c>
      <c r="B24" s="7">
        <f>5074+2000</f>
        <v>7074</v>
      </c>
      <c r="C24" s="8" t="s">
        <v>10</v>
      </c>
      <c r="D24" s="3"/>
    </row>
    <row r="25" spans="1:6" ht="15.75" thickBot="1" x14ac:dyDescent="0.3">
      <c r="A25" s="5" t="s">
        <v>20</v>
      </c>
      <c r="B25" s="3"/>
      <c r="C25" s="8" t="s">
        <v>21</v>
      </c>
      <c r="D25" s="3"/>
    </row>
    <row r="26" spans="1:6" ht="15.75" thickBot="1" x14ac:dyDescent="0.3">
      <c r="A26" s="5" t="s">
        <v>22</v>
      </c>
      <c r="B26" s="3"/>
      <c r="C26" s="8" t="s">
        <v>10</v>
      </c>
      <c r="D26" s="3"/>
    </row>
    <row r="27" spans="1:6" ht="23.25" thickBot="1" x14ac:dyDescent="0.3">
      <c r="A27" s="2" t="s">
        <v>23</v>
      </c>
      <c r="B27" s="3"/>
      <c r="C27" s="8" t="s">
        <v>24</v>
      </c>
      <c r="D27" s="3"/>
      <c r="F27" t="s">
        <v>84</v>
      </c>
    </row>
    <row r="28" spans="1:6" ht="23.25" thickBot="1" x14ac:dyDescent="0.3">
      <c r="A28" s="5" t="s">
        <v>25</v>
      </c>
      <c r="B28" s="3"/>
      <c r="C28" s="8" t="s">
        <v>10</v>
      </c>
      <c r="D28" s="3"/>
      <c r="F28" t="s">
        <v>84</v>
      </c>
    </row>
    <row r="29" spans="1:6" ht="15.75" thickBot="1" x14ac:dyDescent="0.3">
      <c r="A29" s="5" t="s">
        <v>26</v>
      </c>
      <c r="B29" s="3"/>
      <c r="C29" s="8" t="s">
        <v>27</v>
      </c>
      <c r="D29" s="3"/>
    </row>
    <row r="30" spans="1:6" ht="15.75" thickBot="1" x14ac:dyDescent="0.3">
      <c r="A30" s="2" t="s">
        <v>28</v>
      </c>
      <c r="B30" s="3"/>
      <c r="C30" s="8" t="s">
        <v>10</v>
      </c>
      <c r="D30" s="3"/>
    </row>
    <row r="31" spans="1:6" ht="34.5" thickBot="1" x14ac:dyDescent="0.3">
      <c r="A31" s="5" t="s">
        <v>29</v>
      </c>
      <c r="B31" s="3">
        <f>550*12</f>
        <v>6600</v>
      </c>
      <c r="C31" s="8" t="s">
        <v>30</v>
      </c>
      <c r="D31" s="7">
        <v>3096</v>
      </c>
      <c r="F31" t="s">
        <v>88</v>
      </c>
    </row>
    <row r="32" spans="1:6" ht="15.75" thickBot="1" x14ac:dyDescent="0.3">
      <c r="A32" s="5" t="s">
        <v>31</v>
      </c>
      <c r="B32" s="3"/>
      <c r="C32" s="8" t="s">
        <v>32</v>
      </c>
      <c r="D32" s="3"/>
    </row>
    <row r="33" spans="1:11" ht="15.75" thickBot="1" x14ac:dyDescent="0.3">
      <c r="A33" s="5" t="s">
        <v>33</v>
      </c>
      <c r="B33" s="3"/>
      <c r="C33" s="8" t="s">
        <v>34</v>
      </c>
      <c r="D33" s="3"/>
    </row>
    <row r="34" spans="1:11" ht="34.5" thickBot="1" x14ac:dyDescent="0.3">
      <c r="A34" s="2" t="s">
        <v>35</v>
      </c>
      <c r="B34" s="3"/>
      <c r="C34" s="4" t="s">
        <v>67</v>
      </c>
      <c r="D34" s="7">
        <f>(95*12)*6</f>
        <v>6840</v>
      </c>
      <c r="E34" s="10"/>
      <c r="F34" s="10" t="s">
        <v>95</v>
      </c>
      <c r="G34" s="10"/>
      <c r="H34" s="10"/>
      <c r="I34" s="10"/>
      <c r="K34" t="s">
        <v>79</v>
      </c>
    </row>
    <row r="35" spans="1:11" ht="15.75" thickBot="1" x14ac:dyDescent="0.3">
      <c r="A35" s="2" t="s">
        <v>71</v>
      </c>
      <c r="B35" s="7">
        <v>4880</v>
      </c>
      <c r="C35" s="4"/>
      <c r="D35" s="3"/>
      <c r="F35" t="s">
        <v>82</v>
      </c>
    </row>
    <row r="36" spans="1:11" ht="15.75" thickBot="1" x14ac:dyDescent="0.3">
      <c r="A36" s="2" t="s">
        <v>54</v>
      </c>
      <c r="B36" s="3">
        <v>1200</v>
      </c>
      <c r="C36" s="4"/>
      <c r="D36" s="3"/>
      <c r="F36" t="s">
        <v>83</v>
      </c>
    </row>
    <row r="37" spans="1:11" ht="23.25" thickBot="1" x14ac:dyDescent="0.3">
      <c r="A37" s="2" t="s">
        <v>36</v>
      </c>
      <c r="B37" s="3"/>
      <c r="C37" s="8" t="s">
        <v>37</v>
      </c>
      <c r="D37" s="3">
        <f>50*100</f>
        <v>5000</v>
      </c>
      <c r="F37" s="10" t="s">
        <v>96</v>
      </c>
      <c r="G37" s="10"/>
      <c r="H37" s="10"/>
      <c r="I37" s="10"/>
    </row>
    <row r="38" spans="1:11" x14ac:dyDescent="0.25">
      <c r="A38" s="30" t="s">
        <v>38</v>
      </c>
      <c r="B38" s="33"/>
      <c r="C38" s="30" t="s">
        <v>39</v>
      </c>
      <c r="D38" s="33"/>
    </row>
    <row r="39" spans="1:11" x14ac:dyDescent="0.25">
      <c r="A39" s="31"/>
      <c r="B39" s="34"/>
      <c r="C39" s="31"/>
      <c r="D39" s="34"/>
    </row>
    <row r="40" spans="1:11" ht="15.75" thickBot="1" x14ac:dyDescent="0.3">
      <c r="A40" s="32"/>
      <c r="B40" s="35"/>
      <c r="C40" s="32"/>
      <c r="D40" s="35"/>
    </row>
    <row r="41" spans="1:11" ht="23.25" thickBot="1" x14ac:dyDescent="0.3">
      <c r="A41" s="2" t="s">
        <v>59</v>
      </c>
      <c r="B41" s="3"/>
      <c r="C41" s="4"/>
      <c r="D41" s="3"/>
    </row>
    <row r="42" spans="1:11" ht="15.75" thickBot="1" x14ac:dyDescent="0.3">
      <c r="A42" s="2" t="s">
        <v>58</v>
      </c>
      <c r="B42" s="3"/>
      <c r="C42" s="4"/>
      <c r="D42" s="3"/>
    </row>
    <row r="43" spans="1:11" ht="15.75" thickBot="1" x14ac:dyDescent="0.3">
      <c r="A43" s="2" t="s">
        <v>56</v>
      </c>
      <c r="B43" s="3"/>
      <c r="C43" s="4"/>
      <c r="D43" s="3"/>
    </row>
    <row r="44" spans="1:11" ht="15.75" thickBot="1" x14ac:dyDescent="0.3">
      <c r="A44" s="2" t="s">
        <v>57</v>
      </c>
      <c r="B44" s="3"/>
      <c r="C44" s="4"/>
      <c r="D44" s="3"/>
    </row>
    <row r="45" spans="1:11" ht="34.5" thickBot="1" x14ac:dyDescent="0.3">
      <c r="A45" s="2" t="s">
        <v>40</v>
      </c>
      <c r="B45" s="3"/>
      <c r="C45" s="4" t="s">
        <v>41</v>
      </c>
      <c r="D45" s="3"/>
      <c r="F45" t="s">
        <v>84</v>
      </c>
    </row>
    <row r="46" spans="1:11" ht="15.75" thickBot="1" x14ac:dyDescent="0.3">
      <c r="A46" s="22" t="s">
        <v>42</v>
      </c>
      <c r="B46" s="23"/>
      <c r="C46" s="3"/>
      <c r="D46" s="3"/>
    </row>
    <row r="47" spans="1:11" ht="23.25" thickBot="1" x14ac:dyDescent="0.3">
      <c r="A47" s="2" t="s">
        <v>43</v>
      </c>
      <c r="B47" s="3"/>
      <c r="C47" s="3"/>
      <c r="D47" s="3"/>
    </row>
    <row r="48" spans="1:11" ht="15.75" thickBot="1" x14ac:dyDescent="0.3">
      <c r="A48" s="2" t="s">
        <v>44</v>
      </c>
      <c r="B48" s="3"/>
      <c r="C48" s="3"/>
      <c r="D48" s="3"/>
    </row>
    <row r="49" spans="1:6" ht="15.75" thickBot="1" x14ac:dyDescent="0.3">
      <c r="A49" s="2" t="s">
        <v>45</v>
      </c>
      <c r="B49" s="3"/>
      <c r="C49" s="3"/>
      <c r="D49" s="3"/>
    </row>
    <row r="50" spans="1:6" ht="15.75" thickBot="1" x14ac:dyDescent="0.3">
      <c r="A50" s="2" t="s">
        <v>46</v>
      </c>
      <c r="B50" s="3">
        <f>SUM(B6:B49)</f>
        <v>74083</v>
      </c>
      <c r="C50" s="4" t="s">
        <v>47</v>
      </c>
      <c r="D50" s="3">
        <f>SUM(D6:D49)</f>
        <v>74395</v>
      </c>
      <c r="F50">
        <f>B50-D50</f>
        <v>-312</v>
      </c>
    </row>
    <row r="52" spans="1:6" x14ac:dyDescent="0.25">
      <c r="A52" s="16" t="s">
        <v>76</v>
      </c>
      <c r="B52" s="17">
        <f>B20+B19+B16+B8</f>
        <v>9176</v>
      </c>
      <c r="E52" t="s">
        <v>81</v>
      </c>
    </row>
  </sheetData>
  <mergeCells count="10">
    <mergeCell ref="A46:B46"/>
    <mergeCell ref="A2:A4"/>
    <mergeCell ref="B2:B4"/>
    <mergeCell ref="C2:C4"/>
    <mergeCell ref="A5:B5"/>
    <mergeCell ref="C5:D5"/>
    <mergeCell ref="A38:A40"/>
    <mergeCell ref="B38:B40"/>
    <mergeCell ref="C38:C40"/>
    <mergeCell ref="D38:D40"/>
  </mergeCells>
  <hyperlinks>
    <hyperlink ref="C23" location="bookmark6" display="bookmark6"/>
    <hyperlink ref="C10" location="bookmark4" display="bookmark4"/>
  </hyperlink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2019 simplifié</vt:lpstr>
      <vt:lpstr>2019 détails</vt:lpstr>
      <vt:lpstr>2020 Simplifié</vt:lpstr>
      <vt:lpstr>2020 Détails</vt:lpstr>
      <vt:lpstr>CA K Santé</vt:lpstr>
      <vt:lpstr>'2019 détails'!Zone_d_impression</vt:lpstr>
      <vt:lpstr>'2019 simplifié'!Zone_d_impression</vt:lpstr>
      <vt:lpstr>'2020 Détails'!Zone_d_impression</vt:lpstr>
      <vt:lpstr>'2020 Simplifié'!Zone_d_impression</vt:lpstr>
      <vt:lpstr>'CA K Santé'!Zone_d_impression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Utilisateur Windows</cp:lastModifiedBy>
  <cp:lastPrinted>2018-05-31T12:37:01Z</cp:lastPrinted>
  <dcterms:created xsi:type="dcterms:W3CDTF">2018-05-21T18:32:24Z</dcterms:created>
  <dcterms:modified xsi:type="dcterms:W3CDTF">2020-02-25T07:20:37Z</dcterms:modified>
</cp:coreProperties>
</file>