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Apport associatif-France Active\"/>
    </mc:Choice>
  </mc:AlternateContent>
  <bookViews>
    <workbookView xWindow="0" yWindow="0" windowWidth="17160" windowHeight="7125"/>
  </bookViews>
  <sheets>
    <sheet name="TdF Fds Asso 15 K€" sheetId="18" r:id="rId1"/>
    <sheet name="1 -Pole Santé 2021-22-23" sheetId="8" r:id="rId2"/>
    <sheet name="Modèle économique" sheetId="16" r:id="rId3"/>
    <sheet name="PROJETS" sheetId="15" r:id="rId4"/>
    <sheet name="Projet VERBATIM" sheetId="20" r:id="rId5"/>
  </sheets>
  <definedNames>
    <definedName name="AllSeated_Splitty">#REF!</definedName>
    <definedName name="cout_salaire_RO_euros">#REF!</definedName>
    <definedName name="cout_salaire_RO_euros_update_2015_07">#REF!</definedName>
    <definedName name="Dan_Gabi_cout_RO">#REF!</definedName>
    <definedName name="jours_travailles_par_mois">#REF!</definedName>
    <definedName name="param_salaire_RO">#REF!</definedName>
    <definedName name="RONs__Euros">#REF!</definedName>
    <definedName name="somaj_tehni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5" l="1"/>
  <c r="H26" i="15"/>
  <c r="D60" i="18"/>
  <c r="D59" i="18"/>
  <c r="D57" i="18"/>
  <c r="D56" i="18"/>
  <c r="D55" i="18"/>
  <c r="D54" i="18"/>
  <c r="D53" i="18"/>
  <c r="D51" i="18"/>
  <c r="G49" i="8"/>
  <c r="E51" i="8"/>
  <c r="W51" i="8"/>
  <c r="G51" i="8" s="1"/>
  <c r="H51" i="8"/>
  <c r="F51" i="8"/>
  <c r="W30" i="8"/>
  <c r="I16" i="20"/>
  <c r="I18" i="20" s="1"/>
  <c r="I12" i="20"/>
  <c r="H52" i="8"/>
  <c r="G52" i="8"/>
  <c r="F52" i="8"/>
  <c r="D29" i="18" s="1"/>
  <c r="G16" i="20"/>
  <c r="G18" i="20" s="1"/>
  <c r="D28" i="18" s="1"/>
  <c r="C16" i="20"/>
  <c r="C18" i="20" s="1"/>
  <c r="G52" i="16"/>
  <c r="E52" i="16"/>
  <c r="I51" i="16"/>
  <c r="J51" i="16" s="1"/>
  <c r="I50" i="16"/>
  <c r="J50" i="16" s="1"/>
  <c r="I49" i="16"/>
  <c r="J49" i="16" s="1"/>
  <c r="I48" i="16"/>
  <c r="J48" i="16" s="1"/>
  <c r="I47" i="16"/>
  <c r="J47" i="16" s="1"/>
  <c r="I46" i="16"/>
  <c r="E14" i="16"/>
  <c r="E13" i="16"/>
  <c r="E12" i="16"/>
  <c r="E11" i="16"/>
  <c r="I36" i="16"/>
  <c r="H36" i="16"/>
  <c r="G36" i="16"/>
  <c r="E36" i="16"/>
  <c r="J35" i="16"/>
  <c r="J34" i="16"/>
  <c r="J33" i="16"/>
  <c r="J32" i="16"/>
  <c r="J31" i="16"/>
  <c r="J30" i="16"/>
  <c r="J29" i="16"/>
  <c r="I52" i="16" l="1"/>
  <c r="E52" i="8"/>
  <c r="J46" i="16"/>
  <c r="J52" i="16" s="1"/>
  <c r="J36" i="16"/>
  <c r="F37" i="18" l="1"/>
  <c r="E37" i="18"/>
  <c r="F20" i="18"/>
  <c r="E20" i="18"/>
  <c r="D20" i="18"/>
  <c r="D17" i="18"/>
  <c r="E34" i="18" s="1"/>
  <c r="F34" i="18"/>
  <c r="F17" i="18"/>
  <c r="E17" i="18"/>
  <c r="D9" i="18"/>
  <c r="E42" i="18" l="1"/>
  <c r="F42" i="18"/>
  <c r="Y69" i="8" l="1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R69" i="8"/>
  <c r="X69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I36" i="8"/>
  <c r="G35" i="8"/>
  <c r="F35" i="8"/>
  <c r="H49" i="8" l="1"/>
  <c r="F49" i="8"/>
  <c r="H24" i="8"/>
  <c r="G24" i="8"/>
  <c r="F24" i="8"/>
  <c r="H35" i="15" l="1"/>
  <c r="F31" i="8" l="1"/>
  <c r="I86" i="8"/>
  <c r="AR85" i="8"/>
  <c r="AR87" i="8" s="1"/>
  <c r="AR70" i="8" s="1"/>
  <c r="AQ85" i="8"/>
  <c r="AQ87" i="8" s="1"/>
  <c r="AQ70" i="8" s="1"/>
  <c r="AP85" i="8"/>
  <c r="AP87" i="8" s="1"/>
  <c r="AP70" i="8" s="1"/>
  <c r="AO85" i="8"/>
  <c r="AO87" i="8" s="1"/>
  <c r="AO70" i="8" s="1"/>
  <c r="AN85" i="8"/>
  <c r="AN87" i="8" s="1"/>
  <c r="AN70" i="8" s="1"/>
  <c r="AM85" i="8"/>
  <c r="AM87" i="8" s="1"/>
  <c r="AM70" i="8" s="1"/>
  <c r="AL85" i="8"/>
  <c r="AL87" i="8" s="1"/>
  <c r="AL70" i="8" s="1"/>
  <c r="AK85" i="8"/>
  <c r="AK87" i="8" s="1"/>
  <c r="AK70" i="8" s="1"/>
  <c r="AJ85" i="8"/>
  <c r="AJ87" i="8" s="1"/>
  <c r="AJ70" i="8" s="1"/>
  <c r="AI85" i="8"/>
  <c r="AI87" i="8" s="1"/>
  <c r="AI70" i="8" s="1"/>
  <c r="AH85" i="8"/>
  <c r="AH87" i="8" s="1"/>
  <c r="AH70" i="8" s="1"/>
  <c r="AG85" i="8"/>
  <c r="AG87" i="8" s="1"/>
  <c r="AG70" i="8" s="1"/>
  <c r="AF85" i="8"/>
  <c r="AF87" i="8" s="1"/>
  <c r="AF70" i="8" s="1"/>
  <c r="AE85" i="8"/>
  <c r="AE87" i="8" s="1"/>
  <c r="AE70" i="8" s="1"/>
  <c r="AD85" i="8"/>
  <c r="AD87" i="8" s="1"/>
  <c r="AD70" i="8" s="1"/>
  <c r="AC85" i="8"/>
  <c r="AC87" i="8" s="1"/>
  <c r="AC70" i="8" s="1"/>
  <c r="AB85" i="8"/>
  <c r="AB87" i="8" s="1"/>
  <c r="AB70" i="8" s="1"/>
  <c r="AA85" i="8"/>
  <c r="AA87" i="8" s="1"/>
  <c r="AA70" i="8" s="1"/>
  <c r="Z85" i="8"/>
  <c r="Z87" i="8" s="1"/>
  <c r="Z70" i="8" s="1"/>
  <c r="Y85" i="8"/>
  <c r="Y87" i="8" s="1"/>
  <c r="Y70" i="8" s="1"/>
  <c r="X85" i="8"/>
  <c r="X87" i="8" s="1"/>
  <c r="X70" i="8" s="1"/>
  <c r="W85" i="8"/>
  <c r="W87" i="8" s="1"/>
  <c r="W70" i="8" s="1"/>
  <c r="V85" i="8"/>
  <c r="V87" i="8" s="1"/>
  <c r="V70" i="8" s="1"/>
  <c r="U85" i="8"/>
  <c r="U87" i="8" s="1"/>
  <c r="U70" i="8" s="1"/>
  <c r="T85" i="8"/>
  <c r="T87" i="8" s="1"/>
  <c r="T70" i="8" s="1"/>
  <c r="S85" i="8"/>
  <c r="S87" i="8" s="1"/>
  <c r="S70" i="8" s="1"/>
  <c r="R85" i="8"/>
  <c r="R87" i="8" s="1"/>
  <c r="R70" i="8" s="1"/>
  <c r="Q85" i="8"/>
  <c r="Q87" i="8" s="1"/>
  <c r="Q70" i="8" s="1"/>
  <c r="P85" i="8"/>
  <c r="P87" i="8" s="1"/>
  <c r="P70" i="8" s="1"/>
  <c r="O85" i="8"/>
  <c r="O87" i="8" s="1"/>
  <c r="O70" i="8" s="1"/>
  <c r="N85" i="8"/>
  <c r="N87" i="8" s="1"/>
  <c r="N70" i="8" s="1"/>
  <c r="M85" i="8"/>
  <c r="M87" i="8" s="1"/>
  <c r="M70" i="8" s="1"/>
  <c r="L85" i="8"/>
  <c r="L87" i="8" s="1"/>
  <c r="L70" i="8" s="1"/>
  <c r="K85" i="8"/>
  <c r="K87" i="8" s="1"/>
  <c r="K70" i="8" s="1"/>
  <c r="J85" i="8"/>
  <c r="J87" i="8" s="1"/>
  <c r="J70" i="8" s="1"/>
  <c r="J71" i="8" s="1"/>
  <c r="I85" i="8"/>
  <c r="I87" i="8" s="1"/>
  <c r="I70" i="8" s="1"/>
  <c r="I71" i="8" s="1"/>
  <c r="I80" i="8"/>
  <c r="J80" i="8" s="1"/>
  <c r="K80" i="8" s="1"/>
  <c r="L80" i="8" s="1"/>
  <c r="M80" i="8" s="1"/>
  <c r="N80" i="8" s="1"/>
  <c r="O80" i="8" s="1"/>
  <c r="P80" i="8" s="1"/>
  <c r="Q80" i="8" s="1"/>
  <c r="R80" i="8" s="1"/>
  <c r="S80" i="8" s="1"/>
  <c r="T80" i="8" s="1"/>
  <c r="U80" i="8" s="1"/>
  <c r="V80" i="8" s="1"/>
  <c r="W80" i="8" s="1"/>
  <c r="X80" i="8" s="1"/>
  <c r="Y80" i="8" s="1"/>
  <c r="Z80" i="8" s="1"/>
  <c r="AA80" i="8" s="1"/>
  <c r="AB80" i="8" s="1"/>
  <c r="AC80" i="8" s="1"/>
  <c r="AD80" i="8" s="1"/>
  <c r="AE80" i="8" s="1"/>
  <c r="AF80" i="8" s="1"/>
  <c r="AG80" i="8" s="1"/>
  <c r="AH80" i="8" s="1"/>
  <c r="AI80" i="8" s="1"/>
  <c r="AJ80" i="8" s="1"/>
  <c r="AK80" i="8" s="1"/>
  <c r="AL80" i="8" s="1"/>
  <c r="AM80" i="8" s="1"/>
  <c r="AN80" i="8" s="1"/>
  <c r="AO80" i="8" s="1"/>
  <c r="AP80" i="8" s="1"/>
  <c r="AQ80" i="8" s="1"/>
  <c r="AR80" i="8" s="1"/>
  <c r="G69" i="8"/>
  <c r="F69" i="8"/>
  <c r="H68" i="8"/>
  <c r="G68" i="8"/>
  <c r="F68" i="8"/>
  <c r="AR67" i="8"/>
  <c r="AQ67" i="8"/>
  <c r="AP67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F67" i="8"/>
  <c r="H66" i="8"/>
  <c r="G66" i="8"/>
  <c r="F66" i="8"/>
  <c r="H65" i="8"/>
  <c r="G65" i="8"/>
  <c r="F65" i="8"/>
  <c r="H64" i="8"/>
  <c r="G64" i="8"/>
  <c r="F64" i="8"/>
  <c r="H63" i="8"/>
  <c r="G63" i="8"/>
  <c r="F63" i="8"/>
  <c r="H62" i="8"/>
  <c r="G62" i="8"/>
  <c r="F62" i="8"/>
  <c r="H61" i="8"/>
  <c r="G61" i="8"/>
  <c r="F61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0" i="8"/>
  <c r="G50" i="8"/>
  <c r="F50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H46" i="8"/>
  <c r="G46" i="8"/>
  <c r="F46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R45" i="8"/>
  <c r="Q45" i="8"/>
  <c r="P45" i="8"/>
  <c r="O45" i="8"/>
  <c r="N45" i="8"/>
  <c r="M45" i="8"/>
  <c r="L45" i="8"/>
  <c r="K45" i="8"/>
  <c r="B45" i="8"/>
  <c r="H44" i="8"/>
  <c r="G44" i="8"/>
  <c r="F44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2" i="8"/>
  <c r="G42" i="8"/>
  <c r="F42" i="8"/>
  <c r="H41" i="8"/>
  <c r="G41" i="8"/>
  <c r="F41" i="8"/>
  <c r="H40" i="8"/>
  <c r="G40" i="8"/>
  <c r="F40" i="8"/>
  <c r="I39" i="8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G39" i="8" s="1"/>
  <c r="AH39" i="8" s="1"/>
  <c r="AI39" i="8" s="1"/>
  <c r="AJ39" i="8" s="1"/>
  <c r="AK39" i="8" s="1"/>
  <c r="AL39" i="8" s="1"/>
  <c r="AM39" i="8" s="1"/>
  <c r="AN39" i="8" s="1"/>
  <c r="AO39" i="8" s="1"/>
  <c r="AP39" i="8" s="1"/>
  <c r="AQ39" i="8" s="1"/>
  <c r="AR39" i="8" s="1"/>
  <c r="H38" i="8"/>
  <c r="G38" i="8"/>
  <c r="F38" i="8"/>
  <c r="AQ71" i="8"/>
  <c r="AA71" i="8"/>
  <c r="U34" i="8"/>
  <c r="G34" i="8" s="1"/>
  <c r="T34" i="8"/>
  <c r="S34" i="8"/>
  <c r="R34" i="8"/>
  <c r="Q34" i="8"/>
  <c r="P34" i="8"/>
  <c r="O34" i="8"/>
  <c r="N34" i="8"/>
  <c r="M34" i="8"/>
  <c r="L34" i="8"/>
  <c r="K34" i="8"/>
  <c r="K36" i="8" s="1"/>
  <c r="J34" i="8"/>
  <c r="J36" i="8" s="1"/>
  <c r="H34" i="8"/>
  <c r="W33" i="8"/>
  <c r="W36" i="8" s="1"/>
  <c r="V33" i="8"/>
  <c r="V36" i="8" s="1"/>
  <c r="U33" i="8"/>
  <c r="T33" i="8"/>
  <c r="S33" i="8"/>
  <c r="R33" i="8"/>
  <c r="Q33" i="8"/>
  <c r="P33" i="8"/>
  <c r="O33" i="8"/>
  <c r="N33" i="8"/>
  <c r="M33" i="8"/>
  <c r="L33" i="8"/>
  <c r="H33" i="8"/>
  <c r="H32" i="8"/>
  <c r="G32" i="8"/>
  <c r="F32" i="8"/>
  <c r="H31" i="8"/>
  <c r="G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AR16" i="8"/>
  <c r="AQ16" i="8"/>
  <c r="AP16" i="8"/>
  <c r="AO16" i="8"/>
  <c r="AN16" i="8"/>
  <c r="AM16" i="8"/>
  <c r="AM37" i="8" s="1"/>
  <c r="AL16" i="8"/>
  <c r="AK16" i="8"/>
  <c r="AJ16" i="8"/>
  <c r="AJ37" i="8" s="1"/>
  <c r="AI16" i="8"/>
  <c r="AH16" i="8"/>
  <c r="AG16" i="8"/>
  <c r="AF16" i="8"/>
  <c r="AE16" i="8"/>
  <c r="AE37" i="8" s="1"/>
  <c r="AD16" i="8"/>
  <c r="AC16" i="8"/>
  <c r="AB16" i="8"/>
  <c r="AB37" i="8" s="1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I37" i="8" s="1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U36" i="8" l="1"/>
  <c r="E50" i="8"/>
  <c r="O71" i="8"/>
  <c r="O72" i="8" s="1"/>
  <c r="Q36" i="8"/>
  <c r="M36" i="8"/>
  <c r="M37" i="8" s="1"/>
  <c r="R36" i="8"/>
  <c r="R37" i="8" s="1"/>
  <c r="N36" i="8"/>
  <c r="N37" i="8" s="1"/>
  <c r="L36" i="8"/>
  <c r="L37" i="8" s="1"/>
  <c r="P36" i="8"/>
  <c r="P37" i="8" s="1"/>
  <c r="T36" i="8"/>
  <c r="T37" i="8" s="1"/>
  <c r="F47" i="8"/>
  <c r="G47" i="8"/>
  <c r="H47" i="8"/>
  <c r="O36" i="8"/>
  <c r="O37" i="8" s="1"/>
  <c r="S36" i="8"/>
  <c r="S37" i="8" s="1"/>
  <c r="G48" i="8"/>
  <c r="AL37" i="8"/>
  <c r="AD37" i="8"/>
  <c r="F48" i="8"/>
  <c r="D30" i="18" s="1"/>
  <c r="AO37" i="8"/>
  <c r="AC37" i="8"/>
  <c r="AK37" i="8"/>
  <c r="V37" i="8"/>
  <c r="G45" i="8"/>
  <c r="Z37" i="8"/>
  <c r="AH37" i="8"/>
  <c r="AP37" i="8"/>
  <c r="H43" i="8"/>
  <c r="G67" i="8"/>
  <c r="H67" i="8"/>
  <c r="AG37" i="8"/>
  <c r="N71" i="8"/>
  <c r="N72" i="8" s="1"/>
  <c r="Y37" i="8"/>
  <c r="AL71" i="8"/>
  <c r="AL72" i="8" s="1"/>
  <c r="G70" i="8"/>
  <c r="P71" i="8"/>
  <c r="P72" i="8" s="1"/>
  <c r="W37" i="8"/>
  <c r="AD71" i="8"/>
  <c r="AD72" i="8" s="1"/>
  <c r="X37" i="8"/>
  <c r="AF37" i="8"/>
  <c r="AN37" i="8"/>
  <c r="AR71" i="8"/>
  <c r="AR72" i="8" s="1"/>
  <c r="AR37" i="8"/>
  <c r="G16" i="8"/>
  <c r="G43" i="8"/>
  <c r="X71" i="8"/>
  <c r="X72" i="8" s="1"/>
  <c r="AF71" i="8"/>
  <c r="AF72" i="8" s="1"/>
  <c r="AN71" i="8"/>
  <c r="AN72" i="8" s="1"/>
  <c r="AN74" i="8" s="1"/>
  <c r="K71" i="8"/>
  <c r="K72" i="8" s="1"/>
  <c r="AB71" i="8"/>
  <c r="AB72" i="8" s="1"/>
  <c r="AB74" i="8" s="1"/>
  <c r="J37" i="8"/>
  <c r="H45" i="8"/>
  <c r="K37" i="8"/>
  <c r="AA37" i="8"/>
  <c r="AQ37" i="8"/>
  <c r="AP71" i="8"/>
  <c r="AP72" i="8" s="1"/>
  <c r="AP74" i="8" s="1"/>
  <c r="AJ71" i="8"/>
  <c r="AJ72" i="8" s="1"/>
  <c r="AJ74" i="8" s="1"/>
  <c r="F45" i="8"/>
  <c r="D31" i="18" s="1"/>
  <c r="V71" i="8"/>
  <c r="V72" i="8" s="1"/>
  <c r="Q71" i="8"/>
  <c r="Q72" i="8" s="1"/>
  <c r="H16" i="8"/>
  <c r="AI37" i="8"/>
  <c r="AI71" i="8"/>
  <c r="AI72" i="8" s="1"/>
  <c r="H36" i="8"/>
  <c r="F16" i="8"/>
  <c r="S71" i="8"/>
  <c r="S72" i="8" s="1"/>
  <c r="G33" i="8"/>
  <c r="F34" i="8"/>
  <c r="F33" i="8"/>
  <c r="F43" i="8"/>
  <c r="AC71" i="8"/>
  <c r="AC72" i="8" s="1"/>
  <c r="AK71" i="8"/>
  <c r="AK72" i="8" s="1"/>
  <c r="G36" i="8"/>
  <c r="U37" i="8"/>
  <c r="AA72" i="8"/>
  <c r="AQ72" i="8"/>
  <c r="L71" i="8"/>
  <c r="L72" i="8" s="1"/>
  <c r="F70" i="8"/>
  <c r="H70" i="8"/>
  <c r="M71" i="8"/>
  <c r="M72" i="8" s="1"/>
  <c r="W71" i="8"/>
  <c r="W72" i="8" s="1"/>
  <c r="AE71" i="8"/>
  <c r="AE72" i="8" s="1"/>
  <c r="AE74" i="8" s="1"/>
  <c r="AM71" i="8"/>
  <c r="AM72" i="8" s="1"/>
  <c r="AM74" i="8" s="1"/>
  <c r="Y71" i="8"/>
  <c r="Y72" i="8" s="1"/>
  <c r="AO71" i="8"/>
  <c r="AO72" i="8" s="1"/>
  <c r="Q37" i="8"/>
  <c r="Z71" i="8"/>
  <c r="Z72" i="8" s="1"/>
  <c r="AH71" i="8"/>
  <c r="AH72" i="8" s="1"/>
  <c r="R71" i="8"/>
  <c r="R72" i="8" s="1"/>
  <c r="H69" i="8"/>
  <c r="J72" i="8"/>
  <c r="AG71" i="8"/>
  <c r="I72" i="8"/>
  <c r="I74" i="8" s="1"/>
  <c r="I76" i="8" s="1"/>
  <c r="X74" i="8" l="1"/>
  <c r="AK74" i="8"/>
  <c r="AL74" i="8"/>
  <c r="D42" i="18"/>
  <c r="AR74" i="8"/>
  <c r="AD74" i="8"/>
  <c r="K74" i="8"/>
  <c r="N74" i="8"/>
  <c r="P74" i="8"/>
  <c r="J74" i="8"/>
  <c r="J76" i="8" s="1"/>
  <c r="V74" i="8"/>
  <c r="AO74" i="8"/>
  <c r="H48" i="8"/>
  <c r="Y74" i="8"/>
  <c r="AH74" i="8"/>
  <c r="W74" i="8"/>
  <c r="L74" i="8"/>
  <c r="Z74" i="8"/>
  <c r="M74" i="8"/>
  <c r="AQ74" i="8"/>
  <c r="AC74" i="8"/>
  <c r="H37" i="8"/>
  <c r="R74" i="8"/>
  <c r="AF74" i="8"/>
  <c r="AA74" i="8"/>
  <c r="S74" i="8"/>
  <c r="Q74" i="8"/>
  <c r="O74" i="8"/>
  <c r="H71" i="8"/>
  <c r="AG72" i="8"/>
  <c r="AG74" i="8" s="1"/>
  <c r="U71" i="8"/>
  <c r="F37" i="8"/>
  <c r="AI74" i="8"/>
  <c r="F36" i="8"/>
  <c r="T71" i="8"/>
  <c r="T72" i="8" s="1"/>
  <c r="F72" i="8" s="1"/>
  <c r="G37" i="8"/>
  <c r="K76" i="8" l="1"/>
  <c r="L76" i="8" s="1"/>
  <c r="M76" i="8" s="1"/>
  <c r="N76" i="8" s="1"/>
  <c r="O76" i="8" s="1"/>
  <c r="P76" i="8" s="1"/>
  <c r="Q76" i="8" s="1"/>
  <c r="R76" i="8" s="1"/>
  <c r="S76" i="8" s="1"/>
  <c r="T74" i="8"/>
  <c r="H72" i="8"/>
  <c r="H73" i="8" s="1"/>
  <c r="F14" i="18" s="1"/>
  <c r="F13" i="18" s="1"/>
  <c r="F23" i="18" s="1"/>
  <c r="F44" i="18" s="1"/>
  <c r="F73" i="8"/>
  <c r="D14" i="18" s="1"/>
  <c r="F71" i="8"/>
  <c r="G71" i="8"/>
  <c r="U72" i="8"/>
  <c r="D13" i="18" l="1"/>
  <c r="D23" i="18" s="1"/>
  <c r="D44" i="18" s="1"/>
  <c r="D46" i="18" s="1"/>
  <c r="E9" i="18" s="1"/>
  <c r="T76" i="8"/>
  <c r="H74" i="8"/>
  <c r="F74" i="8"/>
  <c r="F76" i="8" s="1"/>
  <c r="G72" i="8"/>
  <c r="G73" i="8" s="1"/>
  <c r="E14" i="18" s="1"/>
  <c r="E13" i="18" s="1"/>
  <c r="E23" i="18" s="1"/>
  <c r="E44" i="18" s="1"/>
  <c r="U74" i="8"/>
  <c r="E46" i="18" l="1"/>
  <c r="F9" i="18" s="1"/>
  <c r="F46" i="18" s="1"/>
  <c r="U76" i="8"/>
  <c r="V76" i="8" s="1"/>
  <c r="W76" i="8" s="1"/>
  <c r="X76" i="8" s="1"/>
  <c r="Y76" i="8" s="1"/>
  <c r="Z76" i="8" s="1"/>
  <c r="AA76" i="8" s="1"/>
  <c r="AB76" i="8" s="1"/>
  <c r="AC76" i="8" s="1"/>
  <c r="AD76" i="8" s="1"/>
  <c r="AE76" i="8" s="1"/>
  <c r="AF76" i="8" s="1"/>
  <c r="AG76" i="8" s="1"/>
  <c r="AH76" i="8" s="1"/>
  <c r="AI76" i="8" s="1"/>
  <c r="AJ76" i="8" s="1"/>
  <c r="AK76" i="8" s="1"/>
  <c r="AL76" i="8" s="1"/>
  <c r="AM76" i="8" s="1"/>
  <c r="AN76" i="8" s="1"/>
  <c r="AO76" i="8" s="1"/>
  <c r="AP76" i="8" s="1"/>
  <c r="AQ76" i="8" s="1"/>
  <c r="AR76" i="8" s="1"/>
  <c r="G74" i="8"/>
  <c r="G76" i="8" l="1"/>
  <c r="H76" i="8" s="1"/>
</calcChain>
</file>

<file path=xl/comments1.xml><?xml version="1.0" encoding="utf-8"?>
<comments xmlns="http://schemas.openxmlformats.org/spreadsheetml/2006/main">
  <authors>
    <author/>
  </authors>
  <commentList>
    <comment ref="D19" authorId="0" shapeId="0">
      <text>
        <r>
          <rPr>
            <sz val="11"/>
            <color theme="1"/>
            <rFont val="Arial"/>
          </rPr>
          <t>12€ prix unitaire
x 40 personnes en moyenne</t>
        </r>
      </text>
    </comment>
    <comment ref="D20" authorId="0" shapeId="0">
      <text>
        <r>
          <rPr>
            <sz val="11"/>
            <color theme="1"/>
            <rFont val="Arial"/>
          </rPr>
          <t>Utilisateur Windows:
c) 2,50€ la boite de 50 masques sur 3 mois.
Sachant qu'il y a 440 boites x 2,50€</t>
        </r>
      </text>
    </comment>
    <comment ref="D21" authorId="0" shapeId="0">
      <text>
        <r>
          <rPr>
            <sz val="11"/>
            <color theme="1"/>
            <rFont val="Arial"/>
          </rPr>
          <t>212 jrs travaillés = 7 mois = 30 semaines.</t>
        </r>
      </text>
    </comment>
  </commentList>
</comments>
</file>

<file path=xl/sharedStrings.xml><?xml version="1.0" encoding="utf-8"?>
<sst xmlns="http://schemas.openxmlformats.org/spreadsheetml/2006/main" count="312" uniqueCount="252">
  <si>
    <t>mois</t>
  </si>
  <si>
    <t>Adresse : 188 Grande rue Charles de Gaulle 94130 Nogent sur Marne</t>
  </si>
  <si>
    <t>PLAN DE TRESORERIE</t>
  </si>
  <si>
    <t>ENCAISSEMENTS</t>
  </si>
  <si>
    <t>dec-21</t>
  </si>
  <si>
    <t>aout-22</t>
  </si>
  <si>
    <t>dec-22</t>
  </si>
  <si>
    <t>fev-23</t>
  </si>
  <si>
    <t>aout-23</t>
  </si>
  <si>
    <t>dec-23</t>
  </si>
  <si>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</si>
  <si>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</si>
  <si>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</si>
  <si>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</si>
  <si>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</si>
  <si>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</si>
  <si>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</si>
  <si>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</si>
  <si>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</si>
  <si>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</si>
  <si>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</si>
  <si>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</si>
  <si>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</si>
  <si>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</si>
  <si>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</si>
  <si>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</si>
  <si>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</si>
  <si>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</si>
  <si>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</si>
  <si>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</si>
  <si>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</si>
  <si>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</si>
  <si>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</si>
  <si>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EXPLOITATION</t>
  </si>
  <si>
    <t xml:space="preserve">TOTAL ENCAISSEMENTS </t>
  </si>
  <si>
    <t>DECAISSEMENTS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</si>
  <si>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</si>
  <si>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</si>
  <si>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</si>
  <si>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</si>
  <si>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</si>
  <si>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</si>
  <si>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</si>
  <si>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</si>
  <si>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</si>
  <si>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</si>
  <si>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</si>
  <si>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</si>
  <si>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</si>
  <si>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</si>
  <si>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</si>
  <si>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</si>
  <si>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</si>
  <si>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</si>
  <si>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</si>
  <si>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</si>
  <si>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</si>
  <si>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</si>
  <si>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Impôts</t>
  </si>
  <si>
    <t>Cotisations sociales</t>
  </si>
  <si>
    <t>(Contrat CUI fin 26/02/2022) -  COTIS. PATRONALES</t>
  </si>
  <si>
    <t>(Contrat CUI fin mars 2022) -  COTIS. PATRONALES</t>
  </si>
  <si>
    <t>TVA à payer</t>
  </si>
  <si>
    <t>TOTAL DECAISSEMENTS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</si>
  <si>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</si>
  <si>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</si>
  <si>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CALCUL DE LA TVA</t>
  </si>
  <si>
    <t>TVA</t>
  </si>
  <si>
    <t>TVA collectée / ventes</t>
  </si>
  <si>
    <t>TVA collectée / cessions</t>
  </si>
  <si>
    <t>TVA déductible / achats</t>
  </si>
  <si>
    <t>TVA déductible / immobilisations</t>
  </si>
  <si>
    <t>TVA A DECAISSER</t>
  </si>
  <si>
    <t>CREDIT DE TVA</t>
  </si>
  <si>
    <t>TVA A PAYER</t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</si>
  <si>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</si>
  <si>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</si>
  <si>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</si>
  <si>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</si>
  <si>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</si>
  <si>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</si>
  <si>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</si>
  <si>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</si>
  <si>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>PROJETS</t>
  </si>
  <si>
    <t>Besoin de financement en K€</t>
  </si>
  <si>
    <t xml:space="preserve">Durée : </t>
  </si>
  <si>
    <t>OBJECTIF : VENTE DE SOINS ET SUIVI DES PERSONNES AVEC AUGMENTATION DES PRESCRIPTIONS MEDICALES</t>
  </si>
  <si>
    <t>- Développeur informatique</t>
  </si>
  <si>
    <t>- Marketing</t>
  </si>
  <si>
    <t xml:space="preserve">- TERRA FIRMA - Projet soutien aux aidants </t>
  </si>
  <si>
    <t>Début de période : 01 septembre 2021</t>
  </si>
  <si>
    <t>Début de période : 01 janvier 2022</t>
  </si>
  <si>
    <t xml:space="preserve">OBJECTIF : AUGMENTATION DES PRESCRIPTIONS MEDICALES REMBOURSABLES PAR LA CPAM ET LES MUTUELLES </t>
  </si>
  <si>
    <t>- Honoraires avocat, juristes</t>
  </si>
  <si>
    <t>TOTAL BESOIN DE FINANCEMENT</t>
  </si>
  <si>
    <t>Chiffrage du projet  Association Pôle Santé</t>
  </si>
  <si>
    <t xml:space="preserve">Adhésions </t>
  </si>
  <si>
    <t xml:space="preserve">POLE SANTE </t>
  </si>
  <si>
    <t>COMMENTAIRES / MODELES ECONOMIQUES</t>
  </si>
  <si>
    <t>il est envisagée en 2023 d'avoir 800 adhérents (10% de la clientèle totale de Khépri Santé)</t>
  </si>
  <si>
    <t xml:space="preserve"> 2022 : moyenne de 350 adhérents x 25 € = 8750€</t>
  </si>
  <si>
    <t xml:space="preserve">Mise à disposition de Guides </t>
  </si>
  <si>
    <t>x 40 personnes en moyenne</t>
  </si>
  <si>
    <t>12€ prix unitaire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</si>
  <si>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</si>
  <si>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</si>
  <si>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</si>
  <si>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</si>
  <si>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</si>
  <si>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</si>
  <si>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</si>
  <si>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 xml:space="preserve">aide Etat Covid </t>
  </si>
  <si>
    <t>Webinaire - Conférenciers - salles - publicité</t>
  </si>
  <si>
    <t xml:space="preserve">Tout bien qui entre dans le processus de production : impression, Marketing digital, site web, référencement Naturel SEO </t>
  </si>
  <si>
    <t xml:space="preserve">Charges externes </t>
  </si>
  <si>
    <t>Programmes personnalisés de remise en santé (cures)</t>
  </si>
  <si>
    <t>Prix des cures facturées à 60,00€/heure = 50€ reversés au thérapeutes et 10€ pour le PSPPE</t>
  </si>
  <si>
    <t>Début de période : 1er Octobre 2021</t>
  </si>
  <si>
    <t>Début de période : 1er octobre 2021</t>
  </si>
  <si>
    <t xml:space="preserve">DEPENSES  :  PLAN MARKETING ET PUBLICITE  </t>
  </si>
  <si>
    <t>DEPENSES   :  PROGRAMMES PERSONNALISES DE REMISE EN SANTE</t>
  </si>
  <si>
    <t>DEPENSES   :  NOUVEAU SITE WEB</t>
  </si>
  <si>
    <t>DEPENSES   :  VERBATIM SOUTIEN AUX AIDANTS POUR LA BIEN TRAITANCE</t>
  </si>
  <si>
    <t>DEPENSES    : MONTAGE DOSSIER LABELLISATION SPORT-SANTE ET CENTRE ANTI-DOULEUR</t>
  </si>
  <si>
    <t>OBJECTIF : AIDE FINANCIERE POUR UN PROJET COMMENCE 23/12/2019. CIBLER LES AIDANTS POUR TERMINER LE LIVING LAB. ET LA MISE A DISPOSITION DU PUBLIC</t>
  </si>
  <si>
    <t>OBJECTIF : AUGMENTER LA NOTORIETE DE PSPPE</t>
  </si>
  <si>
    <t>OBJECTIF : AUGMENTATION DES RECETTES / ADHESIONS ET VENTE DE PRESTATIONS EN LIGNE</t>
  </si>
  <si>
    <t>OBJECTIF : VISIBILITE DES PRESTATIONS AUX BENEFICIAIRES</t>
  </si>
  <si>
    <t>Recettes TTC 1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</si>
  <si>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</si>
  <si>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</si>
  <si>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</si>
  <si>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</si>
  <si>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</si>
  <si>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</si>
  <si>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</si>
  <si>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</si>
  <si>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OK 2022</t>
  </si>
  <si>
    <t>GROUPE KHEPRI</t>
  </si>
  <si>
    <t>TABLEAU DE FINANCEMENT EQUILIBRE</t>
  </si>
  <si>
    <t>Montants exprimés en euros</t>
  </si>
  <si>
    <t>12 mois</t>
  </si>
  <si>
    <t>Trésorerie de début de période</t>
  </si>
  <si>
    <t>RESSOURCES</t>
  </si>
  <si>
    <t>Capacité d'Auto-Financement :</t>
  </si>
  <si>
    <t>- Résultats comptables</t>
  </si>
  <si>
    <t>- Amortissements des immobilisations</t>
  </si>
  <si>
    <t>Total des ressources</t>
  </si>
  <si>
    <t>(i)</t>
  </si>
  <si>
    <t>EMPLOIS</t>
  </si>
  <si>
    <t>Capitaux empruntés :</t>
  </si>
  <si>
    <t>BESOIN EN FONDS DE ROULEMENT</t>
  </si>
  <si>
    <t>Augmentation du BFR</t>
  </si>
  <si>
    <t>Total des emplois</t>
  </si>
  <si>
    <t>(ii)</t>
  </si>
  <si>
    <t>Solde Ressources - Emplois</t>
  </si>
  <si>
    <t>(i) - (ii)</t>
  </si>
  <si>
    <t>Trésorerie de fin de période</t>
  </si>
  <si>
    <t xml:space="preserve">  </t>
  </si>
  <si>
    <t>Besoins de Financement :</t>
  </si>
  <si>
    <t>Cures Remise en Santé  - Reversement aux praticiens</t>
  </si>
  <si>
    <t>- Logiciel VERBATIM</t>
  </si>
  <si>
    <t>- France Active</t>
  </si>
  <si>
    <t>Apport en Fonds associatifs avec Droit de reprise (DDR) :</t>
  </si>
  <si>
    <t>Remboursement Fonds associatifs avec DDR</t>
  </si>
  <si>
    <t>Trésorerie disponible de l'Association au 06/09/2021 - Cpte Crédit Agricole)  :</t>
  </si>
  <si>
    <t>- Emprunt bancaire</t>
  </si>
  <si>
    <t>- France Active (remboursemenent sur 3 ans)</t>
  </si>
  <si>
    <t>- Remboursement des emprunts bancaires (remboursement sur 3 ans)</t>
  </si>
  <si>
    <t>212 jrs travaillés dans l'année = 7 mois = 30 semaines.</t>
  </si>
  <si>
    <t xml:space="preserve"> Ateliers collectifs à visée thérapeutique</t>
  </si>
  <si>
    <t>PRATICIEN</t>
  </si>
  <si>
    <t>NBRE SEANCES</t>
  </si>
  <si>
    <t>Frais sup.
par
participant</t>
  </si>
  <si>
    <t>NBRE STAGIAIRES</t>
  </si>
  <si>
    <t>Durée/
séance</t>
  </si>
  <si>
    <t>Equilibre au Travail</t>
  </si>
  <si>
    <t>Nathalie Uzan</t>
  </si>
  <si>
    <t>1H30</t>
  </si>
  <si>
    <t>YOGA</t>
  </si>
  <si>
    <t>Emelyne Humez</t>
  </si>
  <si>
    <t>1H</t>
  </si>
  <si>
    <t>QI GONG</t>
  </si>
  <si>
    <t>D. Assemaine / D. Lyon</t>
  </si>
  <si>
    <t>COLLAGE</t>
  </si>
  <si>
    <t>Carole Fournaise</t>
  </si>
  <si>
    <t>4H</t>
  </si>
  <si>
    <t>DANSE THERAPIE</t>
  </si>
  <si>
    <t>Pascale Saly-Giocanti</t>
  </si>
  <si>
    <t>2H</t>
  </si>
  <si>
    <t>AROMA-PHYTO</t>
  </si>
  <si>
    <t>Fériale Daoudi</t>
  </si>
  <si>
    <t>FLEURS DE BACH</t>
  </si>
  <si>
    <t>total</t>
  </si>
  <si>
    <t>Nombre adhérents</t>
  </si>
  <si>
    <t>Prix adhésions annuelle</t>
  </si>
  <si>
    <t>Recettes</t>
  </si>
  <si>
    <t>Séances individuelles thérapeutiques</t>
  </si>
  <si>
    <t>Pathologie</t>
  </si>
  <si>
    <t>Prix d'une séance €</t>
  </si>
  <si>
    <t>Nbre praticiens dans la cure</t>
  </si>
  <si>
    <t>Patient 1</t>
  </si>
  <si>
    <t>Parkinson</t>
  </si>
  <si>
    <t>Patient 2</t>
  </si>
  <si>
    <t>Oncologie</t>
  </si>
  <si>
    <t>Patient 3</t>
  </si>
  <si>
    <t>Depression</t>
  </si>
  <si>
    <t>Patient 4</t>
  </si>
  <si>
    <t>Trouble sommeil</t>
  </si>
  <si>
    <t>Patient 5</t>
  </si>
  <si>
    <t>Perte de poids</t>
  </si>
  <si>
    <t>Patient 6</t>
  </si>
  <si>
    <t>Deuil anté natale</t>
  </si>
  <si>
    <t>TOTAL</t>
  </si>
  <si>
    <t>Recettes TTC 7 :</t>
  </si>
  <si>
    <t>Programmes personnalisés de Remise en Santé (Cures pluridisciplinaires) : :</t>
  </si>
  <si>
    <t>Logiciel VERBATIM</t>
  </si>
  <si>
    <t>Taux d'intervention de la Région IdF</t>
  </si>
  <si>
    <t>Subvention Région IdF</t>
  </si>
  <si>
    <t>Décaissement initital</t>
  </si>
  <si>
    <t>31/08/2021</t>
  </si>
  <si>
    <t>Coût global</t>
  </si>
  <si>
    <t>du projet</t>
  </si>
  <si>
    <t>Coût</t>
  </si>
  <si>
    <t>30/04/2020</t>
  </si>
  <si>
    <t>Autres ressources</t>
  </si>
  <si>
    <t>2ième décaissement</t>
  </si>
  <si>
    <t>Logiciel de suivi des Programmes de Remise en Santé (Cure, cf. devis Annexe 4,2)</t>
  </si>
  <si>
    <t>- Logiciel de suivi des Programmes Personnalisés de Remise en santé (Cures)</t>
  </si>
  <si>
    <t>- Marketing, site Web, référencement</t>
  </si>
  <si>
    <t>- Organisation webinaires et ateliers collectifs</t>
  </si>
  <si>
    <t>Version Béta au 05/10/2021</t>
  </si>
  <si>
    <t>Version livrable</t>
  </si>
  <si>
    <t>Factures TERRA FIRMA - Subvention CR IDF Convention aidants - Version Béta</t>
  </si>
  <si>
    <t>Factures TERRA FIRMA - Subvention CR IDF Convention aidants - Version Livrable</t>
  </si>
  <si>
    <t>Honoraires avocat esentiellement - Frais juridiques - Frais de comptabilité - Procédures juridiques Label sport santé et centre anti-douleurs</t>
  </si>
  <si>
    <t>Cadrage Tableau de financement - Plan de trésorerie :</t>
  </si>
  <si>
    <t>- Résulat comptable hors Projets selon Plan de trésorerie</t>
  </si>
  <si>
    <t>- Coût des projets :</t>
  </si>
  <si>
    <t>-- Logiciel VERBATIM</t>
  </si>
  <si>
    <t>-- Logiciel de suivi des Programmes Personnalisés de Remise en santé (Cures)</t>
  </si>
  <si>
    <t>-- Marketing, site Web, référencement</t>
  </si>
  <si>
    <t>-- Organisation webinaires et ateliers collectifs</t>
  </si>
  <si>
    <t>Résultat comptable selon Plan de trésorerie :</t>
  </si>
  <si>
    <t>Ecart :</t>
  </si>
  <si>
    <t>OK</t>
  </si>
  <si>
    <t>Le nombre d'adhérents en 2021 estimés à 10% des contacts noués sur les 6 dernières années.</t>
  </si>
  <si>
    <t>ACTIVITES / ATELIERS</t>
  </si>
  <si>
    <t>Tarif du stage</t>
  </si>
  <si>
    <t>Nbre de patient.e.s</t>
  </si>
  <si>
    <t>Recette totale</t>
  </si>
  <si>
    <t>Facturation / patient.e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</si>
</sst>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dd/mm/yy"/>
    <numFmt numFmtId="166" formatCode="[$-40C]mmm\-yy"/>
    <numFmt numFmtId="167" formatCode="mmm\-d"/>
    <numFmt numFmtId="168" formatCode="mmmm\-d"/>
    <numFmt numFmtId="169" formatCode="mmmd"/>
    <numFmt numFmtId="170" formatCode="#,##0\ _€"/>
    <numFmt numFmtId="171" formatCode="#,##0\ [$€-1]"/>
    <numFmt numFmtId="172" formatCode="#,##0&quot;€&quot;"/>
    <numFmt numFmtId="173" formatCode="#,##0\ &quot;€&quot;"/>
  </numFmts>
  <fonts count="60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1"/>
      <color rgb="FF008000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2"/>
      <color theme="1"/>
      <name val="Calibri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Verdana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Verdana"/>
      <family val="2"/>
    </font>
    <font>
      <b/>
      <sz val="10"/>
      <color rgb="FFDD0806"/>
      <name val="Arial"/>
      <family val="2"/>
    </font>
    <font>
      <b/>
      <sz val="10"/>
      <color rgb="FFDD0806"/>
      <name val="Verdana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"/>
      <family val="2"/>
    </font>
    <font>
      <sz val="12"/>
      <color theme="1"/>
      <name val="Arial Narrow"/>
      <family val="2"/>
    </font>
    <font>
      <b/>
      <u/>
      <sz val="12"/>
      <color theme="1"/>
      <name val="Arial"/>
      <family val="2"/>
    </font>
    <font>
      <sz val="10"/>
      <name val="Verdana"/>
      <family val="2"/>
    </font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E0E3"/>
        <bgColor rgb="FFD0E0E3"/>
      </patternFill>
    </fill>
  </fills>
  <borders count="1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thin">
        <color rgb="FF00A58D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/>
      <top style="medium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dotted">
        <color rgb="FF00A58D"/>
      </left>
      <right style="dotted">
        <color rgb="FF00A58D"/>
      </right>
      <top/>
      <bottom style="thin">
        <color rgb="FF00A58D"/>
      </bottom>
      <diagonal/>
    </border>
    <border>
      <left style="dotted">
        <color rgb="FF00A58D"/>
      </left>
      <right style="thin">
        <color rgb="FF000000"/>
      </right>
      <top style="thin">
        <color rgb="FF00A58D"/>
      </top>
      <bottom style="thin">
        <color rgb="FF00A58D"/>
      </bottom>
      <diagonal/>
    </border>
    <border>
      <left style="thin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/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/>
      <top style="thin">
        <color rgb="FF00A58D"/>
      </top>
      <bottom style="thin">
        <color rgb="FF00A58D"/>
      </bottom>
      <diagonal/>
    </border>
    <border>
      <left style="dotted">
        <color rgb="FF00A58D"/>
      </left>
      <right style="thin">
        <color rgb="FF00A58D"/>
      </right>
      <top style="thin">
        <color rgb="FF00A58D"/>
      </top>
      <bottom/>
      <diagonal/>
    </border>
    <border>
      <left style="dotted">
        <color rgb="FF00A58D"/>
      </left>
      <right/>
      <top style="thin">
        <color rgb="FF00A58D"/>
      </top>
      <bottom/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thin">
        <color rgb="FF000000"/>
      </left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 style="medium">
        <color rgb="FF00A58D"/>
      </right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00A58D"/>
      </right>
      <top style="medium">
        <color rgb="FF00A58D"/>
      </top>
      <bottom style="medium">
        <color rgb="FF00A58D"/>
      </bottom>
      <diagonal/>
    </border>
    <border>
      <left style="thin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thin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thin">
        <color rgb="FF00A58D"/>
      </top>
      <bottom style="thin">
        <color rgb="FF00A58D"/>
      </bottom>
      <diagonal/>
    </border>
    <border>
      <left/>
      <right style="thin">
        <color rgb="FF00A58D"/>
      </right>
      <top style="medium">
        <color rgb="FF00A58D"/>
      </top>
      <bottom style="medium">
        <color rgb="FF00A58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A58D"/>
      </top>
      <bottom/>
      <diagonal/>
    </border>
    <border>
      <left style="dotted">
        <color rgb="FF00A58D"/>
      </left>
      <right style="dotted">
        <color rgb="FF00A58D"/>
      </right>
      <top/>
      <bottom/>
      <diagonal/>
    </border>
    <border>
      <left style="dotted">
        <color rgb="FF00A58D"/>
      </left>
      <right/>
      <top/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6" fillId="0" borderId="0" applyFont="0" applyFill="0" applyBorder="0" applyAlignment="0" applyProtection="0"/>
  </cellStyleXfs>
  <cellXfs count="464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166" fontId="5" fillId="4" borderId="8" xfId="0" applyNumberFormat="1" applyFont="1" applyFill="1" applyBorder="1" applyAlignment="1">
      <alignment horizontal="center" vertical="center"/>
    </xf>
    <xf numFmtId="166" fontId="5" fillId="4" borderId="11" xfId="0" applyNumberFormat="1" applyFont="1" applyFill="1" applyBorder="1" applyAlignment="1">
      <alignment horizontal="center" vertical="center"/>
    </xf>
    <xf numFmtId="166" fontId="4" fillId="4" borderId="1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7" fontId="5" fillId="4" borderId="12" xfId="0" applyNumberFormat="1" applyFont="1" applyFill="1" applyBorder="1" applyAlignment="1">
      <alignment horizontal="center" vertical="center"/>
    </xf>
    <xf numFmtId="168" fontId="5" fillId="4" borderId="12" xfId="0" applyNumberFormat="1" applyFont="1" applyFill="1" applyBorder="1" applyAlignment="1">
      <alignment horizontal="center" vertical="center"/>
    </xf>
    <xf numFmtId="169" fontId="5" fillId="4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0" fontId="7" fillId="3" borderId="20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6" borderId="27" xfId="0" applyFont="1" applyFill="1" applyBorder="1" applyAlignment="1">
      <alignment vertical="center"/>
    </xf>
    <xf numFmtId="3" fontId="6" fillId="6" borderId="37" xfId="0" applyNumberFormat="1" applyFont="1" applyFill="1" applyBorder="1" applyAlignment="1">
      <alignment horizontal="right" vertical="center"/>
    </xf>
    <xf numFmtId="3" fontId="6" fillId="6" borderId="38" xfId="0" applyNumberFormat="1" applyFont="1" applyFill="1" applyBorder="1" applyAlignment="1">
      <alignment horizontal="right" vertical="center"/>
    </xf>
    <xf numFmtId="3" fontId="6" fillId="6" borderId="39" xfId="0" applyNumberFormat="1" applyFont="1" applyFill="1" applyBorder="1" applyAlignment="1">
      <alignment horizontal="right" vertical="center"/>
    </xf>
    <xf numFmtId="3" fontId="6" fillId="7" borderId="37" xfId="0" applyNumberFormat="1" applyFont="1" applyFill="1" applyBorder="1" applyAlignment="1">
      <alignment horizontal="right" vertical="center"/>
    </xf>
    <xf numFmtId="3" fontId="6" fillId="7" borderId="38" xfId="0" applyNumberFormat="1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3" fontId="6" fillId="2" borderId="37" xfId="0" applyNumberFormat="1" applyFont="1" applyFill="1" applyBorder="1" applyAlignment="1">
      <alignment horizontal="right" vertical="center"/>
    </xf>
    <xf numFmtId="3" fontId="6" fillId="2" borderId="40" xfId="0" applyNumberFormat="1" applyFont="1" applyFill="1" applyBorder="1" applyAlignment="1">
      <alignment horizontal="right" vertical="center"/>
    </xf>
    <xf numFmtId="0" fontId="6" fillId="8" borderId="27" xfId="0" applyFont="1" applyFill="1" applyBorder="1" applyAlignment="1">
      <alignment vertical="center"/>
    </xf>
    <xf numFmtId="3" fontId="6" fillId="8" borderId="37" xfId="0" applyNumberFormat="1" applyFont="1" applyFill="1" applyBorder="1" applyAlignment="1">
      <alignment horizontal="right" vertical="center"/>
    </xf>
    <xf numFmtId="3" fontId="6" fillId="8" borderId="40" xfId="0" applyNumberFormat="1" applyFont="1" applyFill="1" applyBorder="1" applyAlignment="1">
      <alignment horizontal="right" vertical="center"/>
    </xf>
    <xf numFmtId="3" fontId="6" fillId="8" borderId="38" xfId="0" applyNumberFormat="1" applyFont="1" applyFill="1" applyBorder="1" applyAlignment="1">
      <alignment horizontal="right" vertical="center"/>
    </xf>
    <xf numFmtId="3" fontId="6" fillId="8" borderId="38" xfId="0" applyNumberFormat="1" applyFont="1" applyFill="1" applyBorder="1" applyAlignment="1">
      <alignment horizontal="right" vertical="center"/>
    </xf>
    <xf numFmtId="0" fontId="8" fillId="5" borderId="3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3" fontId="10" fillId="4" borderId="10" xfId="0" applyNumberFormat="1" applyFont="1" applyFill="1" applyBorder="1" applyAlignment="1">
      <alignment horizontal="right" vertical="center"/>
    </xf>
    <xf numFmtId="3" fontId="10" fillId="4" borderId="11" xfId="0" applyNumberFormat="1" applyFont="1" applyFill="1" applyBorder="1" applyAlignment="1">
      <alignment horizontal="right" vertical="center"/>
    </xf>
    <xf numFmtId="3" fontId="10" fillId="4" borderId="12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4" fillId="4" borderId="31" xfId="0" applyFont="1" applyFill="1" applyBorder="1" applyAlignment="1">
      <alignment vertical="center"/>
    </xf>
    <xf numFmtId="166" fontId="4" fillId="4" borderId="10" xfId="0" applyNumberFormat="1" applyFont="1" applyFill="1" applyBorder="1" applyAlignment="1">
      <alignment horizontal="center" vertical="center"/>
    </xf>
    <xf numFmtId="166" fontId="4" fillId="4" borderId="11" xfId="0" applyNumberFormat="1" applyFont="1" applyFill="1" applyBorder="1" applyAlignment="1">
      <alignment horizontal="center" vertical="center"/>
    </xf>
    <xf numFmtId="166" fontId="4" fillId="4" borderId="12" xfId="0" applyNumberFormat="1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3" fontId="6" fillId="0" borderId="42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6" fillId="9" borderId="19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vertical="center"/>
    </xf>
    <xf numFmtId="0" fontId="6" fillId="9" borderId="26" xfId="0" applyFont="1" applyFill="1" applyBorder="1" applyAlignment="1">
      <alignment vertical="center"/>
    </xf>
    <xf numFmtId="3" fontId="6" fillId="9" borderId="44" xfId="0" applyNumberFormat="1" applyFont="1" applyFill="1" applyBorder="1" applyAlignment="1">
      <alignment horizontal="right" vertical="center"/>
    </xf>
    <xf numFmtId="3" fontId="6" fillId="9" borderId="17" xfId="0" applyNumberFormat="1" applyFont="1" applyFill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6" borderId="44" xfId="0" applyNumberFormat="1" applyFont="1" applyFill="1" applyBorder="1" applyAlignment="1">
      <alignment horizontal="right" vertical="center"/>
    </xf>
    <xf numFmtId="3" fontId="6" fillId="6" borderId="17" xfId="0" applyNumberFormat="1" applyFont="1" applyFill="1" applyBorder="1" applyAlignment="1">
      <alignment horizontal="right" vertical="center"/>
    </xf>
    <xf numFmtId="3" fontId="6" fillId="6" borderId="45" xfId="0" applyNumberFormat="1" applyFont="1" applyFill="1" applyBorder="1" applyAlignment="1">
      <alignment horizontal="right" vertical="center"/>
    </xf>
    <xf numFmtId="3" fontId="6" fillId="6" borderId="47" xfId="0" applyNumberFormat="1" applyFont="1" applyFill="1" applyBorder="1" applyAlignment="1">
      <alignment horizontal="right" vertical="center"/>
    </xf>
    <xf numFmtId="3" fontId="6" fillId="2" borderId="44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45" xfId="0" applyNumberFormat="1" applyFont="1" applyFill="1" applyBorder="1" applyAlignment="1">
      <alignment horizontal="right" vertical="center"/>
    </xf>
    <xf numFmtId="3" fontId="6" fillId="2" borderId="39" xfId="0" applyNumberFormat="1" applyFont="1" applyFill="1" applyBorder="1" applyAlignment="1">
      <alignment horizontal="right" vertical="center"/>
    </xf>
    <xf numFmtId="3" fontId="6" fillId="8" borderId="44" xfId="0" applyNumberFormat="1" applyFont="1" applyFill="1" applyBorder="1" applyAlignment="1">
      <alignment horizontal="right" vertical="center"/>
    </xf>
    <xf numFmtId="3" fontId="6" fillId="8" borderId="17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3" fontId="6" fillId="8" borderId="39" xfId="0" applyNumberFormat="1" applyFont="1" applyFill="1" applyBorder="1" applyAlignment="1">
      <alignment horizontal="right" vertical="center"/>
    </xf>
    <xf numFmtId="3" fontId="6" fillId="5" borderId="44" xfId="0" applyNumberFormat="1" applyFont="1" applyFill="1" applyBorder="1" applyAlignment="1">
      <alignment horizontal="right" vertical="center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45" xfId="0" applyNumberFormat="1" applyFont="1" applyFill="1" applyBorder="1" applyAlignment="1">
      <alignment horizontal="right" vertical="center"/>
    </xf>
    <xf numFmtId="3" fontId="6" fillId="5" borderId="46" xfId="0" applyNumberFormat="1" applyFont="1" applyFill="1" applyBorder="1" applyAlignment="1">
      <alignment horizontal="right" vertical="center"/>
    </xf>
    <xf numFmtId="0" fontId="12" fillId="5" borderId="9" xfId="0" applyFont="1" applyFill="1" applyBorder="1" applyAlignment="1">
      <alignment vertical="center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0" fontId="1" fillId="0" borderId="49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3" fontId="14" fillId="0" borderId="50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horizontal="right" vertical="center"/>
    </xf>
    <xf numFmtId="3" fontId="14" fillId="0" borderId="52" xfId="0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53" xfId="0" applyFont="1" applyFill="1" applyBorder="1" applyAlignment="1">
      <alignment horizontal="left" vertical="center"/>
    </xf>
    <xf numFmtId="3" fontId="14" fillId="3" borderId="54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0" fillId="4" borderId="55" xfId="0" applyNumberFormat="1" applyFont="1" applyFill="1" applyBorder="1" applyAlignment="1">
      <alignment horizontal="right" vertical="center"/>
    </xf>
    <xf numFmtId="3" fontId="10" fillId="4" borderId="5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6" fontId="4" fillId="4" borderId="8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horizontal="right" vertical="center"/>
    </xf>
    <xf numFmtId="3" fontId="6" fillId="5" borderId="58" xfId="0" applyNumberFormat="1" applyFont="1" applyFill="1" applyBorder="1" applyAlignment="1">
      <alignment horizontal="right" vertical="center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0" fontId="6" fillId="5" borderId="19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3" fontId="6" fillId="5" borderId="24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0" fontId="15" fillId="5" borderId="8" xfId="0" applyFont="1" applyFill="1" applyBorder="1" applyAlignment="1">
      <alignment horizontal="left" vertical="center"/>
    </xf>
    <xf numFmtId="0" fontId="13" fillId="5" borderId="60" xfId="0" applyFont="1" applyFill="1" applyBorder="1" applyAlignment="1">
      <alignment horizontal="center" vertical="center"/>
    </xf>
    <xf numFmtId="3" fontId="14" fillId="5" borderId="49" xfId="0" applyNumberFormat="1" applyFont="1" applyFill="1" applyBorder="1" applyAlignment="1">
      <alignment horizontal="right" vertical="center"/>
    </xf>
    <xf numFmtId="3" fontId="14" fillId="5" borderId="56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12" xfId="0" applyNumberFormat="1" applyFont="1" applyFill="1" applyBorder="1" applyAlignment="1">
      <alignment horizontal="right" vertical="center"/>
    </xf>
    <xf numFmtId="0" fontId="6" fillId="4" borderId="60" xfId="0" applyFont="1" applyFill="1" applyBorder="1" applyAlignment="1">
      <alignment horizontal="center" vertical="center"/>
    </xf>
    <xf numFmtId="3" fontId="10" fillId="4" borderId="49" xfId="0" applyNumberFormat="1" applyFont="1" applyFill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0" fontId="0" fillId="0" borderId="0" xfId="0" applyFont="1" applyAlignment="1"/>
    <xf numFmtId="0" fontId="20" fillId="0" borderId="14" xfId="0" applyFont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0" fontId="6" fillId="0" borderId="37" xfId="0" applyFont="1" applyBorder="1" applyAlignment="1">
      <alignment vertical="center"/>
    </xf>
    <xf numFmtId="3" fontId="6" fillId="0" borderId="44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/>
    <xf numFmtId="0" fontId="25" fillId="5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4" fillId="4" borderId="49" xfId="0" applyFont="1" applyFill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3" borderId="37" xfId="0" applyFont="1" applyFill="1" applyBorder="1" applyAlignment="1">
      <alignment vertical="center"/>
    </xf>
    <xf numFmtId="0" fontId="6" fillId="4" borderId="54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13" fillId="5" borderId="49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vertical="center"/>
    </xf>
    <xf numFmtId="0" fontId="8" fillId="5" borderId="49" xfId="0" applyFont="1" applyFill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14" xfId="0" applyFont="1" applyBorder="1" applyAlignment="1">
      <alignment vertical="center"/>
    </xf>
    <xf numFmtId="0" fontId="6" fillId="9" borderId="37" xfId="0" applyFont="1" applyFill="1" applyBorder="1" applyAlignment="1">
      <alignment vertical="center"/>
    </xf>
    <xf numFmtId="0" fontId="30" fillId="4" borderId="67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vertical="center"/>
    </xf>
    <xf numFmtId="0" fontId="6" fillId="5" borderId="64" xfId="0" applyFont="1" applyFill="1" applyBorder="1" applyAlignment="1">
      <alignment horizontal="center" vertical="center"/>
    </xf>
    <xf numFmtId="0" fontId="6" fillId="0" borderId="64" xfId="0" applyFont="1" applyBorder="1" applyAlignment="1">
      <alignment vertical="center"/>
    </xf>
    <xf numFmtId="0" fontId="6" fillId="6" borderId="64" xfId="0" applyFont="1" applyFill="1" applyBorder="1" applyAlignment="1">
      <alignment vertical="center"/>
    </xf>
    <xf numFmtId="0" fontId="6" fillId="7" borderId="64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8" fillId="5" borderId="64" xfId="0" applyFont="1" applyFill="1" applyBorder="1" applyAlignment="1">
      <alignment horizontal="center" vertical="center"/>
    </xf>
    <xf numFmtId="0" fontId="6" fillId="8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vertical="center"/>
    </xf>
    <xf numFmtId="0" fontId="2" fillId="0" borderId="64" xfId="0" applyFont="1" applyBorder="1"/>
    <xf numFmtId="0" fontId="13" fillId="5" borderId="64" xfId="0" applyFont="1" applyFill="1" applyBorder="1" applyAlignment="1">
      <alignment horizontal="center" vertical="center"/>
    </xf>
    <xf numFmtId="0" fontId="24" fillId="0" borderId="0" xfId="0" applyFont="1" applyAlignment="1"/>
    <xf numFmtId="3" fontId="19" fillId="6" borderId="38" xfId="0" applyNumberFormat="1" applyFont="1" applyFill="1" applyBorder="1" applyAlignment="1">
      <alignment horizontal="right" vertical="center"/>
    </xf>
    <xf numFmtId="3" fontId="19" fillId="6" borderId="45" xfId="0" applyNumberFormat="1" applyFont="1" applyFill="1" applyBorder="1" applyAlignment="1">
      <alignment horizontal="right" vertical="center"/>
    </xf>
    <xf numFmtId="0" fontId="33" fillId="0" borderId="0" xfId="0" applyFont="1"/>
    <xf numFmtId="0" fontId="23" fillId="0" borderId="54" xfId="0" applyFont="1" applyBorder="1"/>
    <xf numFmtId="0" fontId="0" fillId="0" borderId="0" xfId="0" applyAlignment="1">
      <alignment horizontal="center" vertical="center"/>
    </xf>
    <xf numFmtId="0" fontId="35" fillId="0" borderId="6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71" xfId="0" applyBorder="1"/>
    <xf numFmtId="0" fontId="33" fillId="10" borderId="72" xfId="0" applyFont="1" applyFill="1" applyBorder="1"/>
    <xf numFmtId="0" fontId="33" fillId="10" borderId="73" xfId="0" applyFont="1" applyFill="1" applyBorder="1"/>
    <xf numFmtId="0" fontId="33" fillId="10" borderId="74" xfId="0" applyFont="1" applyFill="1" applyBorder="1"/>
    <xf numFmtId="170" fontId="0" fillId="0" borderId="66" xfId="0" applyNumberFormat="1" applyBorder="1"/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33" fillId="0" borderId="54" xfId="0" applyFont="1" applyBorder="1"/>
    <xf numFmtId="0" fontId="33" fillId="0" borderId="75" xfId="0" applyFont="1" applyBorder="1"/>
    <xf numFmtId="0" fontId="33" fillId="0" borderId="76" xfId="0" applyFont="1" applyBorder="1"/>
    <xf numFmtId="0" fontId="33" fillId="0" borderId="77" xfId="0" applyFont="1" applyBorder="1"/>
    <xf numFmtId="0" fontId="33" fillId="0" borderId="78" xfId="0" applyFont="1" applyBorder="1"/>
    <xf numFmtId="170" fontId="36" fillId="0" borderId="66" xfId="0" applyNumberFormat="1" applyFont="1" applyBorder="1" applyAlignment="1">
      <alignment horizontal="right" vertical="center"/>
    </xf>
    <xf numFmtId="170" fontId="31" fillId="0" borderId="66" xfId="0" applyNumberFormat="1" applyFont="1" applyBorder="1" applyAlignment="1">
      <alignment horizontal="right"/>
    </xf>
    <xf numFmtId="0" fontId="21" fillId="0" borderId="79" xfId="0" quotePrefix="1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75" xfId="0" applyFont="1" applyBorder="1" applyAlignment="1">
      <alignment horizontal="left" vertical="center" wrapText="1"/>
    </xf>
    <xf numFmtId="0" fontId="33" fillId="0" borderId="79" xfId="0" quotePrefix="1" applyFont="1" applyBorder="1"/>
    <xf numFmtId="3" fontId="31" fillId="0" borderId="0" xfId="0" applyNumberFormat="1" applyFont="1"/>
    <xf numFmtId="0" fontId="0" fillId="0" borderId="54" xfId="0" applyBorder="1"/>
    <xf numFmtId="0" fontId="0" fillId="0" borderId="54" xfId="0" applyBorder="1" applyAlignment="1">
      <alignment horizontal="center" vertical="center"/>
    </xf>
    <xf numFmtId="0" fontId="33" fillId="11" borderId="61" xfId="0" applyFont="1" applyFill="1" applyBorder="1" applyAlignment="1">
      <alignment horizontal="center" vertical="center"/>
    </xf>
    <xf numFmtId="0" fontId="31" fillId="11" borderId="62" xfId="0" applyFont="1" applyFill="1" applyBorder="1" applyAlignment="1">
      <alignment horizontal="center" vertical="center"/>
    </xf>
    <xf numFmtId="170" fontId="32" fillId="11" borderId="6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0" fontId="0" fillId="0" borderId="0" xfId="0" applyNumberFormat="1" applyAlignment="1">
      <alignment horizontal="right"/>
    </xf>
    <xf numFmtId="170" fontId="37" fillId="0" borderId="0" xfId="0" applyNumberFormat="1" applyFont="1" applyAlignment="1">
      <alignment horizontal="right"/>
    </xf>
    <xf numFmtId="0" fontId="37" fillId="0" borderId="0" xfId="0" applyFont="1"/>
    <xf numFmtId="170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170" fontId="37" fillId="0" borderId="0" xfId="0" applyNumberFormat="1" applyFont="1"/>
    <xf numFmtId="170" fontId="0" fillId="0" borderId="0" xfId="0" applyNumberFormat="1"/>
    <xf numFmtId="10" fontId="0" fillId="0" borderId="0" xfId="0" applyNumberFormat="1"/>
    <xf numFmtId="0" fontId="0" fillId="0" borderId="0" xfId="0" applyFont="1" applyAlignment="1"/>
    <xf numFmtId="0" fontId="38" fillId="0" borderId="0" xfId="0" applyFont="1" applyAlignment="1"/>
    <xf numFmtId="0" fontId="22" fillId="0" borderId="0" xfId="0" applyFont="1" applyAlignment="1"/>
    <xf numFmtId="0" fontId="6" fillId="12" borderId="13" xfId="0" applyFont="1" applyFill="1" applyBorder="1" applyAlignment="1">
      <alignment horizontal="left" vertical="center"/>
    </xf>
    <xf numFmtId="0" fontId="6" fillId="12" borderId="14" xfId="0" applyFont="1" applyFill="1" applyBorder="1" applyAlignment="1">
      <alignment vertical="center"/>
    </xf>
    <xf numFmtId="0" fontId="19" fillId="12" borderId="13" xfId="0" applyFont="1" applyFill="1" applyBorder="1" applyAlignment="1">
      <alignment horizontal="left" vertical="center"/>
    </xf>
    <xf numFmtId="0" fontId="7" fillId="13" borderId="26" xfId="0" applyFont="1" applyFill="1" applyBorder="1" applyAlignment="1">
      <alignment vertical="center"/>
    </xf>
    <xf numFmtId="0" fontId="6" fillId="13" borderId="26" xfId="0" applyFont="1" applyFill="1" applyBorder="1" applyAlignment="1">
      <alignment vertical="center"/>
    </xf>
    <xf numFmtId="0" fontId="20" fillId="13" borderId="26" xfId="0" applyFont="1" applyFill="1" applyBorder="1" applyAlignment="1">
      <alignment vertical="center"/>
    </xf>
    <xf numFmtId="0" fontId="39" fillId="0" borderId="13" xfId="0" applyFont="1" applyBorder="1" applyAlignment="1">
      <alignment horizontal="left" vertical="center"/>
    </xf>
    <xf numFmtId="0" fontId="40" fillId="3" borderId="26" xfId="0" applyFont="1" applyFill="1" applyBorder="1" applyAlignment="1">
      <alignment vertical="center"/>
    </xf>
    <xf numFmtId="0" fontId="41" fillId="3" borderId="26" xfId="0" applyFont="1" applyFill="1" applyBorder="1" applyAlignment="1">
      <alignment vertical="center"/>
    </xf>
    <xf numFmtId="0" fontId="42" fillId="0" borderId="0" xfId="0" applyFont="1" applyAlignment="1"/>
    <xf numFmtId="0" fontId="6" fillId="14" borderId="25" xfId="0" applyFont="1" applyFill="1" applyBorder="1" applyAlignment="1">
      <alignment horizontal="left" vertical="center"/>
    </xf>
    <xf numFmtId="0" fontId="6" fillId="14" borderId="26" xfId="0" applyFont="1" applyFill="1" applyBorder="1" applyAlignment="1">
      <alignment vertical="center"/>
    </xf>
    <xf numFmtId="0" fontId="6" fillId="14" borderId="27" xfId="0" applyFont="1" applyFill="1" applyBorder="1" applyAlignment="1">
      <alignment vertical="center"/>
    </xf>
    <xf numFmtId="0" fontId="20" fillId="14" borderId="26" xfId="0" applyFont="1" applyFill="1" applyBorder="1" applyAlignment="1">
      <alignment vertical="center"/>
    </xf>
    <xf numFmtId="0" fontId="6" fillId="15" borderId="25" xfId="0" applyFont="1" applyFill="1" applyBorder="1" applyAlignment="1">
      <alignment horizontal="left" vertical="center"/>
    </xf>
    <xf numFmtId="0" fontId="20" fillId="15" borderId="26" xfId="0" applyFont="1" applyFill="1" applyBorder="1" applyAlignment="1">
      <alignment vertical="center"/>
    </xf>
    <xf numFmtId="0" fontId="6" fillId="15" borderId="26" xfId="0" applyFont="1" applyFill="1" applyBorder="1" applyAlignment="1">
      <alignment vertical="center"/>
    </xf>
    <xf numFmtId="0" fontId="6" fillId="16" borderId="25" xfId="0" applyFont="1" applyFill="1" applyBorder="1" applyAlignment="1">
      <alignment horizontal="left" vertical="center"/>
    </xf>
    <xf numFmtId="0" fontId="7" fillId="16" borderId="26" xfId="0" applyFont="1" applyFill="1" applyBorder="1" applyAlignment="1">
      <alignment vertical="center"/>
    </xf>
    <xf numFmtId="0" fontId="6" fillId="16" borderId="26" xfId="0" applyFont="1" applyFill="1" applyBorder="1" applyAlignment="1">
      <alignment vertical="center"/>
    </xf>
    <xf numFmtId="0" fontId="6" fillId="16" borderId="54" xfId="0" applyFont="1" applyFill="1" applyBorder="1" applyAlignment="1">
      <alignment vertical="center"/>
    </xf>
    <xf numFmtId="0" fontId="6" fillId="8" borderId="54" xfId="0" applyFont="1" applyFill="1" applyBorder="1" applyAlignment="1">
      <alignment vertical="center"/>
    </xf>
    <xf numFmtId="3" fontId="6" fillId="8" borderId="54" xfId="0" applyNumberFormat="1" applyFont="1" applyFill="1" applyBorder="1" applyAlignment="1">
      <alignment horizontal="right" vertical="center"/>
    </xf>
    <xf numFmtId="3" fontId="6" fillId="8" borderId="68" xfId="0" applyNumberFormat="1" applyFont="1" applyFill="1" applyBorder="1" applyAlignment="1">
      <alignment horizontal="right" vertical="center"/>
    </xf>
    <xf numFmtId="3" fontId="6" fillId="8" borderId="69" xfId="0" applyNumberFormat="1" applyFont="1" applyFill="1" applyBorder="1" applyAlignment="1">
      <alignment horizontal="right" vertical="center"/>
    </xf>
    <xf numFmtId="0" fontId="19" fillId="16" borderId="48" xfId="0" applyFont="1" applyFill="1" applyBorder="1" applyAlignment="1">
      <alignment horizontal="left" vertical="center"/>
    </xf>
    <xf numFmtId="0" fontId="20" fillId="16" borderId="54" xfId="0" applyFont="1" applyFill="1" applyBorder="1" applyAlignment="1">
      <alignment vertical="center"/>
    </xf>
    <xf numFmtId="3" fontId="8" fillId="12" borderId="22" xfId="0" applyNumberFormat="1" applyFont="1" applyFill="1" applyBorder="1" applyAlignment="1">
      <alignment horizontal="right" vertical="center"/>
    </xf>
    <xf numFmtId="3" fontId="8" fillId="12" borderId="23" xfId="0" applyNumberFormat="1" applyFont="1" applyFill="1" applyBorder="1" applyAlignment="1">
      <alignment horizontal="right" vertical="center"/>
    </xf>
    <xf numFmtId="0" fontId="11" fillId="12" borderId="30" xfId="0" applyFont="1" applyFill="1" applyBorder="1" applyAlignment="1">
      <alignment horizontal="left" vertical="center" wrapText="1"/>
    </xf>
    <xf numFmtId="0" fontId="6" fillId="12" borderId="30" xfId="0" applyFont="1" applyFill="1" applyBorder="1" applyAlignment="1">
      <alignment horizontal="left" vertical="center" wrapText="1"/>
    </xf>
    <xf numFmtId="0" fontId="19" fillId="12" borderId="30" xfId="0" applyFont="1" applyFill="1" applyBorder="1" applyAlignment="1">
      <alignment horizontal="left" vertical="center"/>
    </xf>
    <xf numFmtId="0" fontId="19" fillId="15" borderId="19" xfId="0" applyFont="1" applyFill="1" applyBorder="1" applyAlignment="1">
      <alignment horizontal="left" vertical="center"/>
    </xf>
    <xf numFmtId="0" fontId="6" fillId="15" borderId="37" xfId="0" applyFont="1" applyFill="1" applyBorder="1" applyAlignment="1">
      <alignment vertical="center"/>
    </xf>
    <xf numFmtId="0" fontId="19" fillId="17" borderId="19" xfId="0" applyFont="1" applyFill="1" applyBorder="1" applyAlignment="1">
      <alignment horizontal="left" vertical="center"/>
    </xf>
    <xf numFmtId="0" fontId="7" fillId="17" borderId="26" xfId="0" applyFont="1" applyFill="1" applyBorder="1" applyAlignment="1">
      <alignment vertical="center"/>
    </xf>
    <xf numFmtId="0" fontId="6" fillId="17" borderId="26" xfId="0" applyFont="1" applyFill="1" applyBorder="1" applyAlignment="1">
      <alignment vertical="center"/>
    </xf>
    <xf numFmtId="0" fontId="6" fillId="17" borderId="37" xfId="0" applyFont="1" applyFill="1" applyBorder="1" applyAlignment="1">
      <alignment vertical="center"/>
    </xf>
    <xf numFmtId="0" fontId="6" fillId="12" borderId="30" xfId="0" applyFont="1" applyFill="1" applyBorder="1" applyAlignment="1">
      <alignment horizontal="left" vertical="center"/>
    </xf>
    <xf numFmtId="0" fontId="6" fillId="12" borderId="37" xfId="0" applyFont="1" applyFill="1" applyBorder="1" applyAlignment="1">
      <alignment vertical="center"/>
    </xf>
    <xf numFmtId="0" fontId="6" fillId="16" borderId="19" xfId="0" applyFont="1" applyFill="1" applyBorder="1" applyAlignment="1">
      <alignment horizontal="left" vertical="center"/>
    </xf>
    <xf numFmtId="0" fontId="20" fillId="16" borderId="26" xfId="0" applyFont="1" applyFill="1" applyBorder="1" applyAlignment="1">
      <alignment vertical="center"/>
    </xf>
    <xf numFmtId="0" fontId="6" fillId="16" borderId="37" xfId="0" applyFont="1" applyFill="1" applyBorder="1" applyAlignment="1">
      <alignment vertical="center"/>
    </xf>
    <xf numFmtId="0" fontId="43" fillId="0" borderId="54" xfId="0" applyFont="1" applyFill="1" applyBorder="1" applyAlignment="1">
      <alignment horizontal="left" vertical="center"/>
    </xf>
    <xf numFmtId="0" fontId="44" fillId="0" borderId="0" xfId="0" applyFont="1" applyAlignment="1"/>
    <xf numFmtId="170" fontId="45" fillId="0" borderId="66" xfId="0" applyNumberFormat="1" applyFont="1" applyBorder="1" applyAlignment="1">
      <alignment horizontal="right" vertical="center"/>
    </xf>
    <xf numFmtId="0" fontId="16" fillId="4" borderId="80" xfId="0" applyFont="1" applyFill="1" applyBorder="1" applyAlignment="1">
      <alignment horizontal="left" vertical="center" wrapText="1"/>
    </xf>
    <xf numFmtId="3" fontId="8" fillId="0" borderId="82" xfId="0" applyNumberFormat="1" applyFont="1" applyBorder="1" applyAlignment="1">
      <alignment horizontal="right" vertical="center"/>
    </xf>
    <xf numFmtId="3" fontId="8" fillId="0" borderId="83" xfId="0" applyNumberFormat="1" applyFont="1" applyBorder="1" applyAlignment="1">
      <alignment horizontal="right" vertical="center"/>
    </xf>
    <xf numFmtId="3" fontId="10" fillId="4" borderId="84" xfId="0" applyNumberFormat="1" applyFont="1" applyFill="1" applyBorder="1" applyAlignment="1">
      <alignment horizontal="right" vertical="center"/>
    </xf>
    <xf numFmtId="0" fontId="47" fillId="0" borderId="0" xfId="0" applyFont="1"/>
    <xf numFmtId="16" fontId="48" fillId="0" borderId="65" xfId="0" applyNumberFormat="1" applyFont="1" applyBorder="1" applyAlignment="1">
      <alignment horizont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49" fillId="0" borderId="0" xfId="0" applyFont="1"/>
    <xf numFmtId="0" fontId="50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18" borderId="83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51" fillId="18" borderId="88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1" fillId="18" borderId="89" xfId="0" applyFont="1" applyFill="1" applyBorder="1" applyAlignment="1">
      <alignment horizontal="center" vertical="center"/>
    </xf>
    <xf numFmtId="0" fontId="49" fillId="0" borderId="88" xfId="0" applyFont="1" applyBorder="1" applyAlignment="1">
      <alignment horizontal="center" vertical="center"/>
    </xf>
    <xf numFmtId="0" fontId="49" fillId="18" borderId="61" xfId="0" applyFont="1" applyFill="1" applyBorder="1" applyAlignment="1">
      <alignment vertical="center"/>
    </xf>
    <xf numFmtId="0" fontId="51" fillId="18" borderId="62" xfId="0" applyFont="1" applyFill="1" applyBorder="1" applyAlignment="1">
      <alignment horizontal="center" vertical="center"/>
    </xf>
    <xf numFmtId="170" fontId="49" fillId="18" borderId="90" xfId="0" applyNumberFormat="1" applyFont="1" applyFill="1" applyBorder="1" applyAlignment="1">
      <alignment vertical="center"/>
    </xf>
    <xf numFmtId="170" fontId="50" fillId="0" borderId="88" xfId="0" applyNumberFormat="1" applyFont="1" applyBorder="1" applyAlignment="1">
      <alignment vertical="center"/>
    </xf>
    <xf numFmtId="0" fontId="51" fillId="10" borderId="0" xfId="0" applyFont="1" applyFill="1" applyAlignment="1">
      <alignment horizontal="center" vertical="center"/>
    </xf>
    <xf numFmtId="0" fontId="49" fillId="10" borderId="88" xfId="0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170" fontId="50" fillId="0" borderId="88" xfId="0" applyNumberFormat="1" applyFont="1" applyBorder="1"/>
    <xf numFmtId="0" fontId="51" fillId="0" borderId="0" xfId="0" applyFont="1" applyAlignment="1">
      <alignment horizontal="center"/>
    </xf>
    <xf numFmtId="170" fontId="50" fillId="0" borderId="88" xfId="1" applyNumberFormat="1" applyFont="1" applyBorder="1"/>
    <xf numFmtId="170" fontId="50" fillId="0" borderId="88" xfId="1" applyNumberFormat="1" applyFont="1" applyFill="1" applyBorder="1"/>
    <xf numFmtId="0" fontId="55" fillId="0" borderId="0" xfId="0" quotePrefix="1" applyFont="1" applyAlignment="1">
      <alignment horizontal="center"/>
    </xf>
    <xf numFmtId="170" fontId="49" fillId="0" borderId="88" xfId="1" applyNumberFormat="1" applyFont="1" applyBorder="1"/>
    <xf numFmtId="0" fontId="51" fillId="10" borderId="0" xfId="0" quotePrefix="1" applyFont="1" applyFill="1" applyAlignment="1">
      <alignment horizontal="center"/>
    </xf>
    <xf numFmtId="170" fontId="49" fillId="10" borderId="88" xfId="1" applyNumberFormat="1" applyFont="1" applyFill="1" applyBorder="1"/>
    <xf numFmtId="0" fontId="51" fillId="19" borderId="0" xfId="0" applyFont="1" applyFill="1" applyAlignment="1">
      <alignment horizontal="center" vertical="center"/>
    </xf>
    <xf numFmtId="0" fontId="49" fillId="19" borderId="88" xfId="0" applyFont="1" applyFill="1" applyBorder="1" applyAlignment="1">
      <alignment horizontal="center" vertical="center"/>
    </xf>
    <xf numFmtId="0" fontId="51" fillId="19" borderId="0" xfId="0" quotePrefix="1" applyFont="1" applyFill="1" applyAlignment="1">
      <alignment horizontal="center"/>
    </xf>
    <xf numFmtId="170" fontId="49" fillId="19" borderId="88" xfId="1" applyNumberFormat="1" applyFont="1" applyFill="1" applyBorder="1"/>
    <xf numFmtId="0" fontId="51" fillId="20" borderId="0" xfId="0" quotePrefix="1" applyFont="1" applyFill="1" applyAlignment="1">
      <alignment horizontal="center"/>
    </xf>
    <xf numFmtId="170" fontId="49" fillId="20" borderId="88" xfId="0" applyNumberFormat="1" applyFont="1" applyFill="1" applyBorder="1"/>
    <xf numFmtId="170" fontId="50" fillId="0" borderId="0" xfId="0" applyNumberFormat="1" applyFont="1"/>
    <xf numFmtId="170" fontId="22" fillId="0" borderId="0" xfId="0" applyNumberFormat="1" applyFont="1" applyAlignment="1">
      <alignment vertical="center"/>
    </xf>
    <xf numFmtId="0" fontId="22" fillId="0" borderId="0" xfId="0" applyFont="1"/>
    <xf numFmtId="0" fontId="24" fillId="0" borderId="0" xfId="0" applyFont="1"/>
    <xf numFmtId="4" fontId="24" fillId="0" borderId="0" xfId="0" applyNumberFormat="1" applyFont="1"/>
    <xf numFmtId="0" fontId="56" fillId="21" borderId="91" xfId="0" applyFont="1" applyFill="1" applyBorder="1" applyAlignment="1">
      <alignment wrapText="1"/>
    </xf>
    <xf numFmtId="0" fontId="57" fillId="21" borderId="92" xfId="0" applyFont="1" applyFill="1" applyBorder="1" applyAlignment="1">
      <alignment wrapText="1"/>
    </xf>
    <xf numFmtId="0" fontId="57" fillId="21" borderId="93" xfId="0" applyFont="1" applyFill="1" applyBorder="1" applyAlignment="1">
      <alignment wrapText="1"/>
    </xf>
    <xf numFmtId="0" fontId="57" fillId="0" borderId="94" xfId="0" applyFont="1" applyBorder="1" applyAlignment="1">
      <alignment horizontal="right"/>
    </xf>
    <xf numFmtId="0" fontId="57" fillId="0" borderId="95" xfId="0" applyFont="1" applyBorder="1"/>
    <xf numFmtId="0" fontId="57" fillId="0" borderId="95" xfId="0" applyFont="1" applyBorder="1" applyAlignment="1">
      <alignment horizontal="right"/>
    </xf>
    <xf numFmtId="171" fontId="57" fillId="0" borderId="95" xfId="0" applyNumberFormat="1" applyFont="1" applyBorder="1" applyAlignment="1">
      <alignment horizontal="right"/>
    </xf>
    <xf numFmtId="0" fontId="56" fillId="0" borderId="95" xfId="0" applyFont="1" applyBorder="1"/>
    <xf numFmtId="171" fontId="57" fillId="0" borderId="96" xfId="0" applyNumberFormat="1" applyFont="1" applyBorder="1"/>
    <xf numFmtId="0" fontId="57" fillId="0" borderId="97" xfId="0" applyFont="1" applyBorder="1" applyAlignment="1">
      <alignment horizontal="right"/>
    </xf>
    <xf numFmtId="0" fontId="57" fillId="0" borderId="98" xfId="0" applyFont="1" applyBorder="1"/>
    <xf numFmtId="0" fontId="57" fillId="0" borderId="98" xfId="0" applyFont="1" applyBorder="1" applyAlignment="1">
      <alignment horizontal="right"/>
    </xf>
    <xf numFmtId="171" fontId="57" fillId="0" borderId="98" xfId="0" applyNumberFormat="1" applyFont="1" applyBorder="1" applyAlignment="1">
      <alignment horizontal="right"/>
    </xf>
    <xf numFmtId="171" fontId="57" fillId="0" borderId="99" xfId="0" applyNumberFormat="1" applyFont="1" applyBorder="1"/>
    <xf numFmtId="172" fontId="57" fillId="0" borderId="98" xfId="0" applyNumberFormat="1" applyFont="1" applyBorder="1" applyAlignment="1">
      <alignment horizontal="right"/>
    </xf>
    <xf numFmtId="0" fontId="57" fillId="0" borderId="100" xfId="0" applyFont="1" applyBorder="1" applyAlignment="1">
      <alignment horizontal="right"/>
    </xf>
    <xf numFmtId="0" fontId="57" fillId="0" borderId="101" xfId="0" applyFont="1" applyBorder="1"/>
    <xf numFmtId="0" fontId="57" fillId="0" borderId="101" xfId="0" applyFont="1" applyBorder="1" applyAlignment="1">
      <alignment horizontal="right"/>
    </xf>
    <xf numFmtId="171" fontId="57" fillId="0" borderId="101" xfId="0" applyNumberFormat="1" applyFont="1" applyBorder="1" applyAlignment="1">
      <alignment horizontal="right"/>
    </xf>
    <xf numFmtId="172" fontId="57" fillId="0" borderId="101" xfId="0" applyNumberFormat="1" applyFont="1" applyBorder="1" applyAlignment="1">
      <alignment horizontal="right"/>
    </xf>
    <xf numFmtId="0" fontId="56" fillId="0" borderId="0" xfId="0" applyFont="1"/>
    <xf numFmtId="0" fontId="56" fillId="0" borderId="0" xfId="0" applyFont="1" applyAlignment="1">
      <alignment wrapText="1"/>
    </xf>
    <xf numFmtId="0" fontId="57" fillId="0" borderId="102" xfId="0" applyFont="1" applyBorder="1" applyAlignment="1">
      <alignment horizontal="right"/>
    </xf>
    <xf numFmtId="0" fontId="57" fillId="0" borderId="102" xfId="0" applyFont="1" applyBorder="1"/>
    <xf numFmtId="0" fontId="58" fillId="0" borderId="102" xfId="0" applyFont="1" applyBorder="1"/>
    <xf numFmtId="0" fontId="40" fillId="0" borderId="0" xfId="0" applyFont="1" applyAlignment="1"/>
    <xf numFmtId="170" fontId="0" fillId="0" borderId="0" xfId="0" applyNumberFormat="1" applyFont="1" applyAlignme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14" fontId="24" fillId="0" borderId="0" xfId="0" quotePrefix="1" applyNumberFormat="1" applyFont="1" applyAlignment="1">
      <alignment horizontal="center"/>
    </xf>
    <xf numFmtId="0" fontId="24" fillId="0" borderId="71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0" fillId="0" borderId="66" xfId="0" applyFont="1" applyBorder="1" applyAlignment="1"/>
    <xf numFmtId="170" fontId="0" fillId="0" borderId="66" xfId="0" applyNumberFormat="1" applyFont="1" applyBorder="1" applyAlignment="1"/>
    <xf numFmtId="10" fontId="0" fillId="0" borderId="66" xfId="0" applyNumberFormat="1" applyFont="1" applyBorder="1" applyAlignment="1"/>
    <xf numFmtId="170" fontId="0" fillId="0" borderId="103" xfId="0" applyNumberFormat="1" applyFont="1" applyBorder="1" applyAlignment="1"/>
    <xf numFmtId="170" fontId="24" fillId="0" borderId="66" xfId="0" applyNumberFormat="1" applyFont="1" applyBorder="1" applyAlignment="1"/>
    <xf numFmtId="170" fontId="24" fillId="0" borderId="0" xfId="0" applyNumberFormat="1" applyFont="1" applyAlignment="1"/>
    <xf numFmtId="0" fontId="22" fillId="0" borderId="66" xfId="0" applyFont="1" applyBorder="1" applyAlignment="1">
      <alignment horizontal="center"/>
    </xf>
    <xf numFmtId="0" fontId="22" fillId="0" borderId="66" xfId="0" applyFont="1" applyBorder="1" applyAlignment="1"/>
    <xf numFmtId="170" fontId="22" fillId="0" borderId="66" xfId="0" applyNumberFormat="1" applyFont="1" applyBorder="1" applyAlignment="1"/>
    <xf numFmtId="10" fontId="22" fillId="0" borderId="66" xfId="0" applyNumberFormat="1" applyFont="1" applyBorder="1" applyAlignment="1"/>
    <xf numFmtId="170" fontId="22" fillId="0" borderId="103" xfId="0" applyNumberFormat="1" applyFont="1" applyBorder="1" applyAlignment="1"/>
    <xf numFmtId="0" fontId="24" fillId="0" borderId="71" xfId="0" quotePrefix="1" applyFont="1" applyBorder="1" applyAlignment="1">
      <alignment horizontal="center"/>
    </xf>
    <xf numFmtId="3" fontId="6" fillId="0" borderId="64" xfId="0" applyNumberFormat="1" applyFont="1" applyFill="1" applyBorder="1" applyAlignment="1">
      <alignment vertical="center"/>
    </xf>
    <xf numFmtId="14" fontId="24" fillId="0" borderId="71" xfId="0" applyNumberFormat="1" applyFont="1" applyBorder="1" applyAlignment="1">
      <alignment horizontal="center"/>
    </xf>
    <xf numFmtId="0" fontId="24" fillId="0" borderId="6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" fontId="19" fillId="6" borderId="47" xfId="0" applyNumberFormat="1" applyFont="1" applyFill="1" applyBorder="1" applyAlignment="1">
      <alignment horizontal="right" vertical="center"/>
    </xf>
    <xf numFmtId="0" fontId="15" fillId="0" borderId="64" xfId="0" applyFont="1" applyBorder="1" applyAlignment="1">
      <alignment horizontal="left" vertical="center"/>
    </xf>
    <xf numFmtId="0" fontId="15" fillId="3" borderId="64" xfId="0" applyFont="1" applyFill="1" applyBorder="1" applyAlignment="1">
      <alignment horizontal="left" vertical="center"/>
    </xf>
    <xf numFmtId="0" fontId="59" fillId="21" borderId="92" xfId="0" applyFont="1" applyFill="1" applyBorder="1" applyAlignment="1">
      <alignment wrapText="1"/>
    </xf>
    <xf numFmtId="171" fontId="31" fillId="0" borderId="0" xfId="0" applyNumberFormat="1" applyFont="1"/>
    <xf numFmtId="0" fontId="57" fillId="21" borderId="92" xfId="0" applyFont="1" applyFill="1" applyBorder="1" applyAlignment="1">
      <alignment horizontal="center" vertical="center" wrapText="1"/>
    </xf>
    <xf numFmtId="0" fontId="59" fillId="21" borderId="92" xfId="0" applyFont="1" applyFill="1" applyBorder="1" applyAlignment="1">
      <alignment horizontal="center" vertical="center" wrapText="1"/>
    </xf>
    <xf numFmtId="0" fontId="59" fillId="21" borderId="93" xfId="0" applyFont="1" applyFill="1" applyBorder="1" applyAlignment="1">
      <alignment horizontal="center" vertical="center" wrapText="1"/>
    </xf>
    <xf numFmtId="170" fontId="56" fillId="0" borderId="0" xfId="0" applyNumberFormat="1" applyFont="1"/>
    <xf numFmtId="170" fontId="57" fillId="0" borderId="98" xfId="0" applyNumberFormat="1" applyFont="1" applyBorder="1" applyAlignment="1">
      <alignment horizontal="right"/>
    </xf>
    <xf numFmtId="0" fontId="31" fillId="0" borderId="0" xfId="0" applyFont="1"/>
    <xf numFmtId="170" fontId="57" fillId="0" borderId="104" xfId="0" applyNumberFormat="1" applyFont="1" applyBorder="1" applyAlignment="1">
      <alignment horizontal="right"/>
    </xf>
    <xf numFmtId="170" fontId="31" fillId="0" borderId="0" xfId="0" applyNumberFormat="1" applyFont="1"/>
    <xf numFmtId="0" fontId="57" fillId="0" borderId="105" xfId="0" applyFont="1" applyBorder="1" applyAlignment="1">
      <alignment horizontal="right"/>
    </xf>
    <xf numFmtId="170" fontId="56" fillId="0" borderId="64" xfId="0" applyNumberFormat="1" applyFont="1" applyBorder="1"/>
    <xf numFmtId="0" fontId="57" fillId="0" borderId="106" xfId="0" applyFont="1" applyBorder="1" applyAlignment="1">
      <alignment horizontal="right"/>
    </xf>
    <xf numFmtId="0" fontId="57" fillId="0" borderId="107" xfId="0" applyFont="1" applyBorder="1"/>
    <xf numFmtId="170" fontId="57" fillId="0" borderId="107" xfId="0" applyNumberFormat="1" applyFont="1" applyBorder="1" applyAlignment="1">
      <alignment horizontal="right"/>
    </xf>
    <xf numFmtId="0" fontId="57" fillId="0" borderId="108" xfId="0" applyFont="1" applyBorder="1" applyAlignment="1">
      <alignment horizontal="right"/>
    </xf>
    <xf numFmtId="170" fontId="56" fillId="0" borderId="109" xfId="0" applyNumberFormat="1" applyFont="1" applyBorder="1"/>
    <xf numFmtId="0" fontId="57" fillId="0" borderId="111" xfId="0" applyFont="1" applyBorder="1" applyAlignment="1">
      <alignment horizontal="right"/>
    </xf>
    <xf numFmtId="0" fontId="57" fillId="0" borderId="113" xfId="0" applyFont="1" applyBorder="1" applyAlignment="1">
      <alignment horizontal="right"/>
    </xf>
    <xf numFmtId="0" fontId="57" fillId="0" borderId="104" xfId="0" applyFont="1" applyBorder="1"/>
    <xf numFmtId="0" fontId="57" fillId="0" borderId="114" xfId="0" applyFont="1" applyBorder="1" applyAlignment="1">
      <alignment horizontal="right"/>
    </xf>
    <xf numFmtId="170" fontId="56" fillId="0" borderId="115" xfId="0" applyNumberFormat="1" applyFont="1" applyBorder="1"/>
    <xf numFmtId="0" fontId="23" fillId="21" borderId="117" xfId="0" applyFont="1" applyFill="1" applyBorder="1" applyAlignment="1">
      <alignment horizontal="center" vertical="center" wrapText="1"/>
    </xf>
    <xf numFmtId="0" fontId="57" fillId="21" borderId="118" xfId="0" applyFont="1" applyFill="1" applyBorder="1" applyAlignment="1">
      <alignment horizontal="center" vertical="center" wrapText="1"/>
    </xf>
    <xf numFmtId="0" fontId="31" fillId="21" borderId="119" xfId="0" applyFont="1" applyFill="1" applyBorder="1" applyAlignment="1">
      <alignment horizontal="center" vertical="center" wrapText="1"/>
    </xf>
    <xf numFmtId="0" fontId="31" fillId="21" borderId="120" xfId="0" applyFont="1" applyFill="1" applyBorder="1" applyAlignment="1">
      <alignment horizontal="center" vertical="center" wrapText="1"/>
    </xf>
    <xf numFmtId="173" fontId="56" fillId="0" borderId="110" xfId="0" applyNumberFormat="1" applyFont="1" applyBorder="1"/>
    <xf numFmtId="173" fontId="56" fillId="0" borderId="112" xfId="0" applyNumberFormat="1" applyFont="1" applyBorder="1"/>
    <xf numFmtId="173" fontId="56" fillId="0" borderId="116" xfId="0" applyNumberFormat="1" applyFont="1" applyBorder="1"/>
    <xf numFmtId="171" fontId="57" fillId="0" borderId="121" xfId="0" applyNumberFormat="1" applyFont="1" applyBorder="1"/>
    <xf numFmtId="171" fontId="56" fillId="10" borderId="65" xfId="0" applyNumberFormat="1" applyFont="1" applyFill="1" applyBorder="1"/>
    <xf numFmtId="173" fontId="56" fillId="10" borderId="65" xfId="0" applyNumberFormat="1" applyFont="1" applyFill="1" applyBorder="1"/>
    <xf numFmtId="0" fontId="55" fillId="0" borderId="54" xfId="0" applyFont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24" fillId="0" borderId="122" xfId="0" applyFont="1" applyBorder="1"/>
    <xf numFmtId="0" fontId="55" fillId="0" borderId="123" xfId="0" applyFont="1" applyBorder="1" applyAlignment="1">
      <alignment horizontal="center"/>
    </xf>
    <xf numFmtId="170" fontId="0" fillId="0" borderId="124" xfId="0" applyNumberFormat="1" applyBorder="1"/>
    <xf numFmtId="0" fontId="22" fillId="0" borderId="125" xfId="0" quotePrefix="1" applyFont="1" applyBorder="1"/>
    <xf numFmtId="170" fontId="0" fillId="0" borderId="126" xfId="0" applyNumberFormat="1" applyBorder="1"/>
    <xf numFmtId="0" fontId="50" fillId="0" borderId="125" xfId="0" quotePrefix="1" applyFont="1" applyBorder="1"/>
    <xf numFmtId="0" fontId="24" fillId="0" borderId="125" xfId="0" applyFont="1" applyBorder="1"/>
    <xf numFmtId="170" fontId="24" fillId="0" borderId="126" xfId="0" applyNumberFormat="1" applyFont="1" applyBorder="1"/>
    <xf numFmtId="0" fontId="0" fillId="0" borderId="125" xfId="0" applyBorder="1"/>
    <xf numFmtId="0" fontId="22" fillId="0" borderId="125" xfId="0" applyFont="1" applyBorder="1"/>
    <xf numFmtId="0" fontId="22" fillId="0" borderId="127" xfId="0" applyFont="1" applyBorder="1"/>
    <xf numFmtId="0" fontId="55" fillId="0" borderId="128" xfId="0" applyFont="1" applyBorder="1" applyAlignment="1">
      <alignment horizontal="center"/>
    </xf>
    <xf numFmtId="170" fontId="0" fillId="0" borderId="129" xfId="0" applyNumberFormat="1" applyBorder="1"/>
    <xf numFmtId="173" fontId="57" fillId="0" borderId="102" xfId="0" applyNumberFormat="1" applyFont="1" applyBorder="1"/>
    <xf numFmtId="173" fontId="57" fillId="10" borderId="102" xfId="0" applyNumberFormat="1" applyFont="1" applyFill="1" applyBorder="1"/>
    <xf numFmtId="0" fontId="49" fillId="18" borderId="127" xfId="0" applyFont="1" applyFill="1" applyBorder="1" applyAlignment="1">
      <alignment vertical="center"/>
    </xf>
    <xf numFmtId="0" fontId="50" fillId="0" borderId="88" xfId="0" applyFont="1" applyBorder="1"/>
    <xf numFmtId="0" fontId="49" fillId="0" borderId="88" xfId="0" applyFont="1" applyBorder="1"/>
    <xf numFmtId="0" fontId="50" fillId="0" borderId="88" xfId="0" quotePrefix="1" applyFont="1" applyBorder="1"/>
    <xf numFmtId="0" fontId="49" fillId="0" borderId="88" xfId="0" quotePrefix="1" applyFont="1" applyBorder="1"/>
    <xf numFmtId="0" fontId="49" fillId="10" borderId="88" xfId="0" applyFont="1" applyFill="1" applyBorder="1" applyAlignment="1">
      <alignment horizontal="right"/>
    </xf>
    <xf numFmtId="0" fontId="49" fillId="19" borderId="88" xfId="0" applyFont="1" applyFill="1" applyBorder="1" applyAlignment="1">
      <alignment horizontal="right"/>
    </xf>
    <xf numFmtId="0" fontId="49" fillId="20" borderId="88" xfId="0" applyFont="1" applyFill="1" applyBorder="1" applyAlignment="1">
      <alignment horizontal="right"/>
    </xf>
    <xf numFmtId="0" fontId="50" fillId="0" borderId="89" xfId="0" applyFont="1" applyBorder="1"/>
    <xf numFmtId="0" fontId="49" fillId="0" borderId="88" xfId="0" applyFont="1" applyBorder="1" applyAlignment="1">
      <alignment vertical="center"/>
    </xf>
    <xf numFmtId="0" fontId="51" fillId="0" borderId="54" xfId="0" applyFont="1" applyBorder="1" applyAlignment="1">
      <alignment horizontal="center" vertical="center"/>
    </xf>
    <xf numFmtId="170" fontId="49" fillId="18" borderId="130" xfId="0" applyNumberFormat="1" applyFont="1" applyFill="1" applyBorder="1" applyAlignment="1">
      <alignment vertical="center"/>
    </xf>
    <xf numFmtId="0" fontId="28" fillId="0" borderId="85" xfId="0" applyFont="1" applyBorder="1" applyAlignment="1">
      <alignment horizontal="left" vertical="center" wrapText="1"/>
    </xf>
    <xf numFmtId="0" fontId="28" fillId="0" borderId="86" xfId="0" applyFont="1" applyBorder="1" applyAlignment="1">
      <alignment horizontal="left" vertical="center" wrapText="1"/>
    </xf>
    <xf numFmtId="0" fontId="28" fillId="0" borderId="87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54" xfId="0" applyFont="1" applyBorder="1" applyAlignment="1"/>
    <xf numFmtId="0" fontId="20" fillId="12" borderId="24" xfId="0" applyFont="1" applyFill="1" applyBorder="1" applyAlignment="1">
      <alignment horizontal="left" vertical="center" wrapText="1"/>
    </xf>
    <xf numFmtId="0" fontId="2" fillId="12" borderId="24" xfId="0" applyFont="1" applyFill="1" applyBorder="1"/>
    <xf numFmtId="0" fontId="2" fillId="12" borderId="44" xfId="0" applyFont="1" applyFill="1" applyBorder="1"/>
    <xf numFmtId="0" fontId="7" fillId="12" borderId="24" xfId="0" applyFont="1" applyFill="1" applyBorder="1" applyAlignment="1">
      <alignment horizontal="left" vertical="center" wrapText="1"/>
    </xf>
    <xf numFmtId="0" fontId="25" fillId="4" borderId="80" xfId="0" applyFont="1" applyFill="1" applyBorder="1" applyAlignment="1">
      <alignment horizontal="center" vertical="center" wrapText="1"/>
    </xf>
    <xf numFmtId="0" fontId="2" fillId="0" borderId="81" xfId="0" applyFont="1" applyBorder="1"/>
    <xf numFmtId="0" fontId="20" fillId="12" borderId="44" xfId="0" applyFont="1" applyFill="1" applyBorder="1" applyAlignment="1">
      <alignment horizontal="left" vertical="center" wrapText="1"/>
    </xf>
    <xf numFmtId="0" fontId="20" fillId="12" borderId="70" xfId="0" applyFont="1" applyFill="1" applyBorder="1" applyAlignment="1">
      <alignment horizontal="left" vertical="center" wrapText="1"/>
    </xf>
    <xf numFmtId="0" fontId="20" fillId="15" borderId="44" xfId="0" applyFont="1" applyFill="1" applyBorder="1" applyAlignment="1">
      <alignment horizontal="left" vertical="center" wrapText="1"/>
    </xf>
    <xf numFmtId="0" fontId="20" fillId="15" borderId="70" xfId="0" applyFont="1" applyFill="1" applyBorder="1" applyAlignment="1">
      <alignment horizontal="left" vertical="center" wrapText="1"/>
    </xf>
    <xf numFmtId="0" fontId="21" fillId="0" borderId="79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75" xfId="0" applyFont="1" applyBorder="1" applyAlignment="1">
      <alignment horizontal="left" vertical="center" wrapText="1"/>
    </xf>
    <xf numFmtId="0" fontId="34" fillId="0" borderId="61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I124"/>
  <sheetViews>
    <sheetView tabSelected="1" workbookViewId="0">
      <selection activeCell="I12" sqref="I12"/>
    </sheetView>
  </sheetViews>
  <sheetFormatPr baseColWidth="10" defaultColWidth="11.25" defaultRowHeight="14.25"/>
  <cols>
    <col min="1" max="1" width="7.25" style="160" customWidth="1"/>
    <col min="2" max="2" width="69.625" style="160" customWidth="1"/>
    <col min="3" max="3" width="7.25" style="160" customWidth="1"/>
    <col min="4" max="4" width="11.625" style="160" bestFit="1" customWidth="1"/>
    <col min="5" max="6" width="10.75" style="160" bestFit="1" customWidth="1"/>
    <col min="7" max="7" width="2.375" style="160" customWidth="1"/>
    <col min="8" max="16384" width="11.25" style="160"/>
  </cols>
  <sheetData>
    <row r="1" spans="2:9" ht="15.75" thickBot="1">
      <c r="B1" s="287" t="s">
        <v>32</v>
      </c>
      <c r="C1" s="287"/>
      <c r="D1" s="288" t="s">
        <v>32</v>
      </c>
    </row>
    <row r="2" spans="2:9" ht="15.75">
      <c r="B2" s="289" t="s">
        <v>138</v>
      </c>
      <c r="C2" s="289"/>
      <c r="D2" s="290"/>
      <c r="E2" s="290"/>
      <c r="F2" s="290"/>
    </row>
    <row r="3" spans="2:9" s="200" customFormat="1" ht="15.75">
      <c r="B3" s="291" t="s">
        <v>139</v>
      </c>
      <c r="C3" s="291"/>
      <c r="D3" s="292"/>
      <c r="E3" s="292"/>
      <c r="F3" s="292"/>
    </row>
    <row r="4" spans="2:9" s="200" customFormat="1" ht="15.75">
      <c r="B4" s="291"/>
      <c r="C4" s="291"/>
      <c r="D4" s="292"/>
      <c r="E4" s="292"/>
      <c r="F4" s="292"/>
    </row>
    <row r="5" spans="2:9" s="200" customFormat="1" ht="18.75">
      <c r="B5" s="289"/>
      <c r="C5" s="293"/>
      <c r="D5" s="294">
        <v>2021</v>
      </c>
      <c r="E5" s="294">
        <v>2022</v>
      </c>
      <c r="F5" s="294">
        <v>2023</v>
      </c>
    </row>
    <row r="6" spans="2:9" s="200" customFormat="1">
      <c r="C6" s="295"/>
      <c r="D6" s="296">
        <v>44561</v>
      </c>
      <c r="E6" s="296">
        <v>44926</v>
      </c>
      <c r="F6" s="296">
        <v>45291</v>
      </c>
    </row>
    <row r="7" spans="2:9" s="200" customFormat="1" ht="15.75">
      <c r="B7" s="297" t="s">
        <v>140</v>
      </c>
      <c r="C7" s="295"/>
      <c r="D7" s="298" t="s">
        <v>141</v>
      </c>
      <c r="E7" s="298" t="s">
        <v>141</v>
      </c>
      <c r="F7" s="298" t="s">
        <v>141</v>
      </c>
    </row>
    <row r="8" spans="2:9" s="200" customFormat="1" ht="7.15" customHeight="1" thickBot="1">
      <c r="B8" s="289"/>
      <c r="C8" s="293"/>
      <c r="D8" s="299"/>
      <c r="E8" s="299"/>
      <c r="F8" s="299"/>
    </row>
    <row r="9" spans="2:9" s="200" customFormat="1" ht="16.5" thickBot="1">
      <c r="B9" s="300" t="s">
        <v>142</v>
      </c>
      <c r="C9" s="301"/>
      <c r="D9" s="302">
        <f>+'1 -Pole Santé 2021-22-23'!D76</f>
        <v>11996</v>
      </c>
      <c r="E9" s="302">
        <f>+D46</f>
        <v>623.4399999999805</v>
      </c>
      <c r="F9" s="440">
        <f>+E46</f>
        <v>857.35544989998016</v>
      </c>
    </row>
    <row r="10" spans="2:9" s="200" customFormat="1" ht="15.75">
      <c r="B10" s="438"/>
      <c r="C10" s="439"/>
      <c r="D10" s="303"/>
      <c r="E10" s="303"/>
      <c r="F10" s="303"/>
    </row>
    <row r="11" spans="2:9" s="200" customFormat="1" ht="16.899999999999999" customHeight="1">
      <c r="B11" s="305" t="s">
        <v>143</v>
      </c>
      <c r="C11" s="304"/>
      <c r="D11" s="305"/>
      <c r="E11" s="305"/>
      <c r="F11" s="305"/>
    </row>
    <row r="12" spans="2:9" s="200" customFormat="1" ht="15.75">
      <c r="B12" s="430"/>
      <c r="C12" s="306"/>
      <c r="D12" s="307"/>
      <c r="E12" s="307"/>
      <c r="F12" s="307"/>
    </row>
    <row r="13" spans="2:9" s="200" customFormat="1" ht="15.75">
      <c r="B13" s="431" t="s">
        <v>144</v>
      </c>
      <c r="C13" s="308"/>
      <c r="D13" s="312">
        <f>SUM(D14:D15)</f>
        <v>-144.3145501000181</v>
      </c>
      <c r="E13" s="312">
        <f t="shared" ref="E13:F13" si="0">SUM(E14:E15)</f>
        <v>10233.9154499</v>
      </c>
      <c r="F13" s="312">
        <f t="shared" si="0"/>
        <v>31842.5</v>
      </c>
    </row>
    <row r="14" spans="2:9" s="200" customFormat="1" ht="15.75">
      <c r="B14" s="432" t="s">
        <v>145</v>
      </c>
      <c r="C14" s="311"/>
      <c r="D14" s="309">
        <f>+'1 -Pole Santé 2021-22-23'!F73+D28+D29+D30+D31</f>
        <v>-144.3145501000181</v>
      </c>
      <c r="E14" s="310">
        <f>+'1 -Pole Santé 2021-22-23'!G73</f>
        <v>10233.9154499</v>
      </c>
      <c r="F14" s="310">
        <f>+'1 -Pole Santé 2021-22-23'!H73</f>
        <v>31842.5</v>
      </c>
    </row>
    <row r="15" spans="2:9" s="200" customFormat="1" ht="15.75">
      <c r="B15" s="432" t="s">
        <v>146</v>
      </c>
      <c r="C15" s="311"/>
      <c r="D15" s="309">
        <v>0</v>
      </c>
      <c r="E15" s="310">
        <v>0</v>
      </c>
      <c r="F15" s="310">
        <v>0</v>
      </c>
    </row>
    <row r="16" spans="2:9" s="200" customFormat="1" ht="15.75">
      <c r="B16" s="430"/>
      <c r="C16" s="306"/>
      <c r="D16" s="309"/>
      <c r="E16" s="309"/>
      <c r="F16" s="309"/>
      <c r="I16" s="322" t="s">
        <v>32</v>
      </c>
    </row>
    <row r="17" spans="2:7" s="200" customFormat="1" ht="15.75">
      <c r="B17" s="431" t="s">
        <v>163</v>
      </c>
      <c r="C17" s="306"/>
      <c r="D17" s="312">
        <f>+D18</f>
        <v>15000</v>
      </c>
      <c r="E17" s="312">
        <f t="shared" ref="E17:F17" si="1">+E18</f>
        <v>0</v>
      </c>
      <c r="F17" s="312">
        <f t="shared" si="1"/>
        <v>0</v>
      </c>
    </row>
    <row r="18" spans="2:7" s="200" customFormat="1" ht="15.75">
      <c r="B18" s="432" t="s">
        <v>162</v>
      </c>
      <c r="C18" s="308"/>
      <c r="D18" s="309">
        <v>15000</v>
      </c>
      <c r="E18" s="309">
        <v>0</v>
      </c>
      <c r="F18" s="309">
        <v>0</v>
      </c>
    </row>
    <row r="19" spans="2:7" s="200" customFormat="1" ht="15.75">
      <c r="B19" s="432"/>
      <c r="C19" s="308"/>
      <c r="D19" s="309"/>
      <c r="E19" s="309"/>
      <c r="F19" s="309"/>
    </row>
    <row r="20" spans="2:7" s="200" customFormat="1" ht="15.75">
      <c r="B20" s="433" t="s">
        <v>150</v>
      </c>
      <c r="C20" s="308"/>
      <c r="D20" s="312">
        <f>+D21</f>
        <v>15000</v>
      </c>
      <c r="E20" s="312">
        <f t="shared" ref="E20:F20" si="2">+E21</f>
        <v>0</v>
      </c>
      <c r="F20" s="312">
        <f t="shared" si="2"/>
        <v>0</v>
      </c>
    </row>
    <row r="21" spans="2:7" s="200" customFormat="1" ht="15.75">
      <c r="B21" s="432" t="s">
        <v>166</v>
      </c>
      <c r="C21" s="308"/>
      <c r="D21" s="309">
        <v>15000</v>
      </c>
      <c r="E21" s="309">
        <v>0</v>
      </c>
      <c r="F21" s="309">
        <v>0</v>
      </c>
    </row>
    <row r="22" spans="2:7" s="200" customFormat="1" ht="15.75">
      <c r="B22" s="430"/>
      <c r="C22" s="306"/>
      <c r="D22" s="309"/>
      <c r="E22" s="309"/>
      <c r="F22" s="309"/>
    </row>
    <row r="23" spans="2:7" ht="15.75">
      <c r="B23" s="434" t="s">
        <v>147</v>
      </c>
      <c r="C23" s="313" t="s">
        <v>148</v>
      </c>
      <c r="D23" s="314">
        <f>+D13+D17+D20</f>
        <v>29855.685449899982</v>
      </c>
      <c r="E23" s="314">
        <f t="shared" ref="E23:F23" si="3">+E13+E17+E20</f>
        <v>10233.9154499</v>
      </c>
      <c r="F23" s="314">
        <f t="shared" si="3"/>
        <v>31842.5</v>
      </c>
    </row>
    <row r="24" spans="2:7" ht="15.75">
      <c r="B24" s="430"/>
      <c r="C24" s="306"/>
      <c r="D24" s="307"/>
      <c r="E24" s="307"/>
      <c r="F24" s="307"/>
    </row>
    <row r="25" spans="2:7" ht="15" customHeight="1">
      <c r="B25" s="316" t="s">
        <v>149</v>
      </c>
      <c r="C25" s="315"/>
      <c r="D25" s="316"/>
      <c r="E25" s="316"/>
      <c r="F25" s="316"/>
      <c r="G25" s="200"/>
    </row>
    <row r="26" spans="2:7" ht="15.75">
      <c r="B26" s="430"/>
      <c r="C26" s="306"/>
      <c r="D26" s="307"/>
      <c r="E26" s="307"/>
      <c r="F26" s="307"/>
    </row>
    <row r="27" spans="2:7" ht="15.75">
      <c r="B27" s="431" t="s">
        <v>159</v>
      </c>
      <c r="C27" s="306"/>
      <c r="D27" s="307"/>
      <c r="E27" s="307"/>
      <c r="F27" s="307"/>
    </row>
    <row r="28" spans="2:7" ht="15.75">
      <c r="B28" s="432" t="s">
        <v>161</v>
      </c>
      <c r="C28" s="306"/>
      <c r="D28" s="307">
        <f>+'Projet VERBATIM'!G18</f>
        <v>24328.245449900001</v>
      </c>
      <c r="E28" s="307">
        <v>0</v>
      </c>
      <c r="F28" s="307">
        <v>0</v>
      </c>
    </row>
    <row r="29" spans="2:7" ht="15.75">
      <c r="B29" s="432" t="s">
        <v>228</v>
      </c>
      <c r="C29" s="306"/>
      <c r="D29" s="307">
        <f>+'1 -Pole Santé 2021-22-23'!F52</f>
        <v>6000</v>
      </c>
      <c r="E29" s="307"/>
      <c r="F29" s="307"/>
    </row>
    <row r="30" spans="2:7" ht="15.75">
      <c r="B30" s="432" t="s">
        <v>229</v>
      </c>
      <c r="C30" s="306"/>
      <c r="D30" s="307">
        <f>+'1 -Pole Santé 2021-22-23'!F48</f>
        <v>6000</v>
      </c>
      <c r="E30" s="307"/>
      <c r="F30" s="307"/>
    </row>
    <row r="31" spans="2:7" ht="15.75">
      <c r="B31" s="432" t="s">
        <v>230</v>
      </c>
      <c r="C31" s="306"/>
      <c r="D31" s="307">
        <f>+'1 -Pole Santé 2021-22-23'!F45+'1 -Pole Santé 2021-22-23'!F46</f>
        <v>4900</v>
      </c>
      <c r="E31" s="307"/>
      <c r="F31" s="307"/>
    </row>
    <row r="32" spans="2:7" ht="15.75">
      <c r="B32" s="431"/>
      <c r="C32" s="306"/>
      <c r="D32" s="307"/>
      <c r="E32" s="307"/>
      <c r="F32" s="307"/>
    </row>
    <row r="33" spans="2:6" ht="15.75">
      <c r="B33" s="431" t="s">
        <v>164</v>
      </c>
      <c r="C33" s="306"/>
      <c r="D33" s="307"/>
      <c r="E33" s="307"/>
      <c r="F33" s="307"/>
    </row>
    <row r="34" spans="2:6" ht="15.75">
      <c r="B34" s="432" t="s">
        <v>167</v>
      </c>
      <c r="C34" s="306"/>
      <c r="D34" s="307">
        <v>0</v>
      </c>
      <c r="E34" s="307">
        <f>+D17/3</f>
        <v>5000</v>
      </c>
      <c r="F34" s="307">
        <f>+D18/3</f>
        <v>5000</v>
      </c>
    </row>
    <row r="35" spans="2:6" ht="15.75">
      <c r="B35" s="430"/>
      <c r="C35" s="306"/>
      <c r="D35" s="307"/>
      <c r="E35" s="307"/>
      <c r="F35" s="307"/>
    </row>
    <row r="36" spans="2:6" ht="15.75">
      <c r="B36" s="431" t="s">
        <v>150</v>
      </c>
      <c r="C36" s="308"/>
      <c r="D36" s="309"/>
      <c r="E36" s="309"/>
      <c r="F36" s="309"/>
    </row>
    <row r="37" spans="2:6" ht="15.75">
      <c r="B37" s="432" t="s">
        <v>168</v>
      </c>
      <c r="C37" s="306"/>
      <c r="D37" s="310">
        <v>0</v>
      </c>
      <c r="E37" s="310">
        <f>+D21/3</f>
        <v>5000</v>
      </c>
      <c r="F37" s="310">
        <f>+D21/3</f>
        <v>5000</v>
      </c>
    </row>
    <row r="38" spans="2:6" ht="15.75">
      <c r="B38" s="430"/>
      <c r="C38" s="306"/>
      <c r="D38" s="310" t="s">
        <v>158</v>
      </c>
      <c r="E38" s="310" t="s">
        <v>32</v>
      </c>
      <c r="F38" s="310" t="s">
        <v>32</v>
      </c>
    </row>
    <row r="39" spans="2:6" ht="15.75">
      <c r="B39" s="431" t="s">
        <v>151</v>
      </c>
      <c r="C39" s="308"/>
      <c r="D39" s="309"/>
      <c r="E39" s="309"/>
      <c r="F39" s="309"/>
    </row>
    <row r="40" spans="2:6" ht="15.75">
      <c r="B40" s="430" t="s">
        <v>152</v>
      </c>
      <c r="C40" s="306"/>
      <c r="D40" s="309">
        <v>0</v>
      </c>
      <c r="E40" s="309">
        <v>0</v>
      </c>
      <c r="F40" s="309">
        <v>0</v>
      </c>
    </row>
    <row r="41" spans="2:6" ht="15.75">
      <c r="B41" s="430"/>
      <c r="C41" s="306"/>
      <c r="D41" s="310"/>
      <c r="E41" s="307"/>
      <c r="F41" s="307"/>
    </row>
    <row r="42" spans="2:6" ht="15.75">
      <c r="B42" s="435" t="s">
        <v>153</v>
      </c>
      <c r="C42" s="317" t="s">
        <v>154</v>
      </c>
      <c r="D42" s="318">
        <f>SUM(D27:D41)</f>
        <v>41228.245449900001</v>
      </c>
      <c r="E42" s="318">
        <f t="shared" ref="E42:F42" si="4">SUM(E27:E41)</f>
        <v>10000</v>
      </c>
      <c r="F42" s="318">
        <f t="shared" si="4"/>
        <v>10000</v>
      </c>
    </row>
    <row r="43" spans="2:6" ht="15.75">
      <c r="B43" s="430"/>
      <c r="C43" s="306"/>
      <c r="D43" s="307"/>
      <c r="E43" s="307"/>
      <c r="F43" s="307"/>
    </row>
    <row r="44" spans="2:6" ht="15.75">
      <c r="B44" s="436" t="s">
        <v>155</v>
      </c>
      <c r="C44" s="319" t="s">
        <v>156</v>
      </c>
      <c r="D44" s="320">
        <f>+D23-D42</f>
        <v>-11372.560000000019</v>
      </c>
      <c r="E44" s="320">
        <f>+E23-E42</f>
        <v>233.91544989999966</v>
      </c>
      <c r="F44" s="320">
        <f>+F23-F42</f>
        <v>21842.5</v>
      </c>
    </row>
    <row r="45" spans="2:6" ht="16.5" thickBot="1">
      <c r="B45" s="437"/>
      <c r="C45" s="306"/>
      <c r="D45" s="307"/>
      <c r="E45" s="307"/>
      <c r="F45" s="307"/>
    </row>
    <row r="46" spans="2:6" ht="16.5" thickBot="1">
      <c r="B46" s="429" t="s">
        <v>157</v>
      </c>
      <c r="C46" s="301"/>
      <c r="D46" s="302">
        <f>+D9+D44</f>
        <v>623.4399999999805</v>
      </c>
      <c r="E46" s="302">
        <f>+E9+E44</f>
        <v>857.35544989998016</v>
      </c>
      <c r="F46" s="302">
        <f>+F9+F44</f>
        <v>22699.85544989998</v>
      </c>
    </row>
    <row r="47" spans="2:6" ht="15.75">
      <c r="B47" s="290"/>
      <c r="C47" s="306"/>
      <c r="D47" s="321"/>
      <c r="E47" s="321"/>
      <c r="F47" s="321"/>
    </row>
    <row r="48" spans="2:6" ht="15">
      <c r="B48" s="324" t="s">
        <v>165</v>
      </c>
      <c r="C48" s="308"/>
      <c r="D48" s="325">
        <v>15588.98</v>
      </c>
    </row>
    <row r="49" spans="2:5" ht="15" thickBot="1">
      <c r="C49" s="306"/>
      <c r="D49" s="232"/>
    </row>
    <row r="50" spans="2:5" ht="15">
      <c r="B50" s="414" t="s">
        <v>236</v>
      </c>
      <c r="C50" s="415"/>
      <c r="D50" s="416"/>
    </row>
    <row r="51" spans="2:5">
      <c r="B51" s="417" t="s">
        <v>237</v>
      </c>
      <c r="C51" s="412"/>
      <c r="D51" s="418">
        <f>+D14</f>
        <v>-144.3145501000181</v>
      </c>
    </row>
    <row r="52" spans="2:5">
      <c r="B52" s="417" t="s">
        <v>238</v>
      </c>
      <c r="C52" s="412"/>
      <c r="D52" s="418"/>
    </row>
    <row r="53" spans="2:5">
      <c r="B53" s="417" t="s">
        <v>239</v>
      </c>
      <c r="C53" s="412"/>
      <c r="D53" s="418">
        <f>-D28</f>
        <v>-24328.245449900001</v>
      </c>
    </row>
    <row r="54" spans="2:5">
      <c r="B54" s="417" t="s">
        <v>240</v>
      </c>
      <c r="C54" s="412"/>
      <c r="D54" s="418">
        <f>-D29</f>
        <v>-6000</v>
      </c>
    </row>
    <row r="55" spans="2:5" ht="15.75">
      <c r="B55" s="419" t="s">
        <v>241</v>
      </c>
      <c r="C55" s="412"/>
      <c r="D55" s="418">
        <f>-D30</f>
        <v>-6000</v>
      </c>
    </row>
    <row r="56" spans="2:5" ht="15.75">
      <c r="B56" s="419" t="s">
        <v>242</v>
      </c>
      <c r="C56" s="412"/>
      <c r="D56" s="418">
        <f>-D31</f>
        <v>-4900</v>
      </c>
    </row>
    <row r="57" spans="2:5" ht="15">
      <c r="B57" s="420" t="s">
        <v>213</v>
      </c>
      <c r="C57" s="413"/>
      <c r="D57" s="421">
        <f>SUM(D51:D56)</f>
        <v>-41372.560000000019</v>
      </c>
    </row>
    <row r="58" spans="2:5">
      <c r="B58" s="422"/>
      <c r="C58" s="412"/>
      <c r="D58" s="418"/>
    </row>
    <row r="59" spans="2:5">
      <c r="B59" s="423" t="s">
        <v>243</v>
      </c>
      <c r="C59" s="412"/>
      <c r="D59" s="418">
        <f>+'1 -Pole Santé 2021-22-23'!F73</f>
        <v>-41372.560000000019</v>
      </c>
    </row>
    <row r="60" spans="2:5" ht="15" thickBot="1">
      <c r="B60" s="424" t="s">
        <v>244</v>
      </c>
      <c r="C60" s="425"/>
      <c r="D60" s="426">
        <f>+D57-D59</f>
        <v>0</v>
      </c>
      <c r="E60" s="323" t="s">
        <v>245</v>
      </c>
    </row>
    <row r="61" spans="2:5">
      <c r="C61" s="306"/>
      <c r="D61" s="232"/>
    </row>
    <row r="62" spans="2:5">
      <c r="C62" s="306"/>
      <c r="D62" s="232"/>
    </row>
    <row r="63" spans="2:5">
      <c r="C63" s="306"/>
      <c r="D63" s="232"/>
    </row>
    <row r="64" spans="2:5">
      <c r="C64" s="306"/>
      <c r="D64" s="232"/>
    </row>
    <row r="65" spans="3:4">
      <c r="C65" s="306"/>
      <c r="D65" s="232"/>
    </row>
    <row r="66" spans="3:4">
      <c r="C66" s="306"/>
      <c r="D66" s="232"/>
    </row>
    <row r="67" spans="3:4">
      <c r="C67" s="306"/>
      <c r="D67" s="232"/>
    </row>
    <row r="68" spans="3:4">
      <c r="C68" s="306"/>
      <c r="D68" s="232"/>
    </row>
    <row r="69" spans="3:4">
      <c r="C69" s="306"/>
      <c r="D69" s="232"/>
    </row>
    <row r="70" spans="3:4">
      <c r="C70" s="306"/>
      <c r="D70" s="232"/>
    </row>
    <row r="71" spans="3:4">
      <c r="C71" s="306"/>
      <c r="D71" s="232"/>
    </row>
    <row r="72" spans="3:4">
      <c r="C72" s="306"/>
      <c r="D72" s="232"/>
    </row>
    <row r="73" spans="3:4">
      <c r="C73" s="306"/>
      <c r="D73" s="232"/>
    </row>
    <row r="74" spans="3:4">
      <c r="C74" s="306"/>
      <c r="D74" s="232"/>
    </row>
    <row r="75" spans="3:4">
      <c r="C75" s="306"/>
      <c r="D75" s="232"/>
    </row>
    <row r="76" spans="3:4">
      <c r="C76" s="306"/>
    </row>
    <row r="77" spans="3:4">
      <c r="C77" s="306"/>
    </row>
    <row r="78" spans="3:4">
      <c r="C78" s="306"/>
    </row>
    <row r="79" spans="3:4">
      <c r="C79" s="306"/>
    </row>
    <row r="80" spans="3:4">
      <c r="C80" s="306"/>
    </row>
    <row r="81" spans="3:3">
      <c r="C81" s="306"/>
    </row>
    <row r="82" spans="3:3">
      <c r="C82" s="306"/>
    </row>
    <row r="83" spans="3:3">
      <c r="C83" s="306"/>
    </row>
    <row r="84" spans="3:3">
      <c r="C84" s="306"/>
    </row>
    <row r="85" spans="3:3">
      <c r="C85" s="306"/>
    </row>
    <row r="86" spans="3:3">
      <c r="C86" s="306"/>
    </row>
    <row r="87" spans="3:3">
      <c r="C87" s="306"/>
    </row>
    <row r="88" spans="3:3">
      <c r="C88" s="306"/>
    </row>
    <row r="89" spans="3:3">
      <c r="C89" s="306"/>
    </row>
    <row r="90" spans="3:3">
      <c r="C90" s="306"/>
    </row>
    <row r="91" spans="3:3">
      <c r="C91" s="306"/>
    </row>
    <row r="92" spans="3:3">
      <c r="C92" s="306"/>
    </row>
    <row r="93" spans="3:3">
      <c r="C93" s="306"/>
    </row>
    <row r="94" spans="3:3">
      <c r="C94" s="306"/>
    </row>
    <row r="95" spans="3:3">
      <c r="C95" s="306"/>
    </row>
    <row r="96" spans="3:3">
      <c r="C96" s="306"/>
    </row>
    <row r="97" spans="3:3">
      <c r="C97" s="306"/>
    </row>
    <row r="98" spans="3:3">
      <c r="C98" s="306"/>
    </row>
    <row r="99" spans="3:3">
      <c r="C99" s="306"/>
    </row>
    <row r="100" spans="3:3">
      <c r="C100" s="306"/>
    </row>
    <row r="101" spans="3:3">
      <c r="C101" s="306"/>
    </row>
    <row r="102" spans="3:3">
      <c r="C102" s="306"/>
    </row>
    <row r="103" spans="3:3">
      <c r="C103" s="306"/>
    </row>
    <row r="104" spans="3:3">
      <c r="C104" s="306"/>
    </row>
    <row r="105" spans="3:3">
      <c r="C105" s="306"/>
    </row>
    <row r="106" spans="3:3">
      <c r="C106" s="306"/>
    </row>
    <row r="107" spans="3:3">
      <c r="C107" s="306"/>
    </row>
    <row r="108" spans="3:3">
      <c r="C108" s="306"/>
    </row>
    <row r="109" spans="3:3">
      <c r="C109" s="306"/>
    </row>
    <row r="110" spans="3:3">
      <c r="C110" s="306"/>
    </row>
    <row r="111" spans="3:3">
      <c r="C111" s="306"/>
    </row>
    <row r="112" spans="3:3">
      <c r="C112" s="306"/>
    </row>
    <row r="113" spans="3:3">
      <c r="C113" s="306"/>
    </row>
    <row r="114" spans="3:3">
      <c r="C114" s="306"/>
    </row>
    <row r="115" spans="3:3">
      <c r="C115" s="306"/>
    </row>
    <row r="116" spans="3:3">
      <c r="C116" s="306"/>
    </row>
    <row r="117" spans="3:3">
      <c r="C117" s="306"/>
    </row>
    <row r="118" spans="3:3">
      <c r="C118" s="306"/>
    </row>
    <row r="119" spans="3:3">
      <c r="C119" s="306"/>
    </row>
    <row r="120" spans="3:3">
      <c r="C120" s="306"/>
    </row>
    <row r="121" spans="3:3">
      <c r="C121" s="306"/>
    </row>
    <row r="122" spans="3:3">
      <c r="C122" s="306"/>
    </row>
    <row r="123" spans="3:3">
      <c r="C123" s="306"/>
    </row>
    <row r="124" spans="3:3">
      <c r="C124" s="30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A58D"/>
  </sheetPr>
  <dimension ref="A1:AR990"/>
  <sheetViews>
    <sheetView showGridLines="0" topLeftCell="A7" zoomScale="110" zoomScaleNormal="110" workbookViewId="0">
      <pane xSplit="8" ySplit="3" topLeftCell="O52" activePane="bottomRight" state="frozen"/>
      <selection activeCell="A7" sqref="A7"/>
      <selection pane="topRight" activeCell="I7" sqref="I7"/>
      <selection pane="bottomLeft" activeCell="A10" sqref="A10"/>
      <selection pane="bottomRight" activeCell="E46" sqref="E46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23.75" customWidth="1"/>
    <col min="5" max="5" width="9.875" style="152" customWidth="1"/>
    <col min="6" max="20" width="11.125" customWidth="1"/>
    <col min="21" max="21" width="8.375" customWidth="1"/>
    <col min="22" max="44" width="10" customWidth="1"/>
  </cols>
  <sheetData>
    <row r="1" spans="1:44" ht="19.5" customHeight="1">
      <c r="A1" s="163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9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9.5" customHeight="1">
      <c r="A3" s="164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9.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1"/>
      <c r="W5" s="1"/>
      <c r="X5" s="1"/>
      <c r="Y5" s="1"/>
      <c r="Z5" s="1"/>
      <c r="AA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9.5" customHeight="1">
      <c r="A6" s="444" t="s">
        <v>2</v>
      </c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9.5" customHeight="1">
      <c r="A7" s="446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9.5" customHeight="1" thickBot="1">
      <c r="A8" s="3"/>
      <c r="B8" s="177" t="s">
        <v>32</v>
      </c>
      <c r="C8" s="1"/>
      <c r="D8" s="1"/>
      <c r="E8" s="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5.15" customHeight="1" thickBot="1">
      <c r="A9" s="5" t="s">
        <v>3</v>
      </c>
      <c r="B9" s="6"/>
      <c r="C9" s="6"/>
      <c r="D9" s="6"/>
      <c r="E9" s="180" t="s">
        <v>79</v>
      </c>
      <c r="F9" s="7">
        <v>2021</v>
      </c>
      <c r="G9" s="7">
        <v>2022</v>
      </c>
      <c r="H9" s="7">
        <v>2023</v>
      </c>
      <c r="I9" s="8">
        <v>44227</v>
      </c>
      <c r="J9" s="9">
        <v>44248</v>
      </c>
      <c r="K9" s="10">
        <v>44276</v>
      </c>
      <c r="L9" s="10">
        <v>44307</v>
      </c>
      <c r="M9" s="10">
        <v>44337</v>
      </c>
      <c r="N9" s="10">
        <v>44368</v>
      </c>
      <c r="O9" s="10">
        <v>44398</v>
      </c>
      <c r="P9" s="10">
        <v>44429</v>
      </c>
      <c r="Q9" s="10">
        <v>44460</v>
      </c>
      <c r="R9" s="10">
        <v>44490</v>
      </c>
      <c r="S9" s="9">
        <v>44530</v>
      </c>
      <c r="T9" s="11" t="s">
        <v>4</v>
      </c>
      <c r="U9" s="12">
        <v>44218</v>
      </c>
      <c r="V9" s="12">
        <v>44249</v>
      </c>
      <c r="W9" s="13">
        <v>44277</v>
      </c>
      <c r="X9" s="13">
        <v>44308</v>
      </c>
      <c r="Y9" s="13">
        <v>44338</v>
      </c>
      <c r="Z9" s="13">
        <v>44369</v>
      </c>
      <c r="AA9" s="12">
        <v>44399</v>
      </c>
      <c r="AB9" s="11" t="s">
        <v>5</v>
      </c>
      <c r="AC9" s="12">
        <v>44461</v>
      </c>
      <c r="AD9" s="12">
        <v>44491</v>
      </c>
      <c r="AE9" s="12">
        <v>44522</v>
      </c>
      <c r="AF9" s="11" t="s">
        <v>6</v>
      </c>
      <c r="AG9" s="14">
        <v>44219</v>
      </c>
      <c r="AH9" s="11" t="s">
        <v>7</v>
      </c>
      <c r="AI9" s="13">
        <v>44278</v>
      </c>
      <c r="AJ9" s="13">
        <v>44309</v>
      </c>
      <c r="AK9" s="13">
        <v>44339</v>
      </c>
      <c r="AL9" s="13">
        <v>44370</v>
      </c>
      <c r="AM9" s="12">
        <v>44400</v>
      </c>
      <c r="AN9" s="11" t="s">
        <v>8</v>
      </c>
      <c r="AO9" s="12">
        <v>44462</v>
      </c>
      <c r="AP9" s="12">
        <v>44492</v>
      </c>
      <c r="AQ9" s="12">
        <v>44523</v>
      </c>
      <c r="AR9" s="11" t="s">
        <v>9</v>
      </c>
    </row>
    <row r="10" spans="1:44" ht="19.5" customHeight="1">
      <c r="A10" s="237" t="s">
        <v>10</v>
      </c>
      <c r="B10" s="238"/>
      <c r="C10" s="16"/>
      <c r="D10" s="17"/>
      <c r="E10" s="167"/>
      <c r="F10" s="18"/>
      <c r="G10" s="18"/>
      <c r="H10" s="18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2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9.5" customHeight="1">
      <c r="A11" s="24" t="s">
        <v>11</v>
      </c>
      <c r="B11" s="25"/>
      <c r="C11" s="25"/>
      <c r="D11" s="26"/>
      <c r="E11" s="181"/>
      <c r="F11" s="28">
        <f t="shared" ref="F11:F23" si="0">SUM(I11:T11)</f>
        <v>0</v>
      </c>
      <c r="G11" s="28">
        <f t="shared" ref="G11:G15" si="1">SUM(U11:AF11)</f>
        <v>0</v>
      </c>
      <c r="H11" s="28">
        <f t="shared" ref="H11:H23" si="2">SUM(AG11:AR11)</f>
        <v>0</v>
      </c>
      <c r="I11" s="2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19.5" customHeight="1">
      <c r="A12" s="15" t="s">
        <v>12</v>
      </c>
      <c r="B12" s="30" t="s">
        <v>13</v>
      </c>
      <c r="C12" s="25"/>
      <c r="D12" s="26"/>
      <c r="E12" s="181"/>
      <c r="F12" s="28">
        <f t="shared" si="0"/>
        <v>0</v>
      </c>
      <c r="G12" s="28">
        <f t="shared" si="1"/>
        <v>0</v>
      </c>
      <c r="H12" s="28">
        <f t="shared" si="2"/>
        <v>0</v>
      </c>
      <c r="I12" s="2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19.5" customHeight="1">
      <c r="A13" s="24" t="s">
        <v>14</v>
      </c>
      <c r="B13" s="25"/>
      <c r="C13" s="25"/>
      <c r="D13" s="26"/>
      <c r="E13" s="181"/>
      <c r="F13" s="28">
        <f t="shared" si="0"/>
        <v>0</v>
      </c>
      <c r="G13" s="28">
        <f t="shared" si="1"/>
        <v>0</v>
      </c>
      <c r="H13" s="28">
        <f t="shared" si="2"/>
        <v>0</v>
      </c>
      <c r="I13" s="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19.5" customHeight="1" thickBot="1">
      <c r="A14" s="31" t="s">
        <v>15</v>
      </c>
      <c r="B14" s="32" t="s">
        <v>16</v>
      </c>
      <c r="C14" s="33"/>
      <c r="D14" s="34"/>
      <c r="E14" s="181"/>
      <c r="F14" s="28">
        <f t="shared" si="0"/>
        <v>0</v>
      </c>
      <c r="G14" s="28">
        <f t="shared" si="1"/>
        <v>0</v>
      </c>
      <c r="H14" s="28">
        <f t="shared" si="2"/>
        <v>0</v>
      </c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ht="19.5" hidden="1" customHeight="1">
      <c r="A15" s="38" t="s">
        <v>17</v>
      </c>
      <c r="B15" s="33"/>
      <c r="C15" s="33"/>
      <c r="D15" s="34"/>
      <c r="E15" s="181"/>
      <c r="F15" s="28">
        <f t="shared" si="0"/>
        <v>0</v>
      </c>
      <c r="G15" s="28">
        <f t="shared" si="1"/>
        <v>0</v>
      </c>
      <c r="H15" s="28">
        <f t="shared" si="2"/>
        <v>0</v>
      </c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ht="19.5" customHeight="1" thickBot="1">
      <c r="A16" s="39" t="s">
        <v>18</v>
      </c>
      <c r="B16" s="161" t="s">
        <v>32</v>
      </c>
      <c r="C16" s="40"/>
      <c r="D16" s="41"/>
      <c r="E16" s="182"/>
      <c r="F16" s="28">
        <f t="shared" si="0"/>
        <v>0</v>
      </c>
      <c r="G16" s="28">
        <f>SUM(G11:G14)</f>
        <v>0</v>
      </c>
      <c r="H16" s="28">
        <f t="shared" si="2"/>
        <v>0</v>
      </c>
      <c r="I16" s="42">
        <f t="shared" ref="I16:AR16" si="3">SUM(I10:I15)</f>
        <v>0</v>
      </c>
      <c r="J16" s="43">
        <f t="shared" si="3"/>
        <v>0</v>
      </c>
      <c r="K16" s="43">
        <f t="shared" si="3"/>
        <v>0</v>
      </c>
      <c r="L16" s="43">
        <f t="shared" si="3"/>
        <v>0</v>
      </c>
      <c r="M16" s="43">
        <f t="shared" si="3"/>
        <v>0</v>
      </c>
      <c r="N16" s="43">
        <f t="shared" si="3"/>
        <v>0</v>
      </c>
      <c r="O16" s="43">
        <f t="shared" si="3"/>
        <v>0</v>
      </c>
      <c r="P16" s="43">
        <f t="shared" si="3"/>
        <v>0</v>
      </c>
      <c r="Q16" s="43">
        <f t="shared" si="3"/>
        <v>0</v>
      </c>
      <c r="R16" s="43">
        <f t="shared" si="3"/>
        <v>0</v>
      </c>
      <c r="S16" s="43">
        <f t="shared" si="3"/>
        <v>0</v>
      </c>
      <c r="T16" s="44">
        <f t="shared" si="3"/>
        <v>0</v>
      </c>
      <c r="U16" s="44">
        <f t="shared" si="3"/>
        <v>0</v>
      </c>
      <c r="V16" s="44">
        <f t="shared" si="3"/>
        <v>0</v>
      </c>
      <c r="W16" s="44">
        <f t="shared" si="3"/>
        <v>0</v>
      </c>
      <c r="X16" s="44">
        <f t="shared" si="3"/>
        <v>0</v>
      </c>
      <c r="Y16" s="44">
        <f t="shared" si="3"/>
        <v>0</v>
      </c>
      <c r="Z16" s="44">
        <f t="shared" si="3"/>
        <v>0</v>
      </c>
      <c r="AA16" s="44">
        <f t="shared" si="3"/>
        <v>0</v>
      </c>
      <c r="AB16" s="44">
        <f t="shared" si="3"/>
        <v>0</v>
      </c>
      <c r="AC16" s="44">
        <f t="shared" si="3"/>
        <v>0</v>
      </c>
      <c r="AD16" s="44">
        <f t="shared" si="3"/>
        <v>0</v>
      </c>
      <c r="AE16" s="44">
        <f t="shared" si="3"/>
        <v>0</v>
      </c>
      <c r="AF16" s="44">
        <f t="shared" si="3"/>
        <v>0</v>
      </c>
      <c r="AG16" s="44">
        <f t="shared" si="3"/>
        <v>0</v>
      </c>
      <c r="AH16" s="44">
        <f t="shared" si="3"/>
        <v>0</v>
      </c>
      <c r="AI16" s="44">
        <f t="shared" si="3"/>
        <v>0</v>
      </c>
      <c r="AJ16" s="44">
        <f t="shared" si="3"/>
        <v>0</v>
      </c>
      <c r="AK16" s="44">
        <f t="shared" si="3"/>
        <v>0</v>
      </c>
      <c r="AL16" s="44">
        <f t="shared" si="3"/>
        <v>0</v>
      </c>
      <c r="AM16" s="44">
        <f t="shared" si="3"/>
        <v>0</v>
      </c>
      <c r="AN16" s="44">
        <f t="shared" si="3"/>
        <v>0</v>
      </c>
      <c r="AO16" s="44">
        <f t="shared" si="3"/>
        <v>0</v>
      </c>
      <c r="AP16" s="44">
        <f t="shared" si="3"/>
        <v>0</v>
      </c>
      <c r="AQ16" s="44">
        <f t="shared" si="3"/>
        <v>0</v>
      </c>
      <c r="AR16" s="44">
        <f t="shared" si="3"/>
        <v>0</v>
      </c>
    </row>
    <row r="17" spans="1:44" ht="19.5" customHeight="1">
      <c r="A17" s="45" t="s">
        <v>19</v>
      </c>
      <c r="B17" s="46" t="s">
        <v>20</v>
      </c>
      <c r="C17" s="16"/>
      <c r="D17" s="16"/>
      <c r="E17" s="183"/>
      <c r="F17" s="28">
        <f t="shared" si="0"/>
        <v>0</v>
      </c>
      <c r="G17" s="28">
        <f t="shared" ref="G17:G23" si="4">SUM(U17:AF17)</f>
        <v>0</v>
      </c>
      <c r="H17" s="28">
        <f t="shared" si="2"/>
        <v>0</v>
      </c>
      <c r="I17" s="47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ht="19.5" customHeight="1">
      <c r="A18" s="239" t="s">
        <v>132</v>
      </c>
      <c r="B18" s="240" t="s">
        <v>96</v>
      </c>
      <c r="C18" s="241"/>
      <c r="D18" s="34"/>
      <c r="E18" s="181"/>
      <c r="F18" s="28">
        <f t="shared" si="0"/>
        <v>3700</v>
      </c>
      <c r="G18" s="28">
        <f t="shared" si="4"/>
        <v>5000</v>
      </c>
      <c r="H18" s="28">
        <f t="shared" si="2"/>
        <v>6000</v>
      </c>
      <c r="I18" s="35"/>
      <c r="J18" s="36"/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500</v>
      </c>
      <c r="R18" s="36">
        <v>1000</v>
      </c>
      <c r="S18" s="36">
        <v>1000</v>
      </c>
      <c r="T18" s="37">
        <v>1200</v>
      </c>
      <c r="U18" s="51">
        <v>200</v>
      </c>
      <c r="V18" s="51">
        <v>200</v>
      </c>
      <c r="W18" s="51">
        <v>200</v>
      </c>
      <c r="X18" s="51">
        <v>200</v>
      </c>
      <c r="Y18" s="51">
        <v>200</v>
      </c>
      <c r="Z18" s="51">
        <v>200</v>
      </c>
      <c r="AA18" s="51">
        <v>0</v>
      </c>
      <c r="AB18" s="51">
        <v>0</v>
      </c>
      <c r="AC18" s="51">
        <v>600</v>
      </c>
      <c r="AD18" s="51">
        <v>1000</v>
      </c>
      <c r="AE18" s="51">
        <v>1000</v>
      </c>
      <c r="AF18" s="37">
        <v>1200</v>
      </c>
      <c r="AG18" s="51">
        <v>300</v>
      </c>
      <c r="AH18" s="51">
        <v>300</v>
      </c>
      <c r="AI18" s="51">
        <v>300</v>
      </c>
      <c r="AJ18" s="51">
        <v>300</v>
      </c>
      <c r="AK18" s="51">
        <v>300</v>
      </c>
      <c r="AL18" s="51">
        <v>300</v>
      </c>
      <c r="AM18" s="51">
        <v>0</v>
      </c>
      <c r="AN18" s="51">
        <v>0</v>
      </c>
      <c r="AO18" s="51">
        <v>800</v>
      </c>
      <c r="AP18" s="51">
        <v>1100</v>
      </c>
      <c r="AQ18" s="51">
        <v>1100</v>
      </c>
      <c r="AR18" s="37">
        <v>1200</v>
      </c>
    </row>
    <row r="19" spans="1:44" ht="19.5" customHeight="1">
      <c r="A19" s="239" t="s">
        <v>129</v>
      </c>
      <c r="B19" s="242" t="s">
        <v>101</v>
      </c>
      <c r="C19" s="241"/>
      <c r="D19" s="34"/>
      <c r="E19" s="181"/>
      <c r="F19" s="28">
        <f t="shared" si="0"/>
        <v>1920</v>
      </c>
      <c r="G19" s="28">
        <f t="shared" si="4"/>
        <v>5760</v>
      </c>
      <c r="H19" s="28">
        <f t="shared" si="2"/>
        <v>5760</v>
      </c>
      <c r="I19" s="35"/>
      <c r="J19" s="36"/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480</v>
      </c>
      <c r="R19" s="36">
        <v>480</v>
      </c>
      <c r="S19" s="36">
        <v>480</v>
      </c>
      <c r="T19" s="37">
        <v>480</v>
      </c>
      <c r="U19" s="37">
        <v>480</v>
      </c>
      <c r="V19" s="37">
        <v>480</v>
      </c>
      <c r="W19" s="37">
        <v>480</v>
      </c>
      <c r="X19" s="37">
        <v>480</v>
      </c>
      <c r="Y19" s="37">
        <v>480</v>
      </c>
      <c r="Z19" s="37">
        <v>480</v>
      </c>
      <c r="AA19" s="37">
        <v>480</v>
      </c>
      <c r="AB19" s="37">
        <v>480</v>
      </c>
      <c r="AC19" s="37">
        <v>480</v>
      </c>
      <c r="AD19" s="37">
        <v>480</v>
      </c>
      <c r="AE19" s="37">
        <v>480</v>
      </c>
      <c r="AF19" s="37">
        <v>480</v>
      </c>
      <c r="AG19" s="37">
        <v>480</v>
      </c>
      <c r="AH19" s="37">
        <v>480</v>
      </c>
      <c r="AI19" s="37">
        <v>480</v>
      </c>
      <c r="AJ19" s="37">
        <v>480</v>
      </c>
      <c r="AK19" s="37">
        <v>480</v>
      </c>
      <c r="AL19" s="37">
        <v>480</v>
      </c>
      <c r="AM19" s="37">
        <v>480</v>
      </c>
      <c r="AN19" s="37">
        <v>480</v>
      </c>
      <c r="AO19" s="37">
        <v>480</v>
      </c>
      <c r="AP19" s="37">
        <v>480</v>
      </c>
      <c r="AQ19" s="37">
        <v>480</v>
      </c>
      <c r="AR19" s="37">
        <v>480</v>
      </c>
    </row>
    <row r="20" spans="1:44" ht="19.5" customHeight="1">
      <c r="A20" s="239" t="s">
        <v>133</v>
      </c>
      <c r="B20" s="240" t="s">
        <v>22</v>
      </c>
      <c r="C20" s="241"/>
      <c r="D20" s="34"/>
      <c r="E20" s="181"/>
      <c r="F20" s="28">
        <f t="shared" si="0"/>
        <v>720</v>
      </c>
      <c r="G20" s="28">
        <f t="shared" si="4"/>
        <v>0</v>
      </c>
      <c r="H20" s="28">
        <f t="shared" si="2"/>
        <v>0</v>
      </c>
      <c r="I20" s="35"/>
      <c r="J20" s="36"/>
      <c r="K20" s="36">
        <v>450</v>
      </c>
      <c r="L20" s="36">
        <v>270</v>
      </c>
      <c r="M20" s="36"/>
      <c r="N20" s="36"/>
      <c r="O20" s="36"/>
      <c r="P20" s="36"/>
      <c r="Q20" s="36"/>
      <c r="R20" s="36"/>
      <c r="S20" s="36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4" ht="19.5" customHeight="1">
      <c r="A21" s="239" t="s">
        <v>130</v>
      </c>
      <c r="B21" s="242" t="s">
        <v>104</v>
      </c>
      <c r="C21" s="241"/>
      <c r="D21" s="34"/>
      <c r="E21" s="181"/>
      <c r="F21" s="28">
        <f t="shared" si="0"/>
        <v>3625</v>
      </c>
      <c r="G21" s="28">
        <f t="shared" si="4"/>
        <v>75000</v>
      </c>
      <c r="H21" s="28">
        <f t="shared" si="2"/>
        <v>90000</v>
      </c>
      <c r="I21" s="35"/>
      <c r="J21" s="36"/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375</v>
      </c>
      <c r="R21" s="36">
        <v>750</v>
      </c>
      <c r="S21" s="36">
        <v>1250</v>
      </c>
      <c r="T21" s="36">
        <v>1250</v>
      </c>
      <c r="U21" s="52">
        <v>7500</v>
      </c>
      <c r="V21" s="52">
        <v>7500</v>
      </c>
      <c r="W21" s="52">
        <v>7500</v>
      </c>
      <c r="X21" s="52">
        <v>7500</v>
      </c>
      <c r="Y21" s="52">
        <v>7500</v>
      </c>
      <c r="Z21" s="52">
        <v>7500</v>
      </c>
      <c r="AA21" s="52">
        <v>0</v>
      </c>
      <c r="AB21" s="52">
        <v>0</v>
      </c>
      <c r="AC21" s="52">
        <v>7500</v>
      </c>
      <c r="AD21" s="52">
        <v>7500</v>
      </c>
      <c r="AE21" s="52">
        <v>7500</v>
      </c>
      <c r="AF21" s="52">
        <v>7500</v>
      </c>
      <c r="AG21" s="52">
        <v>7500</v>
      </c>
      <c r="AH21" s="52">
        <v>7500</v>
      </c>
      <c r="AI21" s="52">
        <v>7500</v>
      </c>
      <c r="AJ21" s="52">
        <v>7500</v>
      </c>
      <c r="AK21" s="52">
        <v>7500</v>
      </c>
      <c r="AL21" s="52">
        <v>7500</v>
      </c>
      <c r="AM21" s="52">
        <v>7500</v>
      </c>
      <c r="AN21" s="52">
        <v>7500</v>
      </c>
      <c r="AO21" s="52">
        <v>7500</v>
      </c>
      <c r="AP21" s="52">
        <v>7500</v>
      </c>
      <c r="AQ21" s="52">
        <v>7500</v>
      </c>
      <c r="AR21" s="52">
        <v>7500</v>
      </c>
    </row>
    <row r="22" spans="1:44" ht="19.5" customHeight="1">
      <c r="A22" s="239" t="s">
        <v>134</v>
      </c>
      <c r="B22" s="242" t="s">
        <v>106</v>
      </c>
      <c r="C22" s="241"/>
      <c r="D22" s="34"/>
      <c r="E22" s="181"/>
      <c r="F22" s="28">
        <f t="shared" si="0"/>
        <v>2500</v>
      </c>
      <c r="G22" s="28">
        <f t="shared" si="4"/>
        <v>30000</v>
      </c>
      <c r="H22" s="28">
        <f t="shared" si="2"/>
        <v>30000</v>
      </c>
      <c r="I22" s="35"/>
      <c r="J22" s="36"/>
      <c r="K22" s="36"/>
      <c r="L22" s="36"/>
      <c r="M22" s="36"/>
      <c r="N22" s="36"/>
      <c r="O22" s="36"/>
      <c r="P22" s="36"/>
      <c r="Q22" s="36">
        <v>0</v>
      </c>
      <c r="R22" s="36">
        <v>0</v>
      </c>
      <c r="S22" s="36">
        <v>0</v>
      </c>
      <c r="T22" s="37">
        <v>2500</v>
      </c>
      <c r="U22" s="37">
        <v>2500</v>
      </c>
      <c r="V22" s="37">
        <v>2500</v>
      </c>
      <c r="W22" s="37">
        <v>2500</v>
      </c>
      <c r="X22" s="37">
        <v>2500</v>
      </c>
      <c r="Y22" s="37">
        <v>2500</v>
      </c>
      <c r="Z22" s="37">
        <v>2500</v>
      </c>
      <c r="AA22" s="37">
        <v>2500</v>
      </c>
      <c r="AB22" s="37">
        <v>2500</v>
      </c>
      <c r="AC22" s="37">
        <v>2500</v>
      </c>
      <c r="AD22" s="37">
        <v>2500</v>
      </c>
      <c r="AE22" s="37">
        <v>2500</v>
      </c>
      <c r="AF22" s="37">
        <v>2500</v>
      </c>
      <c r="AG22" s="37">
        <v>2500</v>
      </c>
      <c r="AH22" s="37">
        <v>2500</v>
      </c>
      <c r="AI22" s="37">
        <v>2500</v>
      </c>
      <c r="AJ22" s="37">
        <v>2500</v>
      </c>
      <c r="AK22" s="37">
        <v>2500</v>
      </c>
      <c r="AL22" s="37">
        <v>2500</v>
      </c>
      <c r="AM22" s="37">
        <v>2500</v>
      </c>
      <c r="AN22" s="37">
        <v>2500</v>
      </c>
      <c r="AO22" s="37">
        <v>2500</v>
      </c>
      <c r="AP22" s="37">
        <v>2500</v>
      </c>
      <c r="AQ22" s="37">
        <v>2500</v>
      </c>
      <c r="AR22" s="37">
        <v>2500</v>
      </c>
    </row>
    <row r="23" spans="1:44" ht="19.5" customHeight="1">
      <c r="A23" s="239" t="s">
        <v>135</v>
      </c>
      <c r="B23" s="242" t="s">
        <v>105</v>
      </c>
      <c r="C23" s="241"/>
      <c r="D23" s="34"/>
      <c r="E23" s="181"/>
      <c r="F23" s="28">
        <f t="shared" si="0"/>
        <v>2250</v>
      </c>
      <c r="G23" s="28">
        <f t="shared" si="4"/>
        <v>27000</v>
      </c>
      <c r="H23" s="28">
        <f t="shared" si="2"/>
        <v>27000</v>
      </c>
      <c r="I23" s="35"/>
      <c r="J23" s="36"/>
      <c r="K23" s="36"/>
      <c r="L23" s="36"/>
      <c r="M23" s="36"/>
      <c r="N23" s="36"/>
      <c r="O23" s="36"/>
      <c r="P23" s="36"/>
      <c r="Q23" s="36"/>
      <c r="R23" s="36">
        <v>0</v>
      </c>
      <c r="S23" s="36"/>
      <c r="T23" s="37">
        <v>2250</v>
      </c>
      <c r="U23" s="37">
        <v>2250</v>
      </c>
      <c r="V23" s="37">
        <v>2250</v>
      </c>
      <c r="W23" s="37">
        <v>2250</v>
      </c>
      <c r="X23" s="37">
        <v>2250</v>
      </c>
      <c r="Y23" s="37">
        <v>2250</v>
      </c>
      <c r="Z23" s="37">
        <v>2250</v>
      </c>
      <c r="AA23" s="37">
        <v>2250</v>
      </c>
      <c r="AB23" s="37">
        <v>2250</v>
      </c>
      <c r="AC23" s="37">
        <v>2250</v>
      </c>
      <c r="AD23" s="37">
        <v>2250</v>
      </c>
      <c r="AE23" s="37">
        <v>2250</v>
      </c>
      <c r="AF23" s="37">
        <v>2250</v>
      </c>
      <c r="AG23" s="37">
        <v>2250</v>
      </c>
      <c r="AH23" s="37">
        <v>2250</v>
      </c>
      <c r="AI23" s="37">
        <v>2250</v>
      </c>
      <c r="AJ23" s="37">
        <v>2250</v>
      </c>
      <c r="AK23" s="37">
        <v>2250</v>
      </c>
      <c r="AL23" s="37">
        <v>2250</v>
      </c>
      <c r="AM23" s="37">
        <v>2250</v>
      </c>
      <c r="AN23" s="37">
        <v>2250</v>
      </c>
      <c r="AO23" s="37">
        <v>2250</v>
      </c>
      <c r="AP23" s="37">
        <v>2250</v>
      </c>
      <c r="AQ23" s="37">
        <v>2250</v>
      </c>
      <c r="AR23" s="37">
        <v>2250</v>
      </c>
    </row>
    <row r="24" spans="1:44" ht="19.5" customHeight="1">
      <c r="A24" s="239" t="s">
        <v>136</v>
      </c>
      <c r="B24" s="242" t="s">
        <v>107</v>
      </c>
      <c r="C24" s="241"/>
      <c r="D24" s="34"/>
      <c r="E24" s="181"/>
      <c r="F24" s="28">
        <f t="shared" ref="F24" si="5">SUM(I24:T24)</f>
        <v>15000</v>
      </c>
      <c r="G24" s="28">
        <f t="shared" ref="G24" si="6">SUM(U24:AF24)</f>
        <v>60000</v>
      </c>
      <c r="H24" s="28">
        <f t="shared" ref="H24" si="7">SUM(AG24:AR24)</f>
        <v>115000</v>
      </c>
      <c r="I24" s="35"/>
      <c r="J24" s="36"/>
      <c r="K24" s="36"/>
      <c r="L24" s="36"/>
      <c r="M24" s="36"/>
      <c r="N24" s="36"/>
      <c r="O24" s="36"/>
      <c r="P24" s="36"/>
      <c r="Q24" s="36"/>
      <c r="R24" s="52">
        <v>5000</v>
      </c>
      <c r="S24" s="52">
        <v>5000</v>
      </c>
      <c r="T24" s="52">
        <v>5000</v>
      </c>
      <c r="U24" s="52">
        <v>5000</v>
      </c>
      <c r="V24" s="52">
        <v>5000</v>
      </c>
      <c r="W24" s="52">
        <v>5000</v>
      </c>
      <c r="X24" s="52">
        <v>5000</v>
      </c>
      <c r="Y24" s="52">
        <v>5000</v>
      </c>
      <c r="Z24" s="52">
        <v>5000</v>
      </c>
      <c r="AA24" s="52">
        <v>5000</v>
      </c>
      <c r="AB24" s="52">
        <v>5000</v>
      </c>
      <c r="AC24" s="52">
        <v>5000</v>
      </c>
      <c r="AD24" s="52">
        <v>5000</v>
      </c>
      <c r="AE24" s="52">
        <v>5000</v>
      </c>
      <c r="AF24" s="52">
        <v>5000</v>
      </c>
      <c r="AG24" s="52">
        <v>5000</v>
      </c>
      <c r="AH24" s="51">
        <v>10000</v>
      </c>
      <c r="AI24" s="51">
        <v>10000</v>
      </c>
      <c r="AJ24" s="51">
        <v>10000</v>
      </c>
      <c r="AK24" s="51">
        <v>10000</v>
      </c>
      <c r="AL24" s="51">
        <v>10000</v>
      </c>
      <c r="AM24" s="51">
        <v>10000</v>
      </c>
      <c r="AN24" s="51">
        <v>10000</v>
      </c>
      <c r="AO24" s="51">
        <v>10000</v>
      </c>
      <c r="AP24" s="51">
        <v>10000</v>
      </c>
      <c r="AQ24" s="51">
        <v>10000</v>
      </c>
      <c r="AR24" s="51">
        <v>10000</v>
      </c>
    </row>
    <row r="25" spans="1:44" ht="19.5" hidden="1" customHeight="1">
      <c r="A25" s="15" t="s">
        <v>21</v>
      </c>
      <c r="B25" s="33"/>
      <c r="C25" s="33"/>
      <c r="D25" s="34"/>
      <c r="E25" s="181"/>
      <c r="F25" s="28">
        <f t="shared" ref="F25:F38" si="8">SUM(I25:T25)</f>
        <v>0</v>
      </c>
      <c r="G25" s="28">
        <f t="shared" ref="G25:G38" si="9">SUM(U25:AF25)</f>
        <v>0</v>
      </c>
      <c r="H25" s="28">
        <f t="shared" ref="H25:H38" si="10">SUM(AG25:AR25)</f>
        <v>0</v>
      </c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1:44" ht="19.5" hidden="1" customHeight="1">
      <c r="A26" s="15" t="s">
        <v>23</v>
      </c>
      <c r="B26" s="33"/>
      <c r="C26" s="33"/>
      <c r="D26" s="34"/>
      <c r="E26" s="181"/>
      <c r="F26" s="28">
        <f t="shared" si="8"/>
        <v>0</v>
      </c>
      <c r="G26" s="28">
        <f t="shared" si="9"/>
        <v>0</v>
      </c>
      <c r="H26" s="28">
        <f t="shared" si="10"/>
        <v>0</v>
      </c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ht="19.5" hidden="1" customHeight="1">
      <c r="A27" s="15" t="s">
        <v>24</v>
      </c>
      <c r="B27" s="33"/>
      <c r="C27" s="33"/>
      <c r="D27" s="34"/>
      <c r="E27" s="181"/>
      <c r="F27" s="28">
        <f t="shared" si="8"/>
        <v>0</v>
      </c>
      <c r="G27" s="28">
        <f t="shared" si="9"/>
        <v>0</v>
      </c>
      <c r="H27" s="28">
        <f t="shared" si="10"/>
        <v>0</v>
      </c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ht="19.5" hidden="1" customHeight="1">
      <c r="A28" s="15" t="s">
        <v>25</v>
      </c>
      <c r="B28" s="33"/>
      <c r="C28" s="33"/>
      <c r="D28" s="34"/>
      <c r="E28" s="181"/>
      <c r="F28" s="28">
        <f t="shared" si="8"/>
        <v>0</v>
      </c>
      <c r="G28" s="28">
        <f t="shared" si="9"/>
        <v>0</v>
      </c>
      <c r="H28" s="28">
        <f t="shared" si="10"/>
        <v>0</v>
      </c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ht="19.5" hidden="1" customHeight="1">
      <c r="A29" s="15" t="s">
        <v>26</v>
      </c>
      <c r="B29" s="33"/>
      <c r="C29" s="33"/>
      <c r="D29" s="34"/>
      <c r="E29" s="181"/>
      <c r="F29" s="28">
        <f t="shared" si="8"/>
        <v>0</v>
      </c>
      <c r="G29" s="28">
        <f t="shared" si="9"/>
        <v>0</v>
      </c>
      <c r="H29" s="28">
        <f t="shared" si="10"/>
        <v>0</v>
      </c>
      <c r="I29" s="35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ht="19.5" customHeight="1">
      <c r="A30" s="251" t="s">
        <v>27</v>
      </c>
      <c r="B30" s="252" t="s">
        <v>108</v>
      </c>
      <c r="C30" s="253"/>
      <c r="D30" s="53"/>
      <c r="E30" s="184"/>
      <c r="F30" s="28">
        <f t="shared" si="8"/>
        <v>10117</v>
      </c>
      <c r="G30" s="28">
        <f t="shared" si="9"/>
        <v>7883.4254498999999</v>
      </c>
      <c r="H30" s="28">
        <f t="shared" si="10"/>
        <v>0</v>
      </c>
      <c r="I30" s="54"/>
      <c r="J30" s="55"/>
      <c r="K30" s="55"/>
      <c r="L30" s="55"/>
      <c r="M30" s="55"/>
      <c r="N30" s="55">
        <v>10117</v>
      </c>
      <c r="O30" s="193" t="s">
        <v>32</v>
      </c>
      <c r="P30" s="55"/>
      <c r="Q30" s="55"/>
      <c r="R30" s="55"/>
      <c r="S30" s="55"/>
      <c r="T30" s="56"/>
      <c r="U30" s="56"/>
      <c r="V30" s="56"/>
      <c r="W30" s="56">
        <f>+'Projet VERBATIM'!I16</f>
        <v>7883.4254498999999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</row>
    <row r="31" spans="1:44" ht="19.5" customHeight="1">
      <c r="A31" s="247" t="s">
        <v>27</v>
      </c>
      <c r="B31" s="250" t="s">
        <v>109</v>
      </c>
      <c r="C31" s="248"/>
      <c r="D31" s="249"/>
      <c r="E31" s="185"/>
      <c r="F31" s="28">
        <f t="shared" si="8"/>
        <v>5000</v>
      </c>
      <c r="G31" s="28">
        <f t="shared" si="9"/>
        <v>0</v>
      </c>
      <c r="H31" s="28">
        <f t="shared" si="10"/>
        <v>0</v>
      </c>
      <c r="I31" s="57"/>
      <c r="J31" s="58"/>
      <c r="K31" s="58"/>
      <c r="L31" s="58">
        <v>0</v>
      </c>
      <c r="M31" s="58">
        <v>0</v>
      </c>
      <c r="N31" s="58">
        <v>0</v>
      </c>
      <c r="O31" s="58">
        <v>5000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</row>
    <row r="32" spans="1:44" ht="19.5" customHeight="1">
      <c r="A32" s="59" t="s">
        <v>27</v>
      </c>
      <c r="B32" s="60" t="s">
        <v>28</v>
      </c>
      <c r="C32" s="61"/>
      <c r="D32" s="62"/>
      <c r="E32" s="186"/>
      <c r="F32" s="28">
        <f t="shared" si="8"/>
        <v>0</v>
      </c>
      <c r="G32" s="28">
        <f t="shared" si="9"/>
        <v>0</v>
      </c>
      <c r="H32" s="28">
        <f t="shared" si="10"/>
        <v>0</v>
      </c>
      <c r="I32" s="63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</row>
    <row r="33" spans="1:44" ht="19.5" customHeight="1">
      <c r="A33" s="254" t="s">
        <v>29</v>
      </c>
      <c r="B33" s="255" t="s">
        <v>30</v>
      </c>
      <c r="C33" s="256"/>
      <c r="D33" s="65"/>
      <c r="E33" s="188"/>
      <c r="F33" s="28">
        <f t="shared" si="8"/>
        <v>8279.3250000000007</v>
      </c>
      <c r="G33" s="28">
        <f t="shared" si="9"/>
        <v>2759.7750000000001</v>
      </c>
      <c r="H33" s="28">
        <f t="shared" si="10"/>
        <v>0</v>
      </c>
      <c r="I33" s="66"/>
      <c r="J33" s="67"/>
      <c r="K33" s="67"/>
      <c r="L33" s="68">
        <f t="shared" ref="L33:W33" si="11">+(L68+L69)*0.5935</f>
        <v>919.92500000000007</v>
      </c>
      <c r="M33" s="68">
        <f t="shared" si="11"/>
        <v>919.92500000000007</v>
      </c>
      <c r="N33" s="68">
        <f t="shared" si="11"/>
        <v>919.92500000000007</v>
      </c>
      <c r="O33" s="68">
        <f t="shared" si="11"/>
        <v>919.92500000000007</v>
      </c>
      <c r="P33" s="68">
        <f t="shared" si="11"/>
        <v>919.92500000000007</v>
      </c>
      <c r="Q33" s="68">
        <f t="shared" si="11"/>
        <v>919.92500000000007</v>
      </c>
      <c r="R33" s="68">
        <f t="shared" si="11"/>
        <v>919.92500000000007</v>
      </c>
      <c r="S33" s="68">
        <f t="shared" si="11"/>
        <v>919.92500000000007</v>
      </c>
      <c r="T33" s="68">
        <f t="shared" si="11"/>
        <v>919.92500000000007</v>
      </c>
      <c r="U33" s="68">
        <f t="shared" si="11"/>
        <v>919.92500000000007</v>
      </c>
      <c r="V33" s="68">
        <f t="shared" si="11"/>
        <v>919.92500000000007</v>
      </c>
      <c r="W33" s="68">
        <f t="shared" si="11"/>
        <v>919.92500000000007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</row>
    <row r="34" spans="1:44" ht="19.5" customHeight="1">
      <c r="A34" s="254" t="s">
        <v>29</v>
      </c>
      <c r="B34" s="255" t="s">
        <v>31</v>
      </c>
      <c r="C34" s="256"/>
      <c r="D34" s="65"/>
      <c r="E34" s="188"/>
      <c r="F34" s="28">
        <f t="shared" si="8"/>
        <v>9276.4050000000007</v>
      </c>
      <c r="G34" s="28">
        <f t="shared" si="9"/>
        <v>1762.9250000000002</v>
      </c>
      <c r="H34" s="28">
        <f t="shared" si="10"/>
        <v>0</v>
      </c>
      <c r="I34" s="66"/>
      <c r="J34" s="68">
        <f t="shared" ref="J34:U34" si="12">+(J66+J67)*0.5935</f>
        <v>77.155000000000001</v>
      </c>
      <c r="K34" s="68">
        <f t="shared" si="12"/>
        <v>919.92500000000007</v>
      </c>
      <c r="L34" s="68">
        <f t="shared" si="12"/>
        <v>919.92500000000007</v>
      </c>
      <c r="M34" s="68">
        <f t="shared" si="12"/>
        <v>919.92500000000007</v>
      </c>
      <c r="N34" s="68">
        <f t="shared" si="12"/>
        <v>919.92500000000007</v>
      </c>
      <c r="O34" s="68">
        <f t="shared" si="12"/>
        <v>919.92500000000007</v>
      </c>
      <c r="P34" s="68">
        <f t="shared" si="12"/>
        <v>919.92500000000007</v>
      </c>
      <c r="Q34" s="68">
        <f t="shared" si="12"/>
        <v>919.92500000000007</v>
      </c>
      <c r="R34" s="68">
        <f t="shared" si="12"/>
        <v>919.92500000000007</v>
      </c>
      <c r="S34" s="68">
        <f t="shared" si="12"/>
        <v>919.92500000000007</v>
      </c>
      <c r="T34" s="68">
        <f t="shared" si="12"/>
        <v>919.92500000000007</v>
      </c>
      <c r="U34" s="68">
        <f t="shared" si="12"/>
        <v>919.92500000000007</v>
      </c>
      <c r="V34" s="69">
        <v>843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</row>
    <row r="35" spans="1:44" s="234" customFormat="1" ht="19.5" customHeight="1" thickBot="1">
      <c r="A35" s="262" t="s">
        <v>110</v>
      </c>
      <c r="B35" s="263" t="s">
        <v>111</v>
      </c>
      <c r="C35" s="257"/>
      <c r="D35" s="258"/>
      <c r="E35" s="188"/>
      <c r="F35" s="28">
        <f t="shared" si="8"/>
        <v>2664</v>
      </c>
      <c r="G35" s="28">
        <f t="shared" si="9"/>
        <v>5336</v>
      </c>
      <c r="H35" s="28"/>
      <c r="I35" s="259"/>
      <c r="J35" s="260"/>
      <c r="K35" s="260"/>
      <c r="L35" s="260"/>
      <c r="M35" s="260"/>
      <c r="N35" s="260"/>
      <c r="O35" s="260"/>
      <c r="P35" s="260"/>
      <c r="Q35" s="260">
        <v>666</v>
      </c>
      <c r="R35" s="260">
        <v>666</v>
      </c>
      <c r="S35" s="260">
        <v>666</v>
      </c>
      <c r="T35" s="260">
        <v>666</v>
      </c>
      <c r="U35" s="260">
        <v>666</v>
      </c>
      <c r="V35" s="260">
        <v>666</v>
      </c>
      <c r="W35" s="260">
        <v>666</v>
      </c>
      <c r="X35" s="260">
        <v>666</v>
      </c>
      <c r="Y35" s="260">
        <v>668</v>
      </c>
      <c r="Z35" s="260">
        <v>668</v>
      </c>
      <c r="AA35" s="260">
        <v>668</v>
      </c>
      <c r="AB35" s="260">
        <v>668</v>
      </c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</row>
    <row r="36" spans="1:44" ht="19.5" customHeight="1" thickBot="1">
      <c r="A36" s="39" t="s">
        <v>33</v>
      </c>
      <c r="B36" s="161" t="s">
        <v>32</v>
      </c>
      <c r="C36" s="40"/>
      <c r="D36" s="70"/>
      <c r="E36" s="187"/>
      <c r="F36" s="28">
        <f t="shared" si="8"/>
        <v>65051.729999999989</v>
      </c>
      <c r="G36" s="28">
        <f t="shared" si="9"/>
        <v>220502.12544989999</v>
      </c>
      <c r="H36" s="28">
        <f t="shared" si="10"/>
        <v>273760</v>
      </c>
      <c r="I36" s="42">
        <f>SUM(I17:I35)</f>
        <v>0</v>
      </c>
      <c r="J36" s="42">
        <f t="shared" ref="J36:AR36" si="13">SUM(J17:J35)</f>
        <v>77.155000000000001</v>
      </c>
      <c r="K36" s="42">
        <f t="shared" si="13"/>
        <v>1369.9250000000002</v>
      </c>
      <c r="L36" s="42">
        <f t="shared" si="13"/>
        <v>2109.8500000000004</v>
      </c>
      <c r="M36" s="42">
        <f t="shared" si="13"/>
        <v>1839.8500000000001</v>
      </c>
      <c r="N36" s="42">
        <f t="shared" si="13"/>
        <v>11956.849999999999</v>
      </c>
      <c r="O36" s="42">
        <f t="shared" si="13"/>
        <v>6839.85</v>
      </c>
      <c r="P36" s="42">
        <f t="shared" si="13"/>
        <v>1839.8500000000001</v>
      </c>
      <c r="Q36" s="42">
        <f t="shared" si="13"/>
        <v>3860.8500000000004</v>
      </c>
      <c r="R36" s="42">
        <f t="shared" si="13"/>
        <v>9735.85</v>
      </c>
      <c r="S36" s="42">
        <f t="shared" si="13"/>
        <v>10235.849999999999</v>
      </c>
      <c r="T36" s="42">
        <f t="shared" si="13"/>
        <v>15185.849999999999</v>
      </c>
      <c r="U36" s="42">
        <f t="shared" si="13"/>
        <v>20435.849999999999</v>
      </c>
      <c r="V36" s="42">
        <f t="shared" si="13"/>
        <v>20358.924999999999</v>
      </c>
      <c r="W36" s="42">
        <f t="shared" si="13"/>
        <v>27399.350449900001</v>
      </c>
      <c r="X36" s="42">
        <f t="shared" si="13"/>
        <v>18596</v>
      </c>
      <c r="Y36" s="42">
        <f t="shared" si="13"/>
        <v>18598</v>
      </c>
      <c r="Z36" s="42">
        <f t="shared" si="13"/>
        <v>18598</v>
      </c>
      <c r="AA36" s="42">
        <f t="shared" si="13"/>
        <v>10898</v>
      </c>
      <c r="AB36" s="42">
        <f t="shared" si="13"/>
        <v>10898</v>
      </c>
      <c r="AC36" s="42">
        <f t="shared" si="13"/>
        <v>18330</v>
      </c>
      <c r="AD36" s="42">
        <f t="shared" si="13"/>
        <v>18730</v>
      </c>
      <c r="AE36" s="42">
        <f t="shared" si="13"/>
        <v>18730</v>
      </c>
      <c r="AF36" s="42">
        <f t="shared" si="13"/>
        <v>18930</v>
      </c>
      <c r="AG36" s="42">
        <f t="shared" si="13"/>
        <v>18030</v>
      </c>
      <c r="AH36" s="42">
        <f t="shared" si="13"/>
        <v>23030</v>
      </c>
      <c r="AI36" s="42">
        <f t="shared" si="13"/>
        <v>23030</v>
      </c>
      <c r="AJ36" s="42">
        <f t="shared" si="13"/>
        <v>23030</v>
      </c>
      <c r="AK36" s="42">
        <f t="shared" si="13"/>
        <v>23030</v>
      </c>
      <c r="AL36" s="42">
        <f t="shared" si="13"/>
        <v>23030</v>
      </c>
      <c r="AM36" s="42">
        <f t="shared" si="13"/>
        <v>22730</v>
      </c>
      <c r="AN36" s="42">
        <f t="shared" si="13"/>
        <v>22730</v>
      </c>
      <c r="AO36" s="42">
        <f t="shared" si="13"/>
        <v>23530</v>
      </c>
      <c r="AP36" s="42">
        <f t="shared" si="13"/>
        <v>23830</v>
      </c>
      <c r="AQ36" s="42">
        <f t="shared" si="13"/>
        <v>23830</v>
      </c>
      <c r="AR36" s="42">
        <f t="shared" si="13"/>
        <v>23930</v>
      </c>
    </row>
    <row r="37" spans="1:44" ht="19.5" customHeight="1">
      <c r="A37" s="71" t="s">
        <v>34</v>
      </c>
      <c r="B37" s="162" t="s">
        <v>32</v>
      </c>
      <c r="C37" s="72"/>
      <c r="D37" s="73"/>
      <c r="E37" s="169"/>
      <c r="F37" s="264">
        <f t="shared" si="8"/>
        <v>65051.729999999989</v>
      </c>
      <c r="G37" s="265">
        <f t="shared" si="9"/>
        <v>220502.12544989999</v>
      </c>
      <c r="H37" s="265">
        <f t="shared" si="10"/>
        <v>273760</v>
      </c>
      <c r="I37" s="76">
        <f t="shared" ref="I37:AR37" si="14">I16+I36</f>
        <v>0</v>
      </c>
      <c r="J37" s="77">
        <f t="shared" si="14"/>
        <v>77.155000000000001</v>
      </c>
      <c r="K37" s="77">
        <f t="shared" si="14"/>
        <v>1369.9250000000002</v>
      </c>
      <c r="L37" s="77">
        <f t="shared" si="14"/>
        <v>2109.8500000000004</v>
      </c>
      <c r="M37" s="77">
        <f t="shared" si="14"/>
        <v>1839.8500000000001</v>
      </c>
      <c r="N37" s="77">
        <f t="shared" si="14"/>
        <v>11956.849999999999</v>
      </c>
      <c r="O37" s="77">
        <f t="shared" si="14"/>
        <v>6839.85</v>
      </c>
      <c r="P37" s="77">
        <f t="shared" si="14"/>
        <v>1839.8500000000001</v>
      </c>
      <c r="Q37" s="77">
        <f t="shared" si="14"/>
        <v>3860.8500000000004</v>
      </c>
      <c r="R37" s="77">
        <f t="shared" si="14"/>
        <v>9735.85</v>
      </c>
      <c r="S37" s="77">
        <f t="shared" si="14"/>
        <v>10235.849999999999</v>
      </c>
      <c r="T37" s="78">
        <f t="shared" si="14"/>
        <v>15185.849999999999</v>
      </c>
      <c r="U37" s="78">
        <f t="shared" si="14"/>
        <v>20435.849999999999</v>
      </c>
      <c r="V37" s="78">
        <f t="shared" si="14"/>
        <v>20358.924999999999</v>
      </c>
      <c r="W37" s="78">
        <f t="shared" si="14"/>
        <v>27399.350449900001</v>
      </c>
      <c r="X37" s="78">
        <f t="shared" si="14"/>
        <v>18596</v>
      </c>
      <c r="Y37" s="78">
        <f t="shared" si="14"/>
        <v>18598</v>
      </c>
      <c r="Z37" s="78">
        <f t="shared" si="14"/>
        <v>18598</v>
      </c>
      <c r="AA37" s="78">
        <f t="shared" si="14"/>
        <v>10898</v>
      </c>
      <c r="AB37" s="78">
        <f t="shared" si="14"/>
        <v>10898</v>
      </c>
      <c r="AC37" s="78">
        <f t="shared" si="14"/>
        <v>18330</v>
      </c>
      <c r="AD37" s="78">
        <f t="shared" si="14"/>
        <v>18730</v>
      </c>
      <c r="AE37" s="78">
        <f t="shared" si="14"/>
        <v>18730</v>
      </c>
      <c r="AF37" s="78">
        <f t="shared" si="14"/>
        <v>18930</v>
      </c>
      <c r="AG37" s="78">
        <f t="shared" si="14"/>
        <v>18030</v>
      </c>
      <c r="AH37" s="78">
        <f t="shared" si="14"/>
        <v>23030</v>
      </c>
      <c r="AI37" s="78">
        <f t="shared" si="14"/>
        <v>23030</v>
      </c>
      <c r="AJ37" s="78">
        <f t="shared" si="14"/>
        <v>23030</v>
      </c>
      <c r="AK37" s="78">
        <f t="shared" si="14"/>
        <v>23030</v>
      </c>
      <c r="AL37" s="78">
        <f t="shared" si="14"/>
        <v>23030</v>
      </c>
      <c r="AM37" s="78">
        <f t="shared" si="14"/>
        <v>22730</v>
      </c>
      <c r="AN37" s="78">
        <f t="shared" si="14"/>
        <v>22730</v>
      </c>
      <c r="AO37" s="78">
        <f t="shared" si="14"/>
        <v>23530</v>
      </c>
      <c r="AP37" s="78">
        <f t="shared" si="14"/>
        <v>23830</v>
      </c>
      <c r="AQ37" s="78">
        <f t="shared" si="14"/>
        <v>23830</v>
      </c>
      <c r="AR37" s="78">
        <f t="shared" si="14"/>
        <v>23930</v>
      </c>
    </row>
    <row r="38" spans="1:44" ht="12" customHeight="1" thickBot="1">
      <c r="A38" s="3"/>
      <c r="B38" s="1"/>
      <c r="C38" s="1"/>
      <c r="D38" s="1"/>
      <c r="E38" s="1"/>
      <c r="F38" s="27">
        <f t="shared" si="8"/>
        <v>0</v>
      </c>
      <c r="G38" s="28">
        <f t="shared" si="9"/>
        <v>0</v>
      </c>
      <c r="H38" s="28">
        <f t="shared" si="10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7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9.5" customHeight="1" thickBot="1">
      <c r="A39" s="5" t="s">
        <v>35</v>
      </c>
      <c r="B39" s="6"/>
      <c r="C39" s="6"/>
      <c r="D39" s="80"/>
      <c r="E39" s="180" t="s">
        <v>80</v>
      </c>
      <c r="F39" s="27"/>
      <c r="G39" s="28"/>
      <c r="H39" s="28"/>
      <c r="I39" s="81">
        <f>I9</f>
        <v>44227</v>
      </c>
      <c r="J39" s="82">
        <f t="shared" ref="J39:AR39" si="15">IF(I39="","",EOMONTH(I39,1))</f>
        <v>44255</v>
      </c>
      <c r="K39" s="82">
        <f t="shared" si="15"/>
        <v>44286</v>
      </c>
      <c r="L39" s="82">
        <f t="shared" si="15"/>
        <v>44316</v>
      </c>
      <c r="M39" s="82">
        <f t="shared" si="15"/>
        <v>44347</v>
      </c>
      <c r="N39" s="82">
        <f t="shared" si="15"/>
        <v>44377</v>
      </c>
      <c r="O39" s="82">
        <f t="shared" si="15"/>
        <v>44408</v>
      </c>
      <c r="P39" s="82">
        <f t="shared" si="15"/>
        <v>44439</v>
      </c>
      <c r="Q39" s="82">
        <f t="shared" si="15"/>
        <v>44469</v>
      </c>
      <c r="R39" s="82">
        <f t="shared" si="15"/>
        <v>44500</v>
      </c>
      <c r="S39" s="82">
        <f t="shared" si="15"/>
        <v>44530</v>
      </c>
      <c r="T39" s="83">
        <f t="shared" si="15"/>
        <v>44561</v>
      </c>
      <c r="U39" s="83">
        <f t="shared" si="15"/>
        <v>44592</v>
      </c>
      <c r="V39" s="83">
        <f t="shared" si="15"/>
        <v>44620</v>
      </c>
      <c r="W39" s="83">
        <f t="shared" si="15"/>
        <v>44651</v>
      </c>
      <c r="X39" s="83">
        <f t="shared" si="15"/>
        <v>44681</v>
      </c>
      <c r="Y39" s="83">
        <f t="shared" si="15"/>
        <v>44712</v>
      </c>
      <c r="Z39" s="83">
        <f t="shared" si="15"/>
        <v>44742</v>
      </c>
      <c r="AA39" s="83">
        <f t="shared" si="15"/>
        <v>44773</v>
      </c>
      <c r="AB39" s="83">
        <f t="shared" si="15"/>
        <v>44804</v>
      </c>
      <c r="AC39" s="83">
        <f t="shared" si="15"/>
        <v>44834</v>
      </c>
      <c r="AD39" s="83">
        <f t="shared" si="15"/>
        <v>44865</v>
      </c>
      <c r="AE39" s="83">
        <f t="shared" si="15"/>
        <v>44895</v>
      </c>
      <c r="AF39" s="83">
        <f t="shared" si="15"/>
        <v>44926</v>
      </c>
      <c r="AG39" s="83">
        <f t="shared" si="15"/>
        <v>44957</v>
      </c>
      <c r="AH39" s="83">
        <f t="shared" si="15"/>
        <v>44985</v>
      </c>
      <c r="AI39" s="83">
        <f t="shared" si="15"/>
        <v>45016</v>
      </c>
      <c r="AJ39" s="83">
        <f t="shared" si="15"/>
        <v>45046</v>
      </c>
      <c r="AK39" s="83">
        <f t="shared" si="15"/>
        <v>45077</v>
      </c>
      <c r="AL39" s="83">
        <f t="shared" si="15"/>
        <v>45107</v>
      </c>
      <c r="AM39" s="83">
        <f t="shared" si="15"/>
        <v>45138</v>
      </c>
      <c r="AN39" s="83">
        <f t="shared" si="15"/>
        <v>45169</v>
      </c>
      <c r="AO39" s="83">
        <f t="shared" si="15"/>
        <v>45199</v>
      </c>
      <c r="AP39" s="83">
        <f t="shared" si="15"/>
        <v>45230</v>
      </c>
      <c r="AQ39" s="83">
        <f t="shared" si="15"/>
        <v>45260</v>
      </c>
      <c r="AR39" s="83">
        <f t="shared" si="15"/>
        <v>45291</v>
      </c>
    </row>
    <row r="40" spans="1:44" ht="19.5" customHeight="1">
      <c r="A40" s="15" t="s">
        <v>36</v>
      </c>
      <c r="B40" s="46"/>
      <c r="C40" s="16"/>
      <c r="D40" s="168"/>
      <c r="E40" s="181"/>
      <c r="F40" s="28">
        <f t="shared" ref="F40:F47" si="16">SUM(I40:T40)</f>
        <v>0</v>
      </c>
      <c r="G40" s="28">
        <f t="shared" ref="G40:G47" si="17">SUM(U40:AF40)</f>
        <v>0</v>
      </c>
      <c r="H40" s="28">
        <f t="shared" ref="H40:H47" si="18">SUM(AG40:AR40)</f>
        <v>0</v>
      </c>
      <c r="I40" s="35"/>
      <c r="J40" s="36" t="s">
        <v>32</v>
      </c>
      <c r="K40" s="84"/>
      <c r="L40" s="84"/>
      <c r="M40" s="84"/>
      <c r="N40" s="84"/>
      <c r="O40" s="84"/>
      <c r="P40" s="84"/>
      <c r="Q40" s="84"/>
      <c r="R40" s="84"/>
      <c r="S40" s="84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ht="19.5" customHeight="1" thickBot="1">
      <c r="A41" s="38" t="s">
        <v>37</v>
      </c>
      <c r="B41" s="85"/>
      <c r="C41" s="85"/>
      <c r="D41" s="174"/>
      <c r="E41" s="181"/>
      <c r="F41" s="28">
        <f t="shared" si="16"/>
        <v>0</v>
      </c>
      <c r="G41" s="28">
        <f t="shared" si="17"/>
        <v>0</v>
      </c>
      <c r="H41" s="28">
        <f t="shared" si="18"/>
        <v>0</v>
      </c>
      <c r="I41" s="29"/>
      <c r="J41" s="20"/>
      <c r="K41" s="86"/>
      <c r="L41" s="86"/>
      <c r="M41" s="86"/>
      <c r="N41" s="86"/>
      <c r="O41" s="86"/>
      <c r="P41" s="86"/>
      <c r="Q41" s="86"/>
      <c r="R41" s="86"/>
      <c r="S41" s="86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19.5" hidden="1" customHeight="1">
      <c r="A42" s="38" t="s">
        <v>38</v>
      </c>
      <c r="B42" s="85"/>
      <c r="C42" s="85"/>
      <c r="D42" s="176"/>
      <c r="E42" s="183"/>
      <c r="F42" s="28">
        <f t="shared" si="16"/>
        <v>0</v>
      </c>
      <c r="G42" s="28">
        <f t="shared" si="17"/>
        <v>0</v>
      </c>
      <c r="H42" s="28">
        <f t="shared" si="18"/>
        <v>0</v>
      </c>
      <c r="I42" s="29"/>
      <c r="J42" s="20"/>
      <c r="K42" s="86"/>
      <c r="L42" s="86"/>
      <c r="M42" s="86"/>
      <c r="N42" s="86"/>
      <c r="O42" s="86"/>
      <c r="P42" s="86"/>
      <c r="Q42" s="86"/>
      <c r="R42" s="86"/>
      <c r="S42" s="86"/>
      <c r="T42" s="21"/>
      <c r="U42" s="2"/>
      <c r="V42" s="7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9.5" customHeight="1" thickBot="1">
      <c r="A43" s="39" t="s">
        <v>18</v>
      </c>
      <c r="B43" s="161" t="s">
        <v>32</v>
      </c>
      <c r="C43" s="40"/>
      <c r="D43" s="175"/>
      <c r="E43" s="187"/>
      <c r="F43" s="28">
        <f t="shared" si="16"/>
        <v>0</v>
      </c>
      <c r="G43" s="28">
        <f t="shared" si="17"/>
        <v>0</v>
      </c>
      <c r="H43" s="28">
        <f t="shared" si="18"/>
        <v>0</v>
      </c>
      <c r="I43" s="42">
        <f t="shared" ref="I43:AR43" si="19">SUM(I40:I42)</f>
        <v>0</v>
      </c>
      <c r="J43" s="43">
        <f t="shared" si="19"/>
        <v>0</v>
      </c>
      <c r="K43" s="43">
        <f t="shared" si="19"/>
        <v>0</v>
      </c>
      <c r="L43" s="43">
        <f t="shared" si="19"/>
        <v>0</v>
      </c>
      <c r="M43" s="43">
        <f t="shared" si="19"/>
        <v>0</v>
      </c>
      <c r="N43" s="43">
        <f t="shared" si="19"/>
        <v>0</v>
      </c>
      <c r="O43" s="43">
        <f t="shared" si="19"/>
        <v>0</v>
      </c>
      <c r="P43" s="43">
        <f t="shared" si="19"/>
        <v>0</v>
      </c>
      <c r="Q43" s="43">
        <f t="shared" si="19"/>
        <v>0</v>
      </c>
      <c r="R43" s="43">
        <f t="shared" si="19"/>
        <v>0</v>
      </c>
      <c r="S43" s="43">
        <f t="shared" si="19"/>
        <v>0</v>
      </c>
      <c r="T43" s="44">
        <f t="shared" si="19"/>
        <v>0</v>
      </c>
      <c r="U43" s="44">
        <f t="shared" si="19"/>
        <v>0</v>
      </c>
      <c r="V43" s="44">
        <f t="shared" si="19"/>
        <v>0</v>
      </c>
      <c r="W43" s="44">
        <f t="shared" si="19"/>
        <v>0</v>
      </c>
      <c r="X43" s="44">
        <f t="shared" si="19"/>
        <v>0</v>
      </c>
      <c r="Y43" s="44">
        <f t="shared" si="19"/>
        <v>0</v>
      </c>
      <c r="Z43" s="44">
        <f t="shared" si="19"/>
        <v>0</v>
      </c>
      <c r="AA43" s="44">
        <f t="shared" si="19"/>
        <v>0</v>
      </c>
      <c r="AB43" s="44">
        <f t="shared" si="19"/>
        <v>0</v>
      </c>
      <c r="AC43" s="44">
        <f t="shared" si="19"/>
        <v>0</v>
      </c>
      <c r="AD43" s="44">
        <f t="shared" si="19"/>
        <v>0</v>
      </c>
      <c r="AE43" s="44">
        <f t="shared" si="19"/>
        <v>0</v>
      </c>
      <c r="AF43" s="44">
        <f t="shared" si="19"/>
        <v>0</v>
      </c>
      <c r="AG43" s="44">
        <f t="shared" si="19"/>
        <v>0</v>
      </c>
      <c r="AH43" s="44">
        <f t="shared" si="19"/>
        <v>0</v>
      </c>
      <c r="AI43" s="44">
        <f t="shared" si="19"/>
        <v>0</v>
      </c>
      <c r="AJ43" s="44">
        <f t="shared" si="19"/>
        <v>0</v>
      </c>
      <c r="AK43" s="44">
        <f t="shared" si="19"/>
        <v>0</v>
      </c>
      <c r="AL43" s="44">
        <f t="shared" si="19"/>
        <v>0</v>
      </c>
      <c r="AM43" s="44">
        <f t="shared" si="19"/>
        <v>0</v>
      </c>
      <c r="AN43" s="44">
        <f t="shared" si="19"/>
        <v>0</v>
      </c>
      <c r="AO43" s="44">
        <f t="shared" si="19"/>
        <v>0</v>
      </c>
      <c r="AP43" s="44">
        <f t="shared" si="19"/>
        <v>0</v>
      </c>
      <c r="AQ43" s="44">
        <f t="shared" si="19"/>
        <v>0</v>
      </c>
      <c r="AR43" s="44">
        <f t="shared" si="19"/>
        <v>0</v>
      </c>
    </row>
    <row r="44" spans="1:44" ht="19.5" customHeight="1">
      <c r="A44" s="38" t="s">
        <v>39</v>
      </c>
      <c r="B44" s="153" t="s">
        <v>32</v>
      </c>
      <c r="C44" s="16"/>
      <c r="D44" s="155"/>
      <c r="E44" s="183"/>
      <c r="F44" s="28">
        <f t="shared" si="16"/>
        <v>0</v>
      </c>
      <c r="G44" s="28">
        <f t="shared" si="17"/>
        <v>0</v>
      </c>
      <c r="H44" s="28">
        <f t="shared" si="18"/>
        <v>0</v>
      </c>
      <c r="I44" s="29"/>
      <c r="J44" s="20"/>
      <c r="K44" s="86"/>
      <c r="L44" s="86"/>
      <c r="M44" s="86"/>
      <c r="N44" s="86"/>
      <c r="O44" s="86"/>
      <c r="P44" s="86"/>
      <c r="Q44" s="86"/>
      <c r="R44" s="86"/>
      <c r="S44" s="86"/>
      <c r="T44" s="87"/>
      <c r="U44" s="22"/>
      <c r="V44" s="7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30" customHeight="1">
      <c r="A45" s="88" t="s">
        <v>40</v>
      </c>
      <c r="B45" s="89" t="str">
        <f>B21</f>
        <v xml:space="preserve"> Ateliers collectifs bénéficiaires </v>
      </c>
      <c r="C45" s="90"/>
      <c r="D45" s="179"/>
      <c r="E45" s="189"/>
      <c r="F45" s="28">
        <f t="shared" si="16"/>
        <v>2100</v>
      </c>
      <c r="G45" s="28">
        <f t="shared" si="17"/>
        <v>17865</v>
      </c>
      <c r="H45" s="28">
        <f t="shared" si="18"/>
        <v>21438</v>
      </c>
      <c r="I45" s="91"/>
      <c r="J45" s="92"/>
      <c r="K45" s="92">
        <f t="shared" ref="K45:R45" si="20">+K$21*0.8</f>
        <v>0</v>
      </c>
      <c r="L45" s="92">
        <f t="shared" si="20"/>
        <v>0</v>
      </c>
      <c r="M45" s="92">
        <f t="shared" si="20"/>
        <v>0</v>
      </c>
      <c r="N45" s="92">
        <f t="shared" si="20"/>
        <v>0</v>
      </c>
      <c r="O45" s="92">
        <f t="shared" si="20"/>
        <v>0</v>
      </c>
      <c r="P45" s="92">
        <f t="shared" si="20"/>
        <v>0</v>
      </c>
      <c r="Q45" s="92">
        <f t="shared" si="20"/>
        <v>300</v>
      </c>
      <c r="R45" s="92">
        <f t="shared" si="20"/>
        <v>600</v>
      </c>
      <c r="S45" s="92">
        <v>600</v>
      </c>
      <c r="T45" s="92">
        <v>600</v>
      </c>
      <c r="U45" s="92">
        <f t="shared" ref="U45:AR45" si="21">U21*0.2382</f>
        <v>1786.5</v>
      </c>
      <c r="V45" s="92">
        <f t="shared" si="21"/>
        <v>1786.5</v>
      </c>
      <c r="W45" s="92">
        <f t="shared" si="21"/>
        <v>1786.5</v>
      </c>
      <c r="X45" s="92">
        <f t="shared" si="21"/>
        <v>1786.5</v>
      </c>
      <c r="Y45" s="92">
        <f t="shared" si="21"/>
        <v>1786.5</v>
      </c>
      <c r="Z45" s="92">
        <f t="shared" si="21"/>
        <v>1786.5</v>
      </c>
      <c r="AA45" s="92">
        <f t="shared" si="21"/>
        <v>0</v>
      </c>
      <c r="AB45" s="92">
        <f t="shared" si="21"/>
        <v>0</v>
      </c>
      <c r="AC45" s="92">
        <f t="shared" si="21"/>
        <v>1786.5</v>
      </c>
      <c r="AD45" s="92">
        <f t="shared" si="21"/>
        <v>1786.5</v>
      </c>
      <c r="AE45" s="92">
        <f t="shared" si="21"/>
        <v>1786.5</v>
      </c>
      <c r="AF45" s="92">
        <f t="shared" si="21"/>
        <v>1786.5</v>
      </c>
      <c r="AG45" s="92">
        <f t="shared" si="21"/>
        <v>1786.5</v>
      </c>
      <c r="AH45" s="92">
        <f t="shared" si="21"/>
        <v>1786.5</v>
      </c>
      <c r="AI45" s="92">
        <f t="shared" si="21"/>
        <v>1786.5</v>
      </c>
      <c r="AJ45" s="92">
        <f t="shared" si="21"/>
        <v>1786.5</v>
      </c>
      <c r="AK45" s="92">
        <f t="shared" si="21"/>
        <v>1786.5</v>
      </c>
      <c r="AL45" s="92">
        <f t="shared" si="21"/>
        <v>1786.5</v>
      </c>
      <c r="AM45" s="92">
        <f t="shared" si="21"/>
        <v>1786.5</v>
      </c>
      <c r="AN45" s="92">
        <f t="shared" si="21"/>
        <v>1786.5</v>
      </c>
      <c r="AO45" s="92">
        <f t="shared" si="21"/>
        <v>1786.5</v>
      </c>
      <c r="AP45" s="92">
        <f t="shared" si="21"/>
        <v>1786.5</v>
      </c>
      <c r="AQ45" s="92">
        <f t="shared" si="21"/>
        <v>1786.5</v>
      </c>
      <c r="AR45" s="92">
        <f t="shared" si="21"/>
        <v>1786.5</v>
      </c>
    </row>
    <row r="46" spans="1:44" ht="39" customHeight="1">
      <c r="A46" s="266" t="s">
        <v>41</v>
      </c>
      <c r="B46" s="448" t="s">
        <v>112</v>
      </c>
      <c r="C46" s="449"/>
      <c r="D46" s="450"/>
      <c r="E46" s="190"/>
      <c r="F46" s="28">
        <f t="shared" si="16"/>
        <v>2800</v>
      </c>
      <c r="G46" s="28">
        <f t="shared" si="17"/>
        <v>8400</v>
      </c>
      <c r="H46" s="28">
        <f t="shared" si="18"/>
        <v>8400</v>
      </c>
      <c r="I46" s="93">
        <v>0</v>
      </c>
      <c r="J46" s="94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700</v>
      </c>
      <c r="R46" s="20">
        <v>700</v>
      </c>
      <c r="S46" s="20">
        <v>700</v>
      </c>
      <c r="T46" s="20">
        <v>700</v>
      </c>
      <c r="U46" s="20">
        <v>700</v>
      </c>
      <c r="V46" s="20">
        <v>700</v>
      </c>
      <c r="W46" s="20">
        <v>700</v>
      </c>
      <c r="X46" s="20">
        <v>700</v>
      </c>
      <c r="Y46" s="20">
        <v>700</v>
      </c>
      <c r="Z46" s="20">
        <v>700</v>
      </c>
      <c r="AA46" s="20">
        <v>700</v>
      </c>
      <c r="AB46" s="20">
        <v>700</v>
      </c>
      <c r="AC46" s="20">
        <v>700</v>
      </c>
      <c r="AD46" s="20">
        <v>700</v>
      </c>
      <c r="AE46" s="20">
        <v>700</v>
      </c>
      <c r="AF46" s="20">
        <v>700</v>
      </c>
      <c r="AG46" s="20">
        <v>700</v>
      </c>
      <c r="AH46" s="20">
        <v>700</v>
      </c>
      <c r="AI46" s="20">
        <v>700</v>
      </c>
      <c r="AJ46" s="20">
        <v>700</v>
      </c>
      <c r="AK46" s="20">
        <v>700</v>
      </c>
      <c r="AL46" s="20">
        <v>700</v>
      </c>
      <c r="AM46" s="20">
        <v>700</v>
      </c>
      <c r="AN46" s="20">
        <v>700</v>
      </c>
      <c r="AO46" s="20">
        <v>700</v>
      </c>
      <c r="AP46" s="20">
        <v>700</v>
      </c>
      <c r="AQ46" s="20">
        <v>700</v>
      </c>
      <c r="AR46" s="20">
        <v>700</v>
      </c>
    </row>
    <row r="47" spans="1:44" ht="39" customHeight="1">
      <c r="A47" s="266" t="s">
        <v>42</v>
      </c>
      <c r="B47" s="451" t="s">
        <v>160</v>
      </c>
      <c r="C47" s="449"/>
      <c r="D47" s="450"/>
      <c r="E47" s="190"/>
      <c r="F47" s="28">
        <f t="shared" si="16"/>
        <v>12499.5</v>
      </c>
      <c r="G47" s="28">
        <f t="shared" si="17"/>
        <v>49998</v>
      </c>
      <c r="H47" s="28">
        <f t="shared" si="18"/>
        <v>95829.5</v>
      </c>
      <c r="I47" s="29"/>
      <c r="J47" s="20"/>
      <c r="K47" s="86"/>
      <c r="L47" s="86"/>
      <c r="M47" s="86"/>
      <c r="N47" s="86"/>
      <c r="O47" s="86"/>
      <c r="P47" s="86"/>
      <c r="Q47" s="86">
        <f t="shared" ref="Q47:AR47" si="22">Q24*83.33/100</f>
        <v>0</v>
      </c>
      <c r="R47" s="86">
        <f t="shared" si="22"/>
        <v>4166.5</v>
      </c>
      <c r="S47" s="86">
        <f t="shared" si="22"/>
        <v>4166.5</v>
      </c>
      <c r="T47" s="86">
        <f t="shared" si="22"/>
        <v>4166.5</v>
      </c>
      <c r="U47" s="86">
        <f t="shared" si="22"/>
        <v>4166.5</v>
      </c>
      <c r="V47" s="86">
        <f t="shared" si="22"/>
        <v>4166.5</v>
      </c>
      <c r="W47" s="86">
        <f t="shared" si="22"/>
        <v>4166.5</v>
      </c>
      <c r="X47" s="86">
        <f t="shared" si="22"/>
        <v>4166.5</v>
      </c>
      <c r="Y47" s="86">
        <f t="shared" si="22"/>
        <v>4166.5</v>
      </c>
      <c r="Z47" s="86">
        <f t="shared" si="22"/>
        <v>4166.5</v>
      </c>
      <c r="AA47" s="86">
        <f t="shared" si="22"/>
        <v>4166.5</v>
      </c>
      <c r="AB47" s="86">
        <f t="shared" si="22"/>
        <v>4166.5</v>
      </c>
      <c r="AC47" s="86">
        <f t="shared" si="22"/>
        <v>4166.5</v>
      </c>
      <c r="AD47" s="86">
        <f t="shared" si="22"/>
        <v>4166.5</v>
      </c>
      <c r="AE47" s="86">
        <f t="shared" si="22"/>
        <v>4166.5</v>
      </c>
      <c r="AF47" s="86">
        <f t="shared" si="22"/>
        <v>4166.5</v>
      </c>
      <c r="AG47" s="86">
        <f t="shared" si="22"/>
        <v>4166.5</v>
      </c>
      <c r="AH47" s="86">
        <f t="shared" si="22"/>
        <v>8333</v>
      </c>
      <c r="AI47" s="86">
        <f t="shared" si="22"/>
        <v>8333</v>
      </c>
      <c r="AJ47" s="86">
        <f t="shared" si="22"/>
        <v>8333</v>
      </c>
      <c r="AK47" s="86">
        <f t="shared" si="22"/>
        <v>8333</v>
      </c>
      <c r="AL47" s="86">
        <f t="shared" si="22"/>
        <v>8333</v>
      </c>
      <c r="AM47" s="86">
        <f t="shared" si="22"/>
        <v>8333</v>
      </c>
      <c r="AN47" s="86">
        <f t="shared" si="22"/>
        <v>8333</v>
      </c>
      <c r="AO47" s="86">
        <f t="shared" si="22"/>
        <v>8333</v>
      </c>
      <c r="AP47" s="86">
        <f t="shared" si="22"/>
        <v>8333</v>
      </c>
      <c r="AQ47" s="86">
        <f t="shared" si="22"/>
        <v>8333</v>
      </c>
      <c r="AR47" s="86">
        <f t="shared" si="22"/>
        <v>8333</v>
      </c>
    </row>
    <row r="48" spans="1:44" ht="46.9" customHeight="1">
      <c r="A48" s="267" t="s">
        <v>43</v>
      </c>
      <c r="B48" s="448" t="s">
        <v>113</v>
      </c>
      <c r="C48" s="449"/>
      <c r="D48" s="450"/>
      <c r="E48" s="190"/>
      <c r="F48" s="28">
        <f t="shared" ref="F48:F72" si="23">SUM(I48:T48)</f>
        <v>6000</v>
      </c>
      <c r="G48" s="28">
        <f t="shared" ref="G48:G72" si="24">SUM(U48:AF48)</f>
        <v>24000</v>
      </c>
      <c r="H48" s="28">
        <f t="shared" ref="H48:H72" si="25">SUM(AG48:AR48)</f>
        <v>24000</v>
      </c>
      <c r="I48" s="29"/>
      <c r="J48" s="20"/>
      <c r="K48" s="86"/>
      <c r="L48" s="86"/>
      <c r="M48" s="86"/>
      <c r="N48" s="86"/>
      <c r="O48" s="86"/>
      <c r="P48" s="86"/>
      <c r="Q48" s="86"/>
      <c r="R48" s="86">
        <v>2000</v>
      </c>
      <c r="S48" s="151">
        <v>2000</v>
      </c>
      <c r="T48" s="151">
        <v>2000</v>
      </c>
      <c r="U48" s="151">
        <v>2000</v>
      </c>
      <c r="V48" s="151">
        <v>2000</v>
      </c>
      <c r="W48" s="151">
        <v>2000</v>
      </c>
      <c r="X48" s="151">
        <v>2000</v>
      </c>
      <c r="Y48" s="151">
        <v>2000</v>
      </c>
      <c r="Z48" s="151">
        <v>2000</v>
      </c>
      <c r="AA48" s="151">
        <v>2000</v>
      </c>
      <c r="AB48" s="151">
        <v>2000</v>
      </c>
      <c r="AC48" s="151">
        <v>2000</v>
      </c>
      <c r="AD48" s="151">
        <v>2000</v>
      </c>
      <c r="AE48" s="151">
        <v>2000</v>
      </c>
      <c r="AF48" s="151">
        <v>2000</v>
      </c>
      <c r="AG48" s="151">
        <v>2000</v>
      </c>
      <c r="AH48" s="151">
        <v>2000</v>
      </c>
      <c r="AI48" s="151">
        <v>2000</v>
      </c>
      <c r="AJ48" s="151">
        <v>2000</v>
      </c>
      <c r="AK48" s="151">
        <v>2000</v>
      </c>
      <c r="AL48" s="151">
        <v>2000</v>
      </c>
      <c r="AM48" s="151">
        <v>2000</v>
      </c>
      <c r="AN48" s="151">
        <v>2000</v>
      </c>
      <c r="AO48" s="151">
        <v>2000</v>
      </c>
      <c r="AP48" s="151">
        <v>2000</v>
      </c>
      <c r="AQ48" s="151">
        <v>2000</v>
      </c>
      <c r="AR48" s="151">
        <v>2000</v>
      </c>
    </row>
    <row r="49" spans="1:44" s="159" customFormat="1" ht="28.5" customHeight="1">
      <c r="A49" s="268" t="s">
        <v>82</v>
      </c>
      <c r="B49" s="454" t="s">
        <v>235</v>
      </c>
      <c r="C49" s="454"/>
      <c r="D49" s="455"/>
      <c r="E49" s="190"/>
      <c r="F49" s="28">
        <f t="shared" ref="F49" si="26">SUM(I49:T49)</f>
        <v>0</v>
      </c>
      <c r="G49" s="28">
        <f t="shared" ref="G49" si="27">SUM(U49:AF49)</f>
        <v>9000</v>
      </c>
      <c r="H49" s="28">
        <f t="shared" ref="H49" si="28">SUM(AG49:AR49)</f>
        <v>0</v>
      </c>
      <c r="I49" s="156"/>
      <c r="J49" s="94"/>
      <c r="K49" s="157"/>
      <c r="L49" s="157"/>
      <c r="M49" s="157"/>
      <c r="N49" s="157"/>
      <c r="O49" s="157"/>
      <c r="P49" s="157"/>
      <c r="Q49" s="157"/>
      <c r="R49" s="157"/>
      <c r="S49" s="157"/>
      <c r="T49" s="158"/>
      <c r="U49" s="158">
        <v>4500</v>
      </c>
      <c r="V49" s="158"/>
      <c r="W49" s="158"/>
      <c r="X49" s="158"/>
      <c r="Y49" s="158"/>
      <c r="Z49" s="158">
        <v>4500</v>
      </c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</row>
    <row r="50" spans="1:44" ht="19.5" customHeight="1">
      <c r="A50" s="269" t="s">
        <v>114</v>
      </c>
      <c r="B50" s="252" t="s">
        <v>233</v>
      </c>
      <c r="C50" s="253"/>
      <c r="D50" s="270"/>
      <c r="E50" s="370">
        <f>+F50+G50+H50</f>
        <v>46444.79</v>
      </c>
      <c r="F50" s="154">
        <f t="shared" si="23"/>
        <v>46444.79</v>
      </c>
      <c r="G50" s="28">
        <f t="shared" si="24"/>
        <v>0</v>
      </c>
      <c r="H50" s="28">
        <f t="shared" si="25"/>
        <v>0</v>
      </c>
      <c r="I50" s="95"/>
      <c r="J50" s="96"/>
      <c r="K50" s="97"/>
      <c r="L50" s="97"/>
      <c r="M50" s="97"/>
      <c r="N50" s="194" t="s">
        <v>32</v>
      </c>
      <c r="O50" s="97">
        <v>4444.79</v>
      </c>
      <c r="P50" s="97">
        <v>7000</v>
      </c>
      <c r="Q50" s="97" t="s">
        <v>32</v>
      </c>
      <c r="R50" s="97"/>
      <c r="S50" s="97"/>
      <c r="T50" s="98">
        <v>35000</v>
      </c>
      <c r="U50" s="98"/>
      <c r="V50" s="98"/>
      <c r="W50" s="98"/>
      <c r="X50" s="98"/>
      <c r="Y50" s="98"/>
      <c r="Z50" s="377" t="s">
        <v>32</v>
      </c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</row>
    <row r="51" spans="1:44" s="234" customFormat="1" ht="19.5" customHeight="1">
      <c r="A51" s="269" t="s">
        <v>114</v>
      </c>
      <c r="B51" s="252" t="s">
        <v>234</v>
      </c>
      <c r="C51" s="253"/>
      <c r="D51" s="270"/>
      <c r="E51" s="370">
        <f>+F51+G51+H51</f>
        <v>16555.21</v>
      </c>
      <c r="F51" s="154">
        <f t="shared" ref="F51" si="29">SUM(I51:T51)</f>
        <v>0</v>
      </c>
      <c r="G51" s="28">
        <f t="shared" ref="G51" si="30">SUM(U51:AF51)</f>
        <v>16555.21</v>
      </c>
      <c r="H51" s="28">
        <f t="shared" ref="H51" si="31">SUM(AG51:AR51)</f>
        <v>0</v>
      </c>
      <c r="I51" s="95"/>
      <c r="J51" s="96"/>
      <c r="K51" s="97"/>
      <c r="L51" s="97"/>
      <c r="M51" s="97"/>
      <c r="N51" s="194"/>
      <c r="O51" s="97"/>
      <c r="P51" s="97"/>
      <c r="Q51" s="97"/>
      <c r="R51" s="97"/>
      <c r="S51" s="97"/>
      <c r="T51" s="98"/>
      <c r="U51" s="98"/>
      <c r="V51" s="98"/>
      <c r="W51" s="98">
        <f>+'Projet VERBATIM'!I16+'Projet VERBATIM'!I18</f>
        <v>16555.21</v>
      </c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</row>
    <row r="52" spans="1:44" s="234" customFormat="1" ht="27" customHeight="1">
      <c r="A52" s="269" t="s">
        <v>114</v>
      </c>
      <c r="B52" s="456" t="s">
        <v>227</v>
      </c>
      <c r="C52" s="456"/>
      <c r="D52" s="457"/>
      <c r="E52" s="370">
        <f>+F52+G52+H52</f>
        <v>16500</v>
      </c>
      <c r="F52" s="154">
        <f t="shared" ref="F52" si="32">SUM(I52:T52)</f>
        <v>6000</v>
      </c>
      <c r="G52" s="28">
        <f t="shared" ref="G52" si="33">SUM(U52:AF52)</f>
        <v>5250</v>
      </c>
      <c r="H52" s="28">
        <f t="shared" ref="H52" si="34">SUM(AG52:AR52)</f>
        <v>5250</v>
      </c>
      <c r="I52" s="95"/>
      <c r="J52" s="96"/>
      <c r="K52" s="97"/>
      <c r="L52" s="97"/>
      <c r="M52" s="97"/>
      <c r="N52" s="194"/>
      <c r="O52" s="97"/>
      <c r="P52" s="97"/>
      <c r="Q52" s="97"/>
      <c r="R52" s="97"/>
      <c r="S52" s="97"/>
      <c r="T52" s="98">
        <v>6000</v>
      </c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>
        <v>5250</v>
      </c>
      <c r="AG52" s="98"/>
      <c r="AH52" s="98"/>
      <c r="AI52" s="98"/>
      <c r="AJ52" s="98"/>
      <c r="AK52" s="98"/>
      <c r="AL52" s="98">
        <v>5250</v>
      </c>
      <c r="AM52" s="98"/>
      <c r="AN52" s="98"/>
      <c r="AO52" s="98"/>
      <c r="AP52" s="98"/>
      <c r="AQ52" s="98"/>
      <c r="AR52" s="377" t="s">
        <v>32</v>
      </c>
    </row>
    <row r="53" spans="1:44" ht="19.5" customHeight="1">
      <c r="A53" s="271" t="s">
        <v>114</v>
      </c>
      <c r="B53" s="272" t="s">
        <v>46</v>
      </c>
      <c r="C53" s="273"/>
      <c r="D53" s="274"/>
      <c r="E53" s="186"/>
      <c r="F53" s="28">
        <f t="shared" si="23"/>
        <v>1000</v>
      </c>
      <c r="G53" s="28">
        <f t="shared" si="24"/>
        <v>3000</v>
      </c>
      <c r="H53" s="28">
        <f t="shared" si="25"/>
        <v>3000</v>
      </c>
      <c r="I53" s="99">
        <v>0</v>
      </c>
      <c r="J53" s="100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250</v>
      </c>
      <c r="R53" s="101">
        <v>250</v>
      </c>
      <c r="S53" s="101">
        <v>250</v>
      </c>
      <c r="T53" s="102">
        <v>250</v>
      </c>
      <c r="U53" s="102">
        <v>250</v>
      </c>
      <c r="V53" s="102">
        <v>250</v>
      </c>
      <c r="W53" s="102">
        <v>250</v>
      </c>
      <c r="X53" s="102">
        <v>250</v>
      </c>
      <c r="Y53" s="102">
        <v>250</v>
      </c>
      <c r="Z53" s="102">
        <v>250</v>
      </c>
      <c r="AA53" s="102">
        <v>250</v>
      </c>
      <c r="AB53" s="102">
        <v>250</v>
      </c>
      <c r="AC53" s="102">
        <v>250</v>
      </c>
      <c r="AD53" s="102">
        <v>250</v>
      </c>
      <c r="AE53" s="102">
        <v>250</v>
      </c>
      <c r="AF53" s="102">
        <v>250</v>
      </c>
      <c r="AG53" s="102">
        <v>250</v>
      </c>
      <c r="AH53" s="102">
        <v>250</v>
      </c>
      <c r="AI53" s="102">
        <v>250</v>
      </c>
      <c r="AJ53" s="102">
        <v>250</v>
      </c>
      <c r="AK53" s="102">
        <v>250</v>
      </c>
      <c r="AL53" s="102">
        <v>250</v>
      </c>
      <c r="AM53" s="102">
        <v>250</v>
      </c>
      <c r="AN53" s="102">
        <v>250</v>
      </c>
      <c r="AO53" s="102">
        <v>250</v>
      </c>
      <c r="AP53" s="102">
        <v>250</v>
      </c>
      <c r="AQ53" s="102">
        <v>250</v>
      </c>
      <c r="AR53" s="102">
        <v>250</v>
      </c>
    </row>
    <row r="54" spans="1:44" ht="19.5" hidden="1" customHeight="1">
      <c r="A54" s="38" t="s">
        <v>45</v>
      </c>
      <c r="B54" s="46" t="s">
        <v>47</v>
      </c>
      <c r="C54" s="16"/>
      <c r="D54" s="155"/>
      <c r="E54" s="183"/>
      <c r="F54" s="28">
        <f t="shared" si="23"/>
        <v>0</v>
      </c>
      <c r="G54" s="28">
        <f t="shared" si="24"/>
        <v>0</v>
      </c>
      <c r="H54" s="28">
        <f t="shared" si="25"/>
        <v>0</v>
      </c>
      <c r="I54" s="29"/>
      <c r="J54" s="20"/>
      <c r="K54" s="86"/>
      <c r="L54" s="86"/>
      <c r="M54" s="86"/>
      <c r="N54" s="86"/>
      <c r="O54" s="86"/>
      <c r="P54" s="86"/>
      <c r="Q54" s="86"/>
      <c r="R54" s="86"/>
      <c r="S54" s="86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9.5" hidden="1" customHeight="1">
      <c r="A55" s="38" t="s">
        <v>48</v>
      </c>
      <c r="B55" s="16"/>
      <c r="C55" s="16"/>
      <c r="D55" s="155"/>
      <c r="E55" s="183"/>
      <c r="F55" s="28">
        <f t="shared" si="23"/>
        <v>0</v>
      </c>
      <c r="G55" s="28">
        <f t="shared" si="24"/>
        <v>0</v>
      </c>
      <c r="H55" s="28">
        <f t="shared" si="25"/>
        <v>0</v>
      </c>
      <c r="I55" s="29"/>
      <c r="J55" s="20"/>
      <c r="K55" s="86"/>
      <c r="L55" s="86"/>
      <c r="M55" s="86"/>
      <c r="N55" s="86"/>
      <c r="O55" s="86"/>
      <c r="P55" s="86"/>
      <c r="Q55" s="86"/>
      <c r="R55" s="86"/>
      <c r="S55" s="86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</row>
    <row r="56" spans="1:44" ht="19.5" hidden="1" customHeight="1">
      <c r="A56" s="38" t="s">
        <v>49</v>
      </c>
      <c r="B56" s="16"/>
      <c r="C56" s="16"/>
      <c r="D56" s="155"/>
      <c r="E56" s="183"/>
      <c r="F56" s="28">
        <f t="shared" si="23"/>
        <v>0</v>
      </c>
      <c r="G56" s="28">
        <f t="shared" si="24"/>
        <v>0</v>
      </c>
      <c r="H56" s="28">
        <f t="shared" si="25"/>
        <v>0</v>
      </c>
      <c r="I56" s="29"/>
      <c r="J56" s="20"/>
      <c r="K56" s="86"/>
      <c r="L56" s="86"/>
      <c r="M56" s="86"/>
      <c r="N56" s="86"/>
      <c r="O56" s="86"/>
      <c r="P56" s="86"/>
      <c r="Q56" s="86"/>
      <c r="R56" s="86"/>
      <c r="S56" s="86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</row>
    <row r="57" spans="1:44" ht="19.5" hidden="1" customHeight="1">
      <c r="A57" s="38" t="s">
        <v>50</v>
      </c>
      <c r="B57" s="16"/>
      <c r="C57" s="16"/>
      <c r="D57" s="155"/>
      <c r="E57" s="183"/>
      <c r="F57" s="28">
        <f t="shared" si="23"/>
        <v>0</v>
      </c>
      <c r="G57" s="28">
        <f t="shared" si="24"/>
        <v>0</v>
      </c>
      <c r="H57" s="28">
        <f t="shared" si="25"/>
        <v>0</v>
      </c>
      <c r="I57" s="29"/>
      <c r="J57" s="20"/>
      <c r="K57" s="86"/>
      <c r="L57" s="86"/>
      <c r="M57" s="86"/>
      <c r="N57" s="86"/>
      <c r="O57" s="86"/>
      <c r="P57" s="86"/>
      <c r="Q57" s="86"/>
      <c r="R57" s="86"/>
      <c r="S57" s="86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</row>
    <row r="58" spans="1:44" ht="19.5" hidden="1" customHeight="1">
      <c r="A58" s="38" t="s">
        <v>51</v>
      </c>
      <c r="B58" s="16"/>
      <c r="C58" s="16"/>
      <c r="D58" s="155"/>
      <c r="E58" s="183"/>
      <c r="F58" s="28">
        <f t="shared" si="23"/>
        <v>0</v>
      </c>
      <c r="G58" s="28">
        <f t="shared" si="24"/>
        <v>0</v>
      </c>
      <c r="H58" s="28">
        <f t="shared" si="25"/>
        <v>0</v>
      </c>
      <c r="I58" s="29"/>
      <c r="J58" s="20"/>
      <c r="K58" s="86"/>
      <c r="L58" s="86"/>
      <c r="M58" s="86"/>
      <c r="N58" s="86"/>
      <c r="O58" s="86"/>
      <c r="P58" s="86"/>
      <c r="Q58" s="86"/>
      <c r="R58" s="86"/>
      <c r="S58" s="86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</row>
    <row r="59" spans="1:44" ht="19.5" hidden="1" customHeight="1">
      <c r="A59" s="38" t="s">
        <v>52</v>
      </c>
      <c r="B59" s="16"/>
      <c r="C59" s="16"/>
      <c r="D59" s="155"/>
      <c r="E59" s="183"/>
      <c r="F59" s="28">
        <f t="shared" si="23"/>
        <v>0</v>
      </c>
      <c r="G59" s="28">
        <f t="shared" si="24"/>
        <v>0</v>
      </c>
      <c r="H59" s="28">
        <f t="shared" si="25"/>
        <v>0</v>
      </c>
      <c r="I59" s="29"/>
      <c r="J59" s="20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ht="19.5" hidden="1" customHeight="1">
      <c r="A60" s="38" t="s">
        <v>53</v>
      </c>
      <c r="B60" s="16"/>
      <c r="C60" s="16"/>
      <c r="D60" s="155"/>
      <c r="E60" s="183"/>
      <c r="F60" s="28">
        <f t="shared" si="23"/>
        <v>0</v>
      </c>
      <c r="G60" s="28">
        <f t="shared" si="24"/>
        <v>0</v>
      </c>
      <c r="H60" s="28">
        <f t="shared" si="25"/>
        <v>0</v>
      </c>
      <c r="I60" s="29"/>
      <c r="J60" s="20"/>
      <c r="K60" s="86"/>
      <c r="L60" s="86"/>
      <c r="M60" s="86"/>
      <c r="N60" s="86"/>
      <c r="O60" s="86"/>
      <c r="P60" s="86"/>
      <c r="Q60" s="86"/>
      <c r="R60" s="86"/>
      <c r="S60" s="86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9.5" hidden="1" customHeight="1">
      <c r="A61" s="38" t="s">
        <v>54</v>
      </c>
      <c r="B61" s="16"/>
      <c r="C61" s="16"/>
      <c r="D61" s="155"/>
      <c r="E61" s="183"/>
      <c r="F61" s="28">
        <f t="shared" si="23"/>
        <v>0</v>
      </c>
      <c r="G61" s="28">
        <f t="shared" si="24"/>
        <v>0</v>
      </c>
      <c r="H61" s="28">
        <f t="shared" si="25"/>
        <v>0</v>
      </c>
      <c r="I61" s="29"/>
      <c r="J61" s="20"/>
      <c r="K61" s="86"/>
      <c r="L61" s="86"/>
      <c r="M61" s="86"/>
      <c r="N61" s="86"/>
      <c r="O61" s="86"/>
      <c r="P61" s="86"/>
      <c r="Q61" s="86"/>
      <c r="R61" s="86"/>
      <c r="S61" s="86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ht="19.5" hidden="1" customHeight="1">
      <c r="A62" s="38" t="s">
        <v>55</v>
      </c>
      <c r="B62" s="16"/>
      <c r="C62" s="16"/>
      <c r="D62" s="155"/>
      <c r="E62" s="183"/>
      <c r="F62" s="28">
        <f t="shared" si="23"/>
        <v>0</v>
      </c>
      <c r="G62" s="28">
        <f t="shared" si="24"/>
        <v>0</v>
      </c>
      <c r="H62" s="28">
        <f t="shared" si="25"/>
        <v>0</v>
      </c>
      <c r="I62" s="29"/>
      <c r="J62" s="20"/>
      <c r="K62" s="86"/>
      <c r="L62" s="86"/>
      <c r="M62" s="86"/>
      <c r="N62" s="86"/>
      <c r="O62" s="86"/>
      <c r="P62" s="86"/>
      <c r="Q62" s="86"/>
      <c r="R62" s="86"/>
      <c r="S62" s="86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ht="19.5" hidden="1" customHeight="1">
      <c r="A63" s="38" t="s">
        <v>56</v>
      </c>
      <c r="B63" s="16"/>
      <c r="C63" s="16"/>
      <c r="D63" s="155"/>
      <c r="E63" s="183"/>
      <c r="F63" s="28">
        <f t="shared" si="23"/>
        <v>0</v>
      </c>
      <c r="G63" s="28">
        <f t="shared" si="24"/>
        <v>0</v>
      </c>
      <c r="H63" s="28">
        <f t="shared" si="25"/>
        <v>0</v>
      </c>
      <c r="I63" s="29"/>
      <c r="J63" s="20"/>
      <c r="K63" s="86"/>
      <c r="L63" s="86"/>
      <c r="M63" s="86"/>
      <c r="N63" s="86"/>
      <c r="O63" s="86"/>
      <c r="P63" s="86"/>
      <c r="Q63" s="86"/>
      <c r="R63" s="86"/>
      <c r="S63" s="86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ht="19.5" hidden="1" customHeight="1">
      <c r="A64" s="38" t="s">
        <v>57</v>
      </c>
      <c r="B64" s="16"/>
      <c r="C64" s="16"/>
      <c r="D64" s="155"/>
      <c r="E64" s="183"/>
      <c r="F64" s="28">
        <f t="shared" si="23"/>
        <v>0</v>
      </c>
      <c r="G64" s="28">
        <f t="shared" si="24"/>
        <v>0</v>
      </c>
      <c r="H64" s="28">
        <f t="shared" si="25"/>
        <v>0</v>
      </c>
      <c r="I64" s="29"/>
      <c r="J64" s="20"/>
      <c r="K64" s="86"/>
      <c r="L64" s="86"/>
      <c r="M64" s="86"/>
      <c r="N64" s="86"/>
      <c r="O64" s="86"/>
      <c r="P64" s="86"/>
      <c r="Q64" s="86"/>
      <c r="R64" s="86"/>
      <c r="S64" s="86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  <row r="65" spans="1:44" ht="19.5" customHeight="1">
      <c r="A65" s="275" t="s">
        <v>58</v>
      </c>
      <c r="B65" s="238"/>
      <c r="C65" s="238"/>
      <c r="D65" s="276"/>
      <c r="E65" s="183"/>
      <c r="F65" s="28">
        <f t="shared" si="23"/>
        <v>0</v>
      </c>
      <c r="G65" s="28">
        <f t="shared" si="24"/>
        <v>0</v>
      </c>
      <c r="H65" s="28">
        <f t="shared" si="25"/>
        <v>0</v>
      </c>
      <c r="I65" s="29"/>
      <c r="J65" s="20"/>
      <c r="K65" s="86"/>
      <c r="L65" s="86"/>
      <c r="M65" s="86"/>
      <c r="N65" s="86"/>
      <c r="O65" s="86"/>
      <c r="P65" s="86"/>
      <c r="Q65" s="86"/>
      <c r="R65" s="86"/>
      <c r="S65" s="86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</row>
    <row r="66" spans="1:44" ht="19.5" customHeight="1">
      <c r="A66" s="277" t="s">
        <v>44</v>
      </c>
      <c r="B66" s="278" t="s">
        <v>75</v>
      </c>
      <c r="C66" s="256"/>
      <c r="D66" s="279"/>
      <c r="E66" s="188"/>
      <c r="F66" s="28">
        <f t="shared" si="23"/>
        <v>12600</v>
      </c>
      <c r="G66" s="28">
        <f t="shared" si="24"/>
        <v>28750</v>
      </c>
      <c r="H66" s="28">
        <f t="shared" si="25"/>
        <v>30000</v>
      </c>
      <c r="I66" s="103"/>
      <c r="J66" s="104">
        <v>100</v>
      </c>
      <c r="K66" s="104">
        <v>1250</v>
      </c>
      <c r="L66" s="104">
        <v>1250</v>
      </c>
      <c r="M66" s="104">
        <v>1250</v>
      </c>
      <c r="N66" s="104">
        <v>1250</v>
      </c>
      <c r="O66" s="104">
        <v>1250</v>
      </c>
      <c r="P66" s="104">
        <v>1250</v>
      </c>
      <c r="Q66" s="104">
        <v>1250</v>
      </c>
      <c r="R66" s="104">
        <v>1250</v>
      </c>
      <c r="S66" s="104">
        <v>1250</v>
      </c>
      <c r="T66" s="105">
        <v>1250</v>
      </c>
      <c r="U66" s="105">
        <v>1250</v>
      </c>
      <c r="V66" s="106">
        <v>2500</v>
      </c>
      <c r="W66" s="106">
        <v>2500</v>
      </c>
      <c r="X66" s="106">
        <v>2500</v>
      </c>
      <c r="Y66" s="106">
        <v>2500</v>
      </c>
      <c r="Z66" s="106">
        <v>2500</v>
      </c>
      <c r="AA66" s="106">
        <v>2500</v>
      </c>
      <c r="AB66" s="106">
        <v>2500</v>
      </c>
      <c r="AC66" s="106">
        <v>2500</v>
      </c>
      <c r="AD66" s="106">
        <v>2500</v>
      </c>
      <c r="AE66" s="106">
        <v>2500</v>
      </c>
      <c r="AF66" s="106">
        <v>2500</v>
      </c>
      <c r="AG66" s="106">
        <v>2500</v>
      </c>
      <c r="AH66" s="106">
        <v>2500</v>
      </c>
      <c r="AI66" s="106">
        <v>2500</v>
      </c>
      <c r="AJ66" s="106">
        <v>2500</v>
      </c>
      <c r="AK66" s="106">
        <v>2500</v>
      </c>
      <c r="AL66" s="106">
        <v>2500</v>
      </c>
      <c r="AM66" s="106">
        <v>2500</v>
      </c>
      <c r="AN66" s="106">
        <v>2500</v>
      </c>
      <c r="AO66" s="106">
        <v>2500</v>
      </c>
      <c r="AP66" s="106">
        <v>2500</v>
      </c>
      <c r="AQ66" s="106">
        <v>2500</v>
      </c>
      <c r="AR66" s="106">
        <v>2500</v>
      </c>
    </row>
    <row r="67" spans="1:44" ht="19.5" customHeight="1">
      <c r="A67" s="277" t="s">
        <v>59</v>
      </c>
      <c r="B67" s="255" t="s">
        <v>60</v>
      </c>
      <c r="C67" s="256"/>
      <c r="D67" s="279"/>
      <c r="E67" s="188"/>
      <c r="F67" s="28">
        <f t="shared" si="23"/>
        <v>3030</v>
      </c>
      <c r="G67" s="28">
        <f t="shared" si="24"/>
        <v>11300</v>
      </c>
      <c r="H67" s="28">
        <f t="shared" si="25"/>
        <v>12000</v>
      </c>
      <c r="I67" s="103"/>
      <c r="J67" s="104">
        <v>30</v>
      </c>
      <c r="K67" s="104">
        <v>300</v>
      </c>
      <c r="L67" s="104">
        <v>300</v>
      </c>
      <c r="M67" s="104">
        <v>300</v>
      </c>
      <c r="N67" s="104">
        <v>300</v>
      </c>
      <c r="O67" s="104">
        <v>300</v>
      </c>
      <c r="P67" s="104">
        <v>300</v>
      </c>
      <c r="Q67" s="104">
        <v>300</v>
      </c>
      <c r="R67" s="104">
        <v>300</v>
      </c>
      <c r="S67" s="104">
        <v>300</v>
      </c>
      <c r="T67" s="105">
        <v>300</v>
      </c>
      <c r="U67" s="105">
        <v>300</v>
      </c>
      <c r="V67" s="105">
        <f t="shared" ref="V67:AR67" si="35">V66*40%</f>
        <v>1000</v>
      </c>
      <c r="W67" s="105">
        <f t="shared" si="35"/>
        <v>1000</v>
      </c>
      <c r="X67" s="105">
        <f t="shared" si="35"/>
        <v>1000</v>
      </c>
      <c r="Y67" s="105">
        <f t="shared" si="35"/>
        <v>1000</v>
      </c>
      <c r="Z67" s="105">
        <f t="shared" si="35"/>
        <v>1000</v>
      </c>
      <c r="AA67" s="105">
        <f t="shared" si="35"/>
        <v>1000</v>
      </c>
      <c r="AB67" s="105">
        <f t="shared" si="35"/>
        <v>1000</v>
      </c>
      <c r="AC67" s="105">
        <f t="shared" si="35"/>
        <v>1000</v>
      </c>
      <c r="AD67" s="105">
        <f t="shared" si="35"/>
        <v>1000</v>
      </c>
      <c r="AE67" s="105">
        <f t="shared" si="35"/>
        <v>1000</v>
      </c>
      <c r="AF67" s="105">
        <f t="shared" si="35"/>
        <v>1000</v>
      </c>
      <c r="AG67" s="105">
        <f t="shared" si="35"/>
        <v>1000</v>
      </c>
      <c r="AH67" s="105">
        <f t="shared" si="35"/>
        <v>1000</v>
      </c>
      <c r="AI67" s="105">
        <f t="shared" si="35"/>
        <v>1000</v>
      </c>
      <c r="AJ67" s="105">
        <f t="shared" si="35"/>
        <v>1000</v>
      </c>
      <c r="AK67" s="105">
        <f t="shared" si="35"/>
        <v>1000</v>
      </c>
      <c r="AL67" s="105">
        <f t="shared" si="35"/>
        <v>1000</v>
      </c>
      <c r="AM67" s="105">
        <f t="shared" si="35"/>
        <v>1000</v>
      </c>
      <c r="AN67" s="105">
        <f t="shared" si="35"/>
        <v>1000</v>
      </c>
      <c r="AO67" s="105">
        <f t="shared" si="35"/>
        <v>1000</v>
      </c>
      <c r="AP67" s="105">
        <f t="shared" si="35"/>
        <v>1000</v>
      </c>
      <c r="AQ67" s="105">
        <f t="shared" si="35"/>
        <v>1000</v>
      </c>
      <c r="AR67" s="105">
        <f t="shared" si="35"/>
        <v>1000</v>
      </c>
    </row>
    <row r="68" spans="1:44" ht="19.5" customHeight="1">
      <c r="A68" s="277" t="s">
        <v>44</v>
      </c>
      <c r="B68" s="278" t="s">
        <v>76</v>
      </c>
      <c r="C68" s="256"/>
      <c r="D68" s="279"/>
      <c r="E68" s="188"/>
      <c r="F68" s="28">
        <f t="shared" si="23"/>
        <v>11250</v>
      </c>
      <c r="G68" s="28">
        <f t="shared" si="24"/>
        <v>26250</v>
      </c>
      <c r="H68" s="28">
        <f t="shared" si="25"/>
        <v>30000</v>
      </c>
      <c r="I68" s="103"/>
      <c r="J68" s="104"/>
      <c r="K68" s="104"/>
      <c r="L68" s="104">
        <v>1250</v>
      </c>
      <c r="M68" s="104">
        <v>1250</v>
      </c>
      <c r="N68" s="104">
        <v>1250</v>
      </c>
      <c r="O68" s="104">
        <v>1250</v>
      </c>
      <c r="P68" s="104">
        <v>1250</v>
      </c>
      <c r="Q68" s="104">
        <v>1250</v>
      </c>
      <c r="R68" s="104">
        <v>1250</v>
      </c>
      <c r="S68" s="104">
        <v>1250</v>
      </c>
      <c r="T68" s="105">
        <v>1250</v>
      </c>
      <c r="U68" s="105">
        <v>1250</v>
      </c>
      <c r="V68" s="105">
        <v>1250</v>
      </c>
      <c r="W68" s="105">
        <v>1250</v>
      </c>
      <c r="X68" s="106">
        <v>2500</v>
      </c>
      <c r="Y68" s="106">
        <v>2500</v>
      </c>
      <c r="Z68" s="106">
        <v>2500</v>
      </c>
      <c r="AA68" s="106">
        <v>2500</v>
      </c>
      <c r="AB68" s="106">
        <v>2500</v>
      </c>
      <c r="AC68" s="106">
        <v>2500</v>
      </c>
      <c r="AD68" s="106">
        <v>2500</v>
      </c>
      <c r="AE68" s="106">
        <v>2500</v>
      </c>
      <c r="AF68" s="106">
        <v>2500</v>
      </c>
      <c r="AG68" s="106">
        <v>2500</v>
      </c>
      <c r="AH68" s="106">
        <v>2500</v>
      </c>
      <c r="AI68" s="106">
        <v>2500</v>
      </c>
      <c r="AJ68" s="106">
        <v>2500</v>
      </c>
      <c r="AK68" s="106">
        <v>2500</v>
      </c>
      <c r="AL68" s="106">
        <v>2500</v>
      </c>
      <c r="AM68" s="106">
        <v>2500</v>
      </c>
      <c r="AN68" s="106">
        <v>2500</v>
      </c>
      <c r="AO68" s="106">
        <v>2500</v>
      </c>
      <c r="AP68" s="106">
        <v>2500</v>
      </c>
      <c r="AQ68" s="106">
        <v>2500</v>
      </c>
      <c r="AR68" s="106">
        <v>2500</v>
      </c>
    </row>
    <row r="69" spans="1:44" ht="19.5" customHeight="1">
      <c r="A69" s="277" t="s">
        <v>59</v>
      </c>
      <c r="B69" s="255" t="s">
        <v>61</v>
      </c>
      <c r="C69" s="256"/>
      <c r="D69" s="279"/>
      <c r="E69" s="188"/>
      <c r="F69" s="28">
        <f t="shared" si="23"/>
        <v>2700</v>
      </c>
      <c r="G69" s="28">
        <f t="shared" si="24"/>
        <v>9900</v>
      </c>
      <c r="H69" s="28">
        <f t="shared" si="25"/>
        <v>12000</v>
      </c>
      <c r="I69" s="103"/>
      <c r="J69" s="104"/>
      <c r="K69" s="104"/>
      <c r="L69" s="104">
        <v>300</v>
      </c>
      <c r="M69" s="104">
        <v>300</v>
      </c>
      <c r="N69" s="104">
        <v>300</v>
      </c>
      <c r="O69" s="104">
        <v>300</v>
      </c>
      <c r="P69" s="104">
        <v>300</v>
      </c>
      <c r="Q69" s="104">
        <v>300</v>
      </c>
      <c r="R69" s="104">
        <v>300</v>
      </c>
      <c r="S69" s="104">
        <v>300</v>
      </c>
      <c r="T69" s="105">
        <v>300</v>
      </c>
      <c r="U69" s="105">
        <v>300</v>
      </c>
      <c r="V69" s="105">
        <v>300</v>
      </c>
      <c r="W69" s="105">
        <v>300</v>
      </c>
      <c r="X69" s="106">
        <f t="shared" ref="X69:AR69" si="36">X68*40%</f>
        <v>1000</v>
      </c>
      <c r="Y69" s="106">
        <f t="shared" si="36"/>
        <v>1000</v>
      </c>
      <c r="Z69" s="106">
        <f t="shared" si="36"/>
        <v>1000</v>
      </c>
      <c r="AA69" s="106">
        <f t="shared" si="36"/>
        <v>1000</v>
      </c>
      <c r="AB69" s="106">
        <f t="shared" si="36"/>
        <v>1000</v>
      </c>
      <c r="AC69" s="106">
        <f t="shared" si="36"/>
        <v>1000</v>
      </c>
      <c r="AD69" s="106">
        <f t="shared" si="36"/>
        <v>1000</v>
      </c>
      <c r="AE69" s="106">
        <f t="shared" si="36"/>
        <v>1000</v>
      </c>
      <c r="AF69" s="106">
        <f t="shared" si="36"/>
        <v>1000</v>
      </c>
      <c r="AG69" s="106">
        <f t="shared" si="36"/>
        <v>1000</v>
      </c>
      <c r="AH69" s="106">
        <f t="shared" si="36"/>
        <v>1000</v>
      </c>
      <c r="AI69" s="106">
        <f t="shared" si="36"/>
        <v>1000</v>
      </c>
      <c r="AJ69" s="106">
        <f t="shared" si="36"/>
        <v>1000</v>
      </c>
      <c r="AK69" s="106">
        <f t="shared" si="36"/>
        <v>1000</v>
      </c>
      <c r="AL69" s="106">
        <f t="shared" si="36"/>
        <v>1000</v>
      </c>
      <c r="AM69" s="106">
        <f t="shared" si="36"/>
        <v>1000</v>
      </c>
      <c r="AN69" s="106">
        <f t="shared" si="36"/>
        <v>1000</v>
      </c>
      <c r="AO69" s="106">
        <f t="shared" si="36"/>
        <v>1000</v>
      </c>
      <c r="AP69" s="106">
        <f t="shared" si="36"/>
        <v>1000</v>
      </c>
      <c r="AQ69" s="106">
        <f t="shared" si="36"/>
        <v>1000</v>
      </c>
      <c r="AR69" s="106">
        <f t="shared" si="36"/>
        <v>1000</v>
      </c>
    </row>
    <row r="70" spans="1:44" ht="19.5" customHeight="1" thickBot="1">
      <c r="A70" s="38" t="s">
        <v>62</v>
      </c>
      <c r="B70" s="178" t="s">
        <v>81</v>
      </c>
      <c r="C70" s="16"/>
      <c r="D70" s="155"/>
      <c r="E70" s="183"/>
      <c r="F70" s="28">
        <f t="shared" si="23"/>
        <v>0</v>
      </c>
      <c r="G70" s="28">
        <f t="shared" si="24"/>
        <v>0</v>
      </c>
      <c r="H70" s="28">
        <f t="shared" si="25"/>
        <v>0</v>
      </c>
      <c r="I70" s="107">
        <f t="shared" ref="I70:AR70" si="37">I87</f>
        <v>0</v>
      </c>
      <c r="J70" s="108">
        <f t="shared" si="37"/>
        <v>0</v>
      </c>
      <c r="K70" s="109">
        <f t="shared" si="37"/>
        <v>0</v>
      </c>
      <c r="L70" s="109">
        <f t="shared" si="37"/>
        <v>0</v>
      </c>
      <c r="M70" s="109">
        <f t="shared" si="37"/>
        <v>0</v>
      </c>
      <c r="N70" s="109">
        <f t="shared" si="37"/>
        <v>0</v>
      </c>
      <c r="O70" s="109">
        <f t="shared" si="37"/>
        <v>0</v>
      </c>
      <c r="P70" s="109">
        <f t="shared" si="37"/>
        <v>0</v>
      </c>
      <c r="Q70" s="109">
        <f t="shared" si="37"/>
        <v>0</v>
      </c>
      <c r="R70" s="109">
        <f t="shared" si="37"/>
        <v>0</v>
      </c>
      <c r="S70" s="109">
        <f t="shared" si="37"/>
        <v>0</v>
      </c>
      <c r="T70" s="110">
        <f t="shared" si="37"/>
        <v>0</v>
      </c>
      <c r="U70" s="110">
        <f t="shared" si="37"/>
        <v>0</v>
      </c>
      <c r="V70" s="110">
        <f t="shared" si="37"/>
        <v>0</v>
      </c>
      <c r="W70" s="110">
        <f t="shared" si="37"/>
        <v>0</v>
      </c>
      <c r="X70" s="110">
        <f t="shared" si="37"/>
        <v>0</v>
      </c>
      <c r="Y70" s="110">
        <f t="shared" si="37"/>
        <v>0</v>
      </c>
      <c r="Z70" s="110">
        <f t="shared" si="37"/>
        <v>0</v>
      </c>
      <c r="AA70" s="110">
        <f t="shared" si="37"/>
        <v>0</v>
      </c>
      <c r="AB70" s="110">
        <f t="shared" si="37"/>
        <v>0</v>
      </c>
      <c r="AC70" s="110">
        <f t="shared" si="37"/>
        <v>0</v>
      </c>
      <c r="AD70" s="110">
        <f t="shared" si="37"/>
        <v>0</v>
      </c>
      <c r="AE70" s="110">
        <f t="shared" si="37"/>
        <v>0</v>
      </c>
      <c r="AF70" s="110">
        <f t="shared" si="37"/>
        <v>0</v>
      </c>
      <c r="AG70" s="110">
        <f t="shared" si="37"/>
        <v>0</v>
      </c>
      <c r="AH70" s="110">
        <f t="shared" si="37"/>
        <v>0</v>
      </c>
      <c r="AI70" s="110">
        <f t="shared" si="37"/>
        <v>0</v>
      </c>
      <c r="AJ70" s="110">
        <f t="shared" si="37"/>
        <v>0</v>
      </c>
      <c r="AK70" s="110">
        <f t="shared" si="37"/>
        <v>0</v>
      </c>
      <c r="AL70" s="110">
        <f t="shared" si="37"/>
        <v>0</v>
      </c>
      <c r="AM70" s="110">
        <f t="shared" si="37"/>
        <v>0</v>
      </c>
      <c r="AN70" s="110">
        <f t="shared" si="37"/>
        <v>0</v>
      </c>
      <c r="AO70" s="110">
        <f t="shared" si="37"/>
        <v>0</v>
      </c>
      <c r="AP70" s="110">
        <f t="shared" si="37"/>
        <v>0</v>
      </c>
      <c r="AQ70" s="110">
        <f t="shared" si="37"/>
        <v>0</v>
      </c>
      <c r="AR70" s="110">
        <f t="shared" si="37"/>
        <v>0</v>
      </c>
    </row>
    <row r="71" spans="1:44" ht="19.5" customHeight="1" thickBot="1">
      <c r="A71" s="39" t="s">
        <v>33</v>
      </c>
      <c r="B71" s="161" t="s">
        <v>32</v>
      </c>
      <c r="C71" s="111"/>
      <c r="D71" s="172"/>
      <c r="E71" s="191"/>
      <c r="F71" s="28">
        <f t="shared" si="23"/>
        <v>106424.29000000001</v>
      </c>
      <c r="G71" s="28">
        <f t="shared" si="24"/>
        <v>210268.21</v>
      </c>
      <c r="H71" s="28">
        <f t="shared" si="25"/>
        <v>241917.5</v>
      </c>
      <c r="I71" s="112">
        <f t="shared" ref="I71:AR71" si="38">SUM(I44:I70)</f>
        <v>0</v>
      </c>
      <c r="J71" s="113">
        <f t="shared" si="38"/>
        <v>130</v>
      </c>
      <c r="K71" s="113">
        <f t="shared" si="38"/>
        <v>1550</v>
      </c>
      <c r="L71" s="113">
        <f t="shared" si="38"/>
        <v>3100</v>
      </c>
      <c r="M71" s="113">
        <f t="shared" si="38"/>
        <v>3100</v>
      </c>
      <c r="N71" s="113">
        <f t="shared" si="38"/>
        <v>3100</v>
      </c>
      <c r="O71" s="113">
        <f t="shared" si="38"/>
        <v>7544.79</v>
      </c>
      <c r="P71" s="113">
        <f t="shared" si="38"/>
        <v>10100</v>
      </c>
      <c r="Q71" s="113">
        <f t="shared" si="38"/>
        <v>4350</v>
      </c>
      <c r="R71" s="113">
        <f t="shared" si="38"/>
        <v>10816.5</v>
      </c>
      <c r="S71" s="113">
        <f t="shared" si="38"/>
        <v>10816.5</v>
      </c>
      <c r="T71" s="114">
        <f t="shared" si="38"/>
        <v>51816.5</v>
      </c>
      <c r="U71" s="114">
        <f t="shared" si="38"/>
        <v>16503</v>
      </c>
      <c r="V71" s="114">
        <f t="shared" si="38"/>
        <v>13953</v>
      </c>
      <c r="W71" s="114">
        <f t="shared" si="38"/>
        <v>30508.21</v>
      </c>
      <c r="X71" s="114">
        <f t="shared" si="38"/>
        <v>15903</v>
      </c>
      <c r="Y71" s="114">
        <f t="shared" si="38"/>
        <v>15903</v>
      </c>
      <c r="Z71" s="114">
        <f t="shared" si="38"/>
        <v>20403</v>
      </c>
      <c r="AA71" s="114">
        <f t="shared" si="38"/>
        <v>14116.5</v>
      </c>
      <c r="AB71" s="114">
        <f t="shared" si="38"/>
        <v>14116.5</v>
      </c>
      <c r="AC71" s="114">
        <f t="shared" si="38"/>
        <v>15903</v>
      </c>
      <c r="AD71" s="114">
        <f t="shared" si="38"/>
        <v>15903</v>
      </c>
      <c r="AE71" s="114">
        <f t="shared" si="38"/>
        <v>15903</v>
      </c>
      <c r="AF71" s="114">
        <f t="shared" si="38"/>
        <v>21153</v>
      </c>
      <c r="AG71" s="114">
        <f t="shared" si="38"/>
        <v>15903</v>
      </c>
      <c r="AH71" s="114">
        <f t="shared" si="38"/>
        <v>20069.5</v>
      </c>
      <c r="AI71" s="114">
        <f t="shared" si="38"/>
        <v>20069.5</v>
      </c>
      <c r="AJ71" s="114">
        <f t="shared" si="38"/>
        <v>20069.5</v>
      </c>
      <c r="AK71" s="114">
        <f t="shared" si="38"/>
        <v>20069.5</v>
      </c>
      <c r="AL71" s="114">
        <f t="shared" si="38"/>
        <v>25319.5</v>
      </c>
      <c r="AM71" s="114">
        <f t="shared" si="38"/>
        <v>20069.5</v>
      </c>
      <c r="AN71" s="114">
        <f t="shared" si="38"/>
        <v>20069.5</v>
      </c>
      <c r="AO71" s="114">
        <f t="shared" si="38"/>
        <v>20069.5</v>
      </c>
      <c r="AP71" s="114">
        <f t="shared" si="38"/>
        <v>20069.5</v>
      </c>
      <c r="AQ71" s="114">
        <f t="shared" si="38"/>
        <v>20069.5</v>
      </c>
      <c r="AR71" s="114">
        <f t="shared" si="38"/>
        <v>20069.5</v>
      </c>
    </row>
    <row r="72" spans="1:44" ht="19.5" customHeight="1">
      <c r="A72" s="71" t="s">
        <v>63</v>
      </c>
      <c r="B72" s="72"/>
      <c r="C72" s="72"/>
      <c r="D72" s="73"/>
      <c r="E72" s="169"/>
      <c r="F72" s="74">
        <f t="shared" si="23"/>
        <v>106424.29000000001</v>
      </c>
      <c r="G72" s="75">
        <f t="shared" si="24"/>
        <v>210268.21</v>
      </c>
      <c r="H72" s="75">
        <f t="shared" si="25"/>
        <v>241917.5</v>
      </c>
      <c r="I72" s="76">
        <f t="shared" ref="I72:AR72" si="39">I43+I71</f>
        <v>0</v>
      </c>
      <c r="J72" s="77">
        <f t="shared" si="39"/>
        <v>130</v>
      </c>
      <c r="K72" s="77">
        <f t="shared" si="39"/>
        <v>1550</v>
      </c>
      <c r="L72" s="77">
        <f t="shared" si="39"/>
        <v>3100</v>
      </c>
      <c r="M72" s="77">
        <f t="shared" si="39"/>
        <v>3100</v>
      </c>
      <c r="N72" s="77">
        <f t="shared" si="39"/>
        <v>3100</v>
      </c>
      <c r="O72" s="77">
        <f t="shared" si="39"/>
        <v>7544.79</v>
      </c>
      <c r="P72" s="77">
        <f t="shared" si="39"/>
        <v>10100</v>
      </c>
      <c r="Q72" s="77">
        <f t="shared" si="39"/>
        <v>4350</v>
      </c>
      <c r="R72" s="77">
        <f t="shared" si="39"/>
        <v>10816.5</v>
      </c>
      <c r="S72" s="77">
        <f t="shared" si="39"/>
        <v>10816.5</v>
      </c>
      <c r="T72" s="78">
        <f t="shared" si="39"/>
        <v>51816.5</v>
      </c>
      <c r="U72" s="78">
        <f t="shared" si="39"/>
        <v>16503</v>
      </c>
      <c r="V72" s="78">
        <f t="shared" si="39"/>
        <v>13953</v>
      </c>
      <c r="W72" s="78">
        <f t="shared" si="39"/>
        <v>30508.21</v>
      </c>
      <c r="X72" s="78">
        <f t="shared" si="39"/>
        <v>15903</v>
      </c>
      <c r="Y72" s="78">
        <f t="shared" si="39"/>
        <v>15903</v>
      </c>
      <c r="Z72" s="78">
        <f t="shared" si="39"/>
        <v>20403</v>
      </c>
      <c r="AA72" s="78">
        <f t="shared" si="39"/>
        <v>14116.5</v>
      </c>
      <c r="AB72" s="78">
        <f t="shared" si="39"/>
        <v>14116.5</v>
      </c>
      <c r="AC72" s="78">
        <f t="shared" si="39"/>
        <v>15903</v>
      </c>
      <c r="AD72" s="78">
        <f t="shared" si="39"/>
        <v>15903</v>
      </c>
      <c r="AE72" s="78">
        <f t="shared" si="39"/>
        <v>15903</v>
      </c>
      <c r="AF72" s="78">
        <f t="shared" si="39"/>
        <v>21153</v>
      </c>
      <c r="AG72" s="78">
        <f t="shared" si="39"/>
        <v>15903</v>
      </c>
      <c r="AH72" s="78">
        <f t="shared" si="39"/>
        <v>20069.5</v>
      </c>
      <c r="AI72" s="78">
        <f t="shared" si="39"/>
        <v>20069.5</v>
      </c>
      <c r="AJ72" s="78">
        <f t="shared" si="39"/>
        <v>20069.5</v>
      </c>
      <c r="AK72" s="78">
        <f t="shared" si="39"/>
        <v>20069.5</v>
      </c>
      <c r="AL72" s="78">
        <f t="shared" si="39"/>
        <v>25319.5</v>
      </c>
      <c r="AM72" s="78">
        <f t="shared" si="39"/>
        <v>20069.5</v>
      </c>
      <c r="AN72" s="78">
        <f t="shared" si="39"/>
        <v>20069.5</v>
      </c>
      <c r="AO72" s="78">
        <f t="shared" si="39"/>
        <v>20069.5</v>
      </c>
      <c r="AP72" s="78">
        <f t="shared" si="39"/>
        <v>20069.5</v>
      </c>
      <c r="AQ72" s="78">
        <f t="shared" si="39"/>
        <v>20069.5</v>
      </c>
      <c r="AR72" s="78">
        <f t="shared" si="39"/>
        <v>20069.5</v>
      </c>
    </row>
    <row r="73" spans="1:44" ht="19.5" customHeight="1">
      <c r="A73" s="165" t="s">
        <v>78</v>
      </c>
      <c r="B73" s="1"/>
      <c r="C73" s="1"/>
      <c r="D73" s="1"/>
      <c r="E73" s="1"/>
      <c r="F73" s="27">
        <f>F37-F72</f>
        <v>-41372.560000000019</v>
      </c>
      <c r="G73" s="27">
        <f>G37-G72</f>
        <v>10233.9154499</v>
      </c>
      <c r="H73" s="27">
        <f>H37-H72</f>
        <v>31842.5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15"/>
      <c r="U73" s="2"/>
      <c r="V73" s="79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9.5" customHeight="1">
      <c r="A74" s="116" t="s">
        <v>64</v>
      </c>
      <c r="B74" s="116"/>
      <c r="C74" s="116"/>
      <c r="D74" s="116"/>
      <c r="E74" s="378"/>
      <c r="F74" s="28">
        <f>+F73</f>
        <v>-41372.560000000019</v>
      </c>
      <c r="G74" s="28">
        <f>+G73</f>
        <v>10233.9154499</v>
      </c>
      <c r="H74" s="28">
        <f>+H73</f>
        <v>31842.5</v>
      </c>
      <c r="I74" s="117">
        <f t="shared" ref="I74:AR74" si="40">I37-I72</f>
        <v>0</v>
      </c>
      <c r="J74" s="118">
        <f t="shared" si="40"/>
        <v>-52.844999999999999</v>
      </c>
      <c r="K74" s="118">
        <f t="shared" si="40"/>
        <v>-180.07499999999982</v>
      </c>
      <c r="L74" s="118">
        <f t="shared" si="40"/>
        <v>-990.14999999999964</v>
      </c>
      <c r="M74" s="118">
        <f t="shared" si="40"/>
        <v>-1260.1499999999999</v>
      </c>
      <c r="N74" s="118">
        <f t="shared" si="40"/>
        <v>8856.8499999999985</v>
      </c>
      <c r="O74" s="118">
        <f t="shared" si="40"/>
        <v>-704.9399999999996</v>
      </c>
      <c r="P74" s="118">
        <f t="shared" si="40"/>
        <v>-8260.15</v>
      </c>
      <c r="Q74" s="118">
        <f t="shared" si="40"/>
        <v>-489.14999999999964</v>
      </c>
      <c r="R74" s="118">
        <f t="shared" si="40"/>
        <v>-1080.6499999999996</v>
      </c>
      <c r="S74" s="118">
        <f t="shared" si="40"/>
        <v>-580.65000000000146</v>
      </c>
      <c r="T74" s="119">
        <f t="shared" si="40"/>
        <v>-36630.65</v>
      </c>
      <c r="U74" s="119">
        <f t="shared" si="40"/>
        <v>3932.8499999999985</v>
      </c>
      <c r="V74" s="119">
        <f t="shared" si="40"/>
        <v>6405.9249999999993</v>
      </c>
      <c r="W74" s="119">
        <f t="shared" si="40"/>
        <v>-3108.8595500999982</v>
      </c>
      <c r="X74" s="119">
        <f t="shared" si="40"/>
        <v>2693</v>
      </c>
      <c r="Y74" s="119">
        <f t="shared" si="40"/>
        <v>2695</v>
      </c>
      <c r="Z74" s="119">
        <f t="shared" si="40"/>
        <v>-1805</v>
      </c>
      <c r="AA74" s="119">
        <f t="shared" si="40"/>
        <v>-3218.5</v>
      </c>
      <c r="AB74" s="119">
        <f t="shared" si="40"/>
        <v>-3218.5</v>
      </c>
      <c r="AC74" s="119">
        <f t="shared" si="40"/>
        <v>2427</v>
      </c>
      <c r="AD74" s="119">
        <f t="shared" si="40"/>
        <v>2827</v>
      </c>
      <c r="AE74" s="119">
        <f t="shared" si="40"/>
        <v>2827</v>
      </c>
      <c r="AF74" s="119">
        <f t="shared" si="40"/>
        <v>-2223</v>
      </c>
      <c r="AG74" s="119">
        <f t="shared" si="40"/>
        <v>2127</v>
      </c>
      <c r="AH74" s="119">
        <f t="shared" si="40"/>
        <v>2960.5</v>
      </c>
      <c r="AI74" s="119">
        <f t="shared" si="40"/>
        <v>2960.5</v>
      </c>
      <c r="AJ74" s="119">
        <f t="shared" si="40"/>
        <v>2960.5</v>
      </c>
      <c r="AK74" s="119">
        <f t="shared" si="40"/>
        <v>2960.5</v>
      </c>
      <c r="AL74" s="119">
        <f t="shared" si="40"/>
        <v>-2289.5</v>
      </c>
      <c r="AM74" s="119">
        <f t="shared" si="40"/>
        <v>2660.5</v>
      </c>
      <c r="AN74" s="119">
        <f t="shared" si="40"/>
        <v>2660.5</v>
      </c>
      <c r="AO74" s="119">
        <f t="shared" si="40"/>
        <v>3460.5</v>
      </c>
      <c r="AP74" s="119">
        <f t="shared" si="40"/>
        <v>3760.5</v>
      </c>
      <c r="AQ74" s="119">
        <f t="shared" si="40"/>
        <v>3760.5</v>
      </c>
      <c r="AR74" s="119">
        <f t="shared" si="40"/>
        <v>3860.5</v>
      </c>
    </row>
    <row r="75" spans="1:44" ht="19.5" customHeight="1" thickBot="1">
      <c r="A75" s="120"/>
      <c r="B75" s="120"/>
      <c r="C75" s="120"/>
      <c r="D75" s="121"/>
      <c r="E75" s="379"/>
      <c r="F75" s="28"/>
      <c r="G75" s="28"/>
      <c r="H75" s="28"/>
      <c r="I75" s="122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4"/>
      <c r="V75" s="125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</row>
    <row r="76" spans="1:44" ht="39.75" customHeight="1" thickBot="1">
      <c r="A76" s="283" t="s">
        <v>65</v>
      </c>
      <c r="B76" s="452" t="s">
        <v>32</v>
      </c>
      <c r="C76" s="453"/>
      <c r="D76" s="284">
        <v>11996</v>
      </c>
      <c r="E76" s="285"/>
      <c r="F76" s="286">
        <f>+D76+F74</f>
        <v>-29376.560000000019</v>
      </c>
      <c r="G76" s="286">
        <f>+F76+G74</f>
        <v>-19142.64455010002</v>
      </c>
      <c r="H76" s="286">
        <f>+G76+H74</f>
        <v>12699.85544989998</v>
      </c>
      <c r="I76" s="127">
        <f>D76+I74</f>
        <v>11996</v>
      </c>
      <c r="J76" s="77">
        <f t="shared" ref="J76:AR76" si="41">I76+J74</f>
        <v>11943.155000000001</v>
      </c>
      <c r="K76" s="77">
        <f t="shared" si="41"/>
        <v>11763.080000000002</v>
      </c>
      <c r="L76" s="77">
        <f t="shared" si="41"/>
        <v>10772.930000000002</v>
      </c>
      <c r="M76" s="77">
        <f t="shared" si="41"/>
        <v>9512.7800000000025</v>
      </c>
      <c r="N76" s="77">
        <f t="shared" si="41"/>
        <v>18369.63</v>
      </c>
      <c r="O76" s="77">
        <f t="shared" si="41"/>
        <v>17664.690000000002</v>
      </c>
      <c r="P76" s="77">
        <f t="shared" si="41"/>
        <v>9404.5400000000027</v>
      </c>
      <c r="Q76" s="77">
        <f t="shared" si="41"/>
        <v>8915.3900000000031</v>
      </c>
      <c r="R76" s="77">
        <f t="shared" si="41"/>
        <v>7834.7400000000034</v>
      </c>
      <c r="S76" s="78">
        <f t="shared" si="41"/>
        <v>7254.090000000002</v>
      </c>
      <c r="T76" s="128">
        <f t="shared" si="41"/>
        <v>-29376.559999999998</v>
      </c>
      <c r="U76" s="128">
        <f t="shared" si="41"/>
        <v>-25443.71</v>
      </c>
      <c r="V76" s="128">
        <f t="shared" si="41"/>
        <v>-19037.785</v>
      </c>
      <c r="W76" s="128">
        <f t="shared" si="41"/>
        <v>-22146.644550099998</v>
      </c>
      <c r="X76" s="128">
        <f t="shared" si="41"/>
        <v>-19453.644550099998</v>
      </c>
      <c r="Y76" s="128">
        <f t="shared" si="41"/>
        <v>-16758.644550099998</v>
      </c>
      <c r="Z76" s="128">
        <f t="shared" si="41"/>
        <v>-18563.644550099998</v>
      </c>
      <c r="AA76" s="128">
        <f t="shared" si="41"/>
        <v>-21782.144550099998</v>
      </c>
      <c r="AB76" s="128">
        <f t="shared" si="41"/>
        <v>-25000.644550099998</v>
      </c>
      <c r="AC76" s="128">
        <f t="shared" si="41"/>
        <v>-22573.644550099998</v>
      </c>
      <c r="AD76" s="128">
        <f t="shared" si="41"/>
        <v>-19746.644550099998</v>
      </c>
      <c r="AE76" s="128">
        <f t="shared" si="41"/>
        <v>-16919.644550099998</v>
      </c>
      <c r="AF76" s="128">
        <f t="shared" si="41"/>
        <v>-19142.644550099998</v>
      </c>
      <c r="AG76" s="128">
        <f t="shared" si="41"/>
        <v>-17015.644550099998</v>
      </c>
      <c r="AH76" s="128">
        <f t="shared" si="41"/>
        <v>-14055.144550099998</v>
      </c>
      <c r="AI76" s="128">
        <f t="shared" si="41"/>
        <v>-11094.644550099998</v>
      </c>
      <c r="AJ76" s="128">
        <f t="shared" si="41"/>
        <v>-8134.144550099998</v>
      </c>
      <c r="AK76" s="128">
        <f t="shared" si="41"/>
        <v>-5173.644550099998</v>
      </c>
      <c r="AL76" s="128">
        <f t="shared" si="41"/>
        <v>-7463.144550099998</v>
      </c>
      <c r="AM76" s="128">
        <f t="shared" si="41"/>
        <v>-4802.644550099998</v>
      </c>
      <c r="AN76" s="128">
        <f t="shared" si="41"/>
        <v>-2142.144550099998</v>
      </c>
      <c r="AO76" s="128">
        <f t="shared" si="41"/>
        <v>1318.355449900002</v>
      </c>
      <c r="AP76" s="128">
        <f t="shared" si="41"/>
        <v>5078.855449900002</v>
      </c>
      <c r="AQ76" s="128">
        <f t="shared" si="41"/>
        <v>8839.355449900002</v>
      </c>
      <c r="AR76" s="128">
        <f t="shared" si="41"/>
        <v>12699.855449900002</v>
      </c>
    </row>
    <row r="77" spans="1:44" ht="43.9" customHeight="1">
      <c r="A77" s="441" t="s">
        <v>131</v>
      </c>
      <c r="B77" s="442"/>
      <c r="C77" s="442"/>
      <c r="D77" s="442"/>
      <c r="E77" s="442"/>
      <c r="F77" s="442"/>
      <c r="G77" s="442"/>
      <c r="H77" s="44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9.5" customHeigh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9.5" customHeight="1" thickBot="1">
      <c r="A79" s="129" t="s">
        <v>66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9.5" customHeight="1" thickBot="1">
      <c r="A80" s="5" t="s">
        <v>67</v>
      </c>
      <c r="B80" s="6"/>
      <c r="C80" s="6"/>
      <c r="D80" s="6"/>
      <c r="E80" s="166"/>
      <c r="F80" s="81"/>
      <c r="G80" s="81"/>
      <c r="H80" s="81"/>
      <c r="I80" s="130">
        <f>I9</f>
        <v>44227</v>
      </c>
      <c r="J80" s="82">
        <f t="shared" ref="J80:AR80" si="42">IF(I80="","",EOMONTH(I80,1))</f>
        <v>44255</v>
      </c>
      <c r="K80" s="82">
        <f t="shared" si="42"/>
        <v>44286</v>
      </c>
      <c r="L80" s="82">
        <f t="shared" si="42"/>
        <v>44316</v>
      </c>
      <c r="M80" s="82">
        <f t="shared" si="42"/>
        <v>44347</v>
      </c>
      <c r="N80" s="82">
        <f t="shared" si="42"/>
        <v>44377</v>
      </c>
      <c r="O80" s="82">
        <f t="shared" si="42"/>
        <v>44408</v>
      </c>
      <c r="P80" s="82">
        <f t="shared" si="42"/>
        <v>44439</v>
      </c>
      <c r="Q80" s="82">
        <f t="shared" si="42"/>
        <v>44469</v>
      </c>
      <c r="R80" s="82">
        <f t="shared" si="42"/>
        <v>44500</v>
      </c>
      <c r="S80" s="82">
        <f t="shared" si="42"/>
        <v>44530</v>
      </c>
      <c r="T80" s="83">
        <f t="shared" si="42"/>
        <v>44561</v>
      </c>
      <c r="U80" s="83">
        <f t="shared" si="42"/>
        <v>44592</v>
      </c>
      <c r="V80" s="83">
        <f t="shared" si="42"/>
        <v>44620</v>
      </c>
      <c r="W80" s="83">
        <f t="shared" si="42"/>
        <v>44651</v>
      </c>
      <c r="X80" s="83">
        <f t="shared" si="42"/>
        <v>44681</v>
      </c>
      <c r="Y80" s="83">
        <f t="shared" si="42"/>
        <v>44712</v>
      </c>
      <c r="Z80" s="83">
        <f t="shared" si="42"/>
        <v>44742</v>
      </c>
      <c r="AA80" s="83">
        <f t="shared" si="42"/>
        <v>44773</v>
      </c>
      <c r="AB80" s="83">
        <f t="shared" si="42"/>
        <v>44804</v>
      </c>
      <c r="AC80" s="83">
        <f t="shared" si="42"/>
        <v>44834</v>
      </c>
      <c r="AD80" s="83">
        <f t="shared" si="42"/>
        <v>44865</v>
      </c>
      <c r="AE80" s="83">
        <f t="shared" si="42"/>
        <v>44895</v>
      </c>
      <c r="AF80" s="83">
        <f t="shared" si="42"/>
        <v>44926</v>
      </c>
      <c r="AG80" s="83">
        <f t="shared" si="42"/>
        <v>44957</v>
      </c>
      <c r="AH80" s="83">
        <f t="shared" si="42"/>
        <v>44985</v>
      </c>
      <c r="AI80" s="83">
        <f t="shared" si="42"/>
        <v>45016</v>
      </c>
      <c r="AJ80" s="83">
        <f t="shared" si="42"/>
        <v>45046</v>
      </c>
      <c r="AK80" s="83">
        <f t="shared" si="42"/>
        <v>45077</v>
      </c>
      <c r="AL80" s="83">
        <f t="shared" si="42"/>
        <v>45107</v>
      </c>
      <c r="AM80" s="83">
        <f t="shared" si="42"/>
        <v>45138</v>
      </c>
      <c r="AN80" s="83">
        <f t="shared" si="42"/>
        <v>45169</v>
      </c>
      <c r="AO80" s="83">
        <f t="shared" si="42"/>
        <v>45199</v>
      </c>
      <c r="AP80" s="83">
        <f t="shared" si="42"/>
        <v>45230</v>
      </c>
      <c r="AQ80" s="83">
        <f t="shared" si="42"/>
        <v>45260</v>
      </c>
      <c r="AR80" s="83">
        <f t="shared" si="42"/>
        <v>45291</v>
      </c>
    </row>
    <row r="81" spans="1:44" ht="19.5" customHeight="1">
      <c r="A81" s="131" t="s">
        <v>68</v>
      </c>
      <c r="B81" s="132"/>
      <c r="C81" s="132"/>
      <c r="D81" s="133"/>
      <c r="E81" s="170"/>
      <c r="F81" s="134"/>
      <c r="G81" s="134"/>
      <c r="H81" s="134"/>
      <c r="I81" s="135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0</v>
      </c>
      <c r="S81" s="136">
        <v>0</v>
      </c>
      <c r="T81" s="137">
        <v>0</v>
      </c>
      <c r="U81" s="137">
        <v>0</v>
      </c>
      <c r="V81" s="137">
        <v>0</v>
      </c>
      <c r="W81" s="137">
        <v>0</v>
      </c>
      <c r="X81" s="137">
        <v>0</v>
      </c>
      <c r="Y81" s="137">
        <v>0</v>
      </c>
      <c r="Z81" s="137">
        <v>0</v>
      </c>
      <c r="AA81" s="137">
        <v>0</v>
      </c>
      <c r="AB81" s="137">
        <v>0</v>
      </c>
      <c r="AC81" s="137">
        <v>0</v>
      </c>
      <c r="AD81" s="137">
        <v>0</v>
      </c>
      <c r="AE81" s="137">
        <v>0</v>
      </c>
      <c r="AF81" s="137">
        <v>0</v>
      </c>
      <c r="AG81" s="137">
        <v>0</v>
      </c>
      <c r="AH81" s="137">
        <v>0</v>
      </c>
      <c r="AI81" s="137">
        <v>0</v>
      </c>
      <c r="AJ81" s="137">
        <v>0</v>
      </c>
      <c r="AK81" s="137">
        <v>0</v>
      </c>
      <c r="AL81" s="137">
        <v>0</v>
      </c>
      <c r="AM81" s="137">
        <v>0</v>
      </c>
      <c r="AN81" s="137">
        <v>0</v>
      </c>
      <c r="AO81" s="137">
        <v>0</v>
      </c>
      <c r="AP81" s="137">
        <v>0</v>
      </c>
      <c r="AQ81" s="137">
        <v>0</v>
      </c>
      <c r="AR81" s="137">
        <v>0</v>
      </c>
    </row>
    <row r="82" spans="1:44" ht="19.5" customHeight="1">
      <c r="A82" s="131" t="s">
        <v>69</v>
      </c>
      <c r="B82" s="132"/>
      <c r="C82" s="132"/>
      <c r="D82" s="133"/>
      <c r="E82" s="170"/>
      <c r="F82" s="134"/>
      <c r="G82" s="134"/>
      <c r="H82" s="134"/>
      <c r="I82" s="135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0</v>
      </c>
      <c r="S82" s="136">
        <v>0</v>
      </c>
      <c r="T82" s="137">
        <v>0</v>
      </c>
      <c r="U82" s="137">
        <v>0</v>
      </c>
      <c r="V82" s="137">
        <v>0</v>
      </c>
      <c r="W82" s="137">
        <v>0</v>
      </c>
      <c r="X82" s="137">
        <v>0</v>
      </c>
      <c r="Y82" s="137">
        <v>0</v>
      </c>
      <c r="Z82" s="137">
        <v>0</v>
      </c>
      <c r="AA82" s="137">
        <v>0</v>
      </c>
      <c r="AB82" s="137">
        <v>0</v>
      </c>
      <c r="AC82" s="137">
        <v>0</v>
      </c>
      <c r="AD82" s="137">
        <v>0</v>
      </c>
      <c r="AE82" s="137">
        <v>0</v>
      </c>
      <c r="AF82" s="137">
        <v>0</v>
      </c>
      <c r="AG82" s="137">
        <v>0</v>
      </c>
      <c r="AH82" s="137">
        <v>0</v>
      </c>
      <c r="AI82" s="137">
        <v>0</v>
      </c>
      <c r="AJ82" s="137">
        <v>0</v>
      </c>
      <c r="AK82" s="137">
        <v>0</v>
      </c>
      <c r="AL82" s="137">
        <v>0</v>
      </c>
      <c r="AM82" s="137">
        <v>0</v>
      </c>
      <c r="AN82" s="137">
        <v>0</v>
      </c>
      <c r="AO82" s="137">
        <v>0</v>
      </c>
      <c r="AP82" s="137">
        <v>0</v>
      </c>
      <c r="AQ82" s="137">
        <v>0</v>
      </c>
      <c r="AR82" s="137">
        <v>0</v>
      </c>
    </row>
    <row r="83" spans="1:44" ht="19.5" customHeight="1">
      <c r="A83" s="138" t="s">
        <v>70</v>
      </c>
      <c r="B83" s="139"/>
      <c r="C83" s="139"/>
      <c r="D83" s="140"/>
      <c r="E83" s="171"/>
      <c r="F83" s="141"/>
      <c r="G83" s="141"/>
      <c r="H83" s="141"/>
      <c r="I83" s="135">
        <v>0</v>
      </c>
      <c r="J83" s="136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08">
        <v>0</v>
      </c>
      <c r="Q83" s="108">
        <v>0</v>
      </c>
      <c r="R83" s="108">
        <v>0</v>
      </c>
      <c r="S83" s="136">
        <v>0</v>
      </c>
      <c r="T83" s="142">
        <v>0</v>
      </c>
      <c r="U83" s="142">
        <v>0</v>
      </c>
      <c r="V83" s="142">
        <v>0</v>
      </c>
      <c r="W83" s="142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142">
        <v>0</v>
      </c>
      <c r="AM83" s="142">
        <v>0</v>
      </c>
      <c r="AN83" s="142">
        <v>0</v>
      </c>
      <c r="AO83" s="142">
        <v>0</v>
      </c>
      <c r="AP83" s="142">
        <v>0</v>
      </c>
      <c r="AQ83" s="142">
        <v>0</v>
      </c>
      <c r="AR83" s="142">
        <v>0</v>
      </c>
    </row>
    <row r="84" spans="1:44" ht="19.5" customHeight="1">
      <c r="A84" s="138" t="s">
        <v>71</v>
      </c>
      <c r="B84" s="139"/>
      <c r="C84" s="139"/>
      <c r="D84" s="140"/>
      <c r="E84" s="171"/>
      <c r="F84" s="141"/>
      <c r="G84" s="141"/>
      <c r="H84" s="141"/>
      <c r="I84" s="135">
        <v>0</v>
      </c>
      <c r="J84" s="108">
        <v>0</v>
      </c>
      <c r="K84" s="136">
        <v>0</v>
      </c>
      <c r="L84" s="136">
        <v>0</v>
      </c>
      <c r="M84" s="136">
        <v>0</v>
      </c>
      <c r="N84" s="136">
        <v>0</v>
      </c>
      <c r="O84" s="136">
        <v>0</v>
      </c>
      <c r="P84" s="136">
        <v>0</v>
      </c>
      <c r="Q84" s="136">
        <v>0</v>
      </c>
      <c r="R84" s="136">
        <v>0</v>
      </c>
      <c r="S84" s="136">
        <v>0</v>
      </c>
      <c r="T84" s="137">
        <v>0</v>
      </c>
      <c r="U84" s="137">
        <v>0</v>
      </c>
      <c r="V84" s="137">
        <v>0</v>
      </c>
      <c r="W84" s="137">
        <v>0</v>
      </c>
      <c r="X84" s="137">
        <v>0</v>
      </c>
      <c r="Y84" s="137">
        <v>0</v>
      </c>
      <c r="Z84" s="137">
        <v>0</v>
      </c>
      <c r="AA84" s="137">
        <v>0</v>
      </c>
      <c r="AB84" s="137">
        <v>0</v>
      </c>
      <c r="AC84" s="137">
        <v>0</v>
      </c>
      <c r="AD84" s="137">
        <v>0</v>
      </c>
      <c r="AE84" s="137">
        <v>0</v>
      </c>
      <c r="AF84" s="137">
        <v>0</v>
      </c>
      <c r="AG84" s="137">
        <v>0</v>
      </c>
      <c r="AH84" s="137">
        <v>0</v>
      </c>
      <c r="AI84" s="137">
        <v>0</v>
      </c>
      <c r="AJ84" s="137">
        <v>0</v>
      </c>
      <c r="AK84" s="137">
        <v>0</v>
      </c>
      <c r="AL84" s="137">
        <v>0</v>
      </c>
      <c r="AM84" s="137">
        <v>0</v>
      </c>
      <c r="AN84" s="137">
        <v>0</v>
      </c>
      <c r="AO84" s="137">
        <v>0</v>
      </c>
      <c r="AP84" s="137">
        <v>0</v>
      </c>
      <c r="AQ84" s="137">
        <v>0</v>
      </c>
      <c r="AR84" s="137">
        <v>0</v>
      </c>
    </row>
    <row r="85" spans="1:44" ht="19.5" customHeight="1">
      <c r="A85" s="143" t="s">
        <v>72</v>
      </c>
      <c r="B85" s="111"/>
      <c r="C85" s="111"/>
      <c r="D85" s="144"/>
      <c r="E85" s="172"/>
      <c r="F85" s="145"/>
      <c r="G85" s="145"/>
      <c r="H85" s="145"/>
      <c r="I85" s="146">
        <f t="shared" ref="I85:AR85" si="43">I81+I82-I83-I84</f>
        <v>0</v>
      </c>
      <c r="J85" s="146">
        <f t="shared" si="43"/>
        <v>0</v>
      </c>
      <c r="K85" s="146">
        <f t="shared" si="43"/>
        <v>0</v>
      </c>
      <c r="L85" s="146">
        <f t="shared" si="43"/>
        <v>0</v>
      </c>
      <c r="M85" s="146">
        <f t="shared" si="43"/>
        <v>0</v>
      </c>
      <c r="N85" s="146">
        <f t="shared" si="43"/>
        <v>0</v>
      </c>
      <c r="O85" s="146">
        <f t="shared" si="43"/>
        <v>0</v>
      </c>
      <c r="P85" s="146">
        <f t="shared" si="43"/>
        <v>0</v>
      </c>
      <c r="Q85" s="146">
        <f t="shared" si="43"/>
        <v>0</v>
      </c>
      <c r="R85" s="146">
        <f t="shared" si="43"/>
        <v>0</v>
      </c>
      <c r="S85" s="146">
        <f t="shared" si="43"/>
        <v>0</v>
      </c>
      <c r="T85" s="146">
        <f t="shared" si="43"/>
        <v>0</v>
      </c>
      <c r="U85" s="146">
        <f t="shared" si="43"/>
        <v>0</v>
      </c>
      <c r="V85" s="146">
        <f t="shared" si="43"/>
        <v>0</v>
      </c>
      <c r="W85" s="146">
        <f t="shared" si="43"/>
        <v>0</v>
      </c>
      <c r="X85" s="146">
        <f t="shared" si="43"/>
        <v>0</v>
      </c>
      <c r="Y85" s="146">
        <f t="shared" si="43"/>
        <v>0</v>
      </c>
      <c r="Z85" s="146">
        <f t="shared" si="43"/>
        <v>0</v>
      </c>
      <c r="AA85" s="146">
        <f t="shared" si="43"/>
        <v>0</v>
      </c>
      <c r="AB85" s="146">
        <f t="shared" si="43"/>
        <v>0</v>
      </c>
      <c r="AC85" s="146">
        <f t="shared" si="43"/>
        <v>0</v>
      </c>
      <c r="AD85" s="146">
        <f t="shared" si="43"/>
        <v>0</v>
      </c>
      <c r="AE85" s="146">
        <f t="shared" si="43"/>
        <v>0</v>
      </c>
      <c r="AF85" s="146">
        <f t="shared" si="43"/>
        <v>0</v>
      </c>
      <c r="AG85" s="146">
        <f t="shared" si="43"/>
        <v>0</v>
      </c>
      <c r="AH85" s="146">
        <f t="shared" si="43"/>
        <v>0</v>
      </c>
      <c r="AI85" s="146">
        <f t="shared" si="43"/>
        <v>0</v>
      </c>
      <c r="AJ85" s="146">
        <f t="shared" si="43"/>
        <v>0</v>
      </c>
      <c r="AK85" s="146">
        <f t="shared" si="43"/>
        <v>0</v>
      </c>
      <c r="AL85" s="146">
        <f t="shared" si="43"/>
        <v>0</v>
      </c>
      <c r="AM85" s="146">
        <f t="shared" si="43"/>
        <v>0</v>
      </c>
      <c r="AN85" s="146">
        <f t="shared" si="43"/>
        <v>0</v>
      </c>
      <c r="AO85" s="146">
        <f t="shared" si="43"/>
        <v>0</v>
      </c>
      <c r="AP85" s="146">
        <f t="shared" si="43"/>
        <v>0</v>
      </c>
      <c r="AQ85" s="146">
        <f t="shared" si="43"/>
        <v>0</v>
      </c>
      <c r="AR85" s="146">
        <f t="shared" si="43"/>
        <v>0</v>
      </c>
    </row>
    <row r="86" spans="1:44" ht="19.5" customHeight="1">
      <c r="A86" s="143" t="s">
        <v>73</v>
      </c>
      <c r="B86" s="111"/>
      <c r="C86" s="111"/>
      <c r="D86" s="144"/>
      <c r="E86" s="172"/>
      <c r="F86" s="145"/>
      <c r="G86" s="145"/>
      <c r="H86" s="145"/>
      <c r="I86" s="146">
        <f>IF(I81+I82-I83-I84&lt;0,-(I81+I82-I83-I84),0)</f>
        <v>0</v>
      </c>
      <c r="J86" s="147">
        <v>0</v>
      </c>
      <c r="K86" s="147">
        <v>0</v>
      </c>
      <c r="L86" s="147">
        <v>0</v>
      </c>
      <c r="M86" s="147">
        <v>0</v>
      </c>
      <c r="N86" s="147">
        <v>0</v>
      </c>
      <c r="O86" s="147">
        <v>0</v>
      </c>
      <c r="P86" s="147">
        <v>0</v>
      </c>
      <c r="Q86" s="147">
        <v>0</v>
      </c>
      <c r="R86" s="147">
        <v>0</v>
      </c>
      <c r="S86" s="147">
        <v>0</v>
      </c>
      <c r="T86" s="148">
        <v>0</v>
      </c>
      <c r="U86" s="148">
        <v>0</v>
      </c>
      <c r="V86" s="148">
        <v>0</v>
      </c>
      <c r="W86" s="148">
        <v>0</v>
      </c>
      <c r="X86" s="148">
        <v>0</v>
      </c>
      <c r="Y86" s="148">
        <v>0</v>
      </c>
      <c r="Z86" s="148">
        <v>0</v>
      </c>
      <c r="AA86" s="148">
        <v>0</v>
      </c>
      <c r="AB86" s="148">
        <v>0</v>
      </c>
      <c r="AC86" s="148">
        <v>0</v>
      </c>
      <c r="AD86" s="148">
        <v>0</v>
      </c>
      <c r="AE86" s="148">
        <v>0</v>
      </c>
      <c r="AF86" s="148">
        <v>0</v>
      </c>
      <c r="AG86" s="148">
        <v>0</v>
      </c>
      <c r="AH86" s="148">
        <v>0</v>
      </c>
      <c r="AI86" s="148">
        <v>0</v>
      </c>
      <c r="AJ86" s="148">
        <v>0</v>
      </c>
      <c r="AK86" s="148">
        <v>0</v>
      </c>
      <c r="AL86" s="148">
        <v>0</v>
      </c>
      <c r="AM86" s="148">
        <v>0</v>
      </c>
      <c r="AN86" s="148">
        <v>0</v>
      </c>
      <c r="AO86" s="148">
        <v>0</v>
      </c>
      <c r="AP86" s="148">
        <v>0</v>
      </c>
      <c r="AQ86" s="148">
        <v>0</v>
      </c>
      <c r="AR86" s="148">
        <v>0</v>
      </c>
    </row>
    <row r="87" spans="1:44" ht="19.5" customHeight="1">
      <c r="A87" s="5" t="s">
        <v>74</v>
      </c>
      <c r="B87" s="72"/>
      <c r="C87" s="72"/>
      <c r="D87" s="149"/>
      <c r="E87" s="173"/>
      <c r="F87" s="150"/>
      <c r="G87" s="150"/>
      <c r="H87" s="150"/>
      <c r="I87" s="128">
        <f t="shared" ref="I87:AR87" si="44">I85</f>
        <v>0</v>
      </c>
      <c r="J87" s="128">
        <f t="shared" si="44"/>
        <v>0</v>
      </c>
      <c r="K87" s="128">
        <f t="shared" si="44"/>
        <v>0</v>
      </c>
      <c r="L87" s="128">
        <f t="shared" si="44"/>
        <v>0</v>
      </c>
      <c r="M87" s="128">
        <f t="shared" si="44"/>
        <v>0</v>
      </c>
      <c r="N87" s="128">
        <f t="shared" si="44"/>
        <v>0</v>
      </c>
      <c r="O87" s="128">
        <f t="shared" si="44"/>
        <v>0</v>
      </c>
      <c r="P87" s="128">
        <f t="shared" si="44"/>
        <v>0</v>
      </c>
      <c r="Q87" s="128">
        <f t="shared" si="44"/>
        <v>0</v>
      </c>
      <c r="R87" s="128">
        <f t="shared" si="44"/>
        <v>0</v>
      </c>
      <c r="S87" s="128">
        <f t="shared" si="44"/>
        <v>0</v>
      </c>
      <c r="T87" s="128">
        <f t="shared" si="44"/>
        <v>0</v>
      </c>
      <c r="U87" s="128">
        <f t="shared" si="44"/>
        <v>0</v>
      </c>
      <c r="V87" s="128">
        <f t="shared" si="44"/>
        <v>0</v>
      </c>
      <c r="W87" s="128">
        <f t="shared" si="44"/>
        <v>0</v>
      </c>
      <c r="X87" s="128">
        <f t="shared" si="44"/>
        <v>0</v>
      </c>
      <c r="Y87" s="128">
        <f t="shared" si="44"/>
        <v>0</v>
      </c>
      <c r="Z87" s="128">
        <f t="shared" si="44"/>
        <v>0</v>
      </c>
      <c r="AA87" s="128">
        <f t="shared" si="44"/>
        <v>0</v>
      </c>
      <c r="AB87" s="128">
        <f t="shared" si="44"/>
        <v>0</v>
      </c>
      <c r="AC87" s="128">
        <f t="shared" si="44"/>
        <v>0</v>
      </c>
      <c r="AD87" s="128">
        <f t="shared" si="44"/>
        <v>0</v>
      </c>
      <c r="AE87" s="128">
        <f t="shared" si="44"/>
        <v>0</v>
      </c>
      <c r="AF87" s="128">
        <f t="shared" si="44"/>
        <v>0</v>
      </c>
      <c r="AG87" s="128">
        <f t="shared" si="44"/>
        <v>0</v>
      </c>
      <c r="AH87" s="128">
        <f t="shared" si="44"/>
        <v>0</v>
      </c>
      <c r="AI87" s="128">
        <f t="shared" si="44"/>
        <v>0</v>
      </c>
      <c r="AJ87" s="128">
        <f t="shared" si="44"/>
        <v>0</v>
      </c>
      <c r="AK87" s="128">
        <f t="shared" si="44"/>
        <v>0</v>
      </c>
      <c r="AL87" s="128">
        <f t="shared" si="44"/>
        <v>0</v>
      </c>
      <c r="AM87" s="128">
        <f t="shared" si="44"/>
        <v>0</v>
      </c>
      <c r="AN87" s="128">
        <f t="shared" si="44"/>
        <v>0</v>
      </c>
      <c r="AO87" s="128">
        <f t="shared" si="44"/>
        <v>0</v>
      </c>
      <c r="AP87" s="128">
        <f t="shared" si="44"/>
        <v>0</v>
      </c>
      <c r="AQ87" s="128">
        <f t="shared" si="44"/>
        <v>0</v>
      </c>
      <c r="AR87" s="128">
        <f t="shared" si="44"/>
        <v>0</v>
      </c>
    </row>
    <row r="88" spans="1:44" ht="19.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9.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9.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9.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9.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9.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9.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9.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9.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9.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9.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9.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9.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9.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9.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9.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9.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9.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9.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9.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9.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9.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9.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9.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9.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9.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9.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9.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9.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9.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9.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9.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9.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9.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9.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9.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9.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9.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9.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9.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9.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9.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9.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9.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9.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9.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9.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9.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9.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9.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9.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9.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9.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9.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9.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9.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9.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9.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9.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9.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9.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9.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9.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9.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9.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9.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9.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9.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9.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9.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9.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9.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9.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9.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9.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9.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9.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9.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9.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9.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9.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9.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9.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9.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9.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9.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9.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9.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9.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9.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9.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9.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9.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9.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9.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9.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9.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9.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9.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9.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9.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9.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9.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9.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9.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9.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9.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9.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9.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9.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9.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9.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9.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9.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9.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9.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9.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9.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9.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9.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9.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9.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9.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9.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9.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9.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9.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9.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9.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9.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9.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9.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9.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9.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9.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9.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9.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9.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9.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9.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9.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9.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9.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9.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9.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9.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9.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9.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9.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9.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9.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9.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9.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9.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9.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9.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9.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9.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9.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9.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9.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9.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9.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9.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9.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9.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9.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9.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9.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9.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9.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9.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9.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9.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9.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9.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9.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9.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9.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9.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9.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9.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9.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9.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9.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9.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9.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9.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9.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9.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9.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9.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9.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9.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9.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9.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9.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9.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9.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9.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9.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9.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9.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9.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9.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9.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9.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9.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9.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9.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9.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9.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9.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9.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9.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9.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9.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9.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9.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9.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9.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9.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9.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9.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9.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9.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9.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9.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9.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9.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9.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9.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9.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9.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9.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9.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9.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9.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9.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9.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9.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9.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9.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9.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9.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9.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9.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9.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9.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9.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9.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9.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9.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9.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9.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9.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9.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9.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9.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9.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9.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9.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9.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9.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9.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9.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9.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9.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9.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9.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9.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9.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9.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9.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9.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9.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9.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9.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9.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9.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9.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9.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9.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9.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9.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9.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9.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9.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9.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9.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9.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9.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9.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9.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9.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9.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9.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9.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9.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9.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9.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9.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9.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9.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9.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9.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9.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9.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9.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9.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9.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9.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9.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9.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9.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9.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9.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9.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9.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9.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9.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9.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9.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9.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9.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9.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9.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9.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9.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9.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9.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9.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9.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9.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9.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9.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9.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9.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9.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9.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9.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9.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9.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9.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9.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9.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9.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9.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9.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9.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9.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9.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9.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9.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9.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9.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9.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9.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9.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9.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9.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9.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9.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9.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9.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9.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9.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9.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9.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9.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9.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9.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9.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9.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9.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9.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9.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9.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9.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9.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9.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9.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9.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9.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9.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9.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9.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9.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9.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9.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9.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9.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9.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9.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9.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9.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9.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9.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9.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9.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9.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9.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9.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9.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9.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9.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9.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9.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9.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9.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9.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9.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9.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9.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9.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9.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9.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9.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9.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9.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9.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9.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9.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9.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9.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9.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9.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9.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9.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9.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9.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9.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9.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9.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9.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9.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9.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9.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9.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9.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9.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9.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9.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9.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9.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9.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9.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9.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9.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9.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9.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9.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9.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9.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9.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9.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9.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9.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9.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9.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9.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9.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9.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9.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9.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9.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9.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9.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9.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9.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9.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9.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9.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9.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9.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9.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9.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9.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9.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9.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9.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9.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9.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9.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9.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9.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9.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9.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9.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9.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9.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9.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9.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9.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9.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9.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9.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9.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9.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9.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9.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9.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9.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9.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9.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9.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9.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9.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9.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9.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9.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9.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9.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9.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9.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9.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9.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9.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9.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9.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9.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9.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9.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9.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9.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9.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9.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9.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9.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9.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9.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9.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9.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9.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9.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9.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9.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9.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9.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9.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9.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9.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9.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9.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9.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9.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9.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9.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9.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9.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9.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9.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9.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9.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9.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9.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9.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9.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9.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9.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9.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9.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9.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9.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9.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9.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9.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9.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9.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9.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9.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9.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9.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9.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9.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9.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9.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9.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9.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9.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9.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9.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9.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9.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9.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9.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9.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9.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9.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9.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9.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9.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9.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9.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9.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9.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9.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9.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9.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9.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9.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9.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9.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9.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9.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9.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9.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9.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9.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9.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9.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9.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9.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9.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9.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9.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9.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9.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9.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9.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9.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9.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9.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9.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9.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9.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9.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9.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9.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9.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9.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9.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9.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9.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9.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9.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9.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9.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9.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9.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9.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9.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9.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9.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9.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9.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9.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9.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9.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9.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9.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9.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9.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9.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9.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9.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9.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9.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9.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9.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9.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9.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9.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9.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9.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9.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9.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9.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9.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9.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9.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9.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9.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9.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9.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9.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9.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9.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9.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9.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9.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9.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9.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9.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9.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9.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9.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9.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9.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9.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9.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9.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9.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9.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9.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9.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9.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9.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9.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9.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9.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9.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9.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9.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9.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9.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9.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9.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9.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9.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9.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9.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9.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9.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9.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9.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9.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9.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9.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9.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9.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9.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9.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9.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9.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9.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9.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9.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9.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9.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9.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9.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9.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9.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9.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9.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9.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9.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9.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9.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9.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9.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9.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9.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9.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9.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9.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9.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9.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9.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9.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9.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9.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9.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9.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9.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9.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9.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9.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9.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9.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9.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9.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9.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9.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9.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9.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9.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9.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9.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9.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9.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9.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9.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9.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9.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9.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9.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9.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9.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9.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9.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9.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9.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9.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9.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9.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9.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9.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9.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9.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9.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9.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9.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9.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9.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9.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9.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9.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9.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9.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9.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9.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9.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9.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9.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9.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9.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9.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9.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9.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9.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9.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9.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9.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9.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9.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9.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9.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9.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9.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9.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9.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9.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9.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9.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9.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9.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9.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9.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9.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9.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9.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9.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9.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9.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9.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9.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9.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9.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9.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9.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9.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9.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9.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9.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9.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9.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9.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9.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9.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9.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9.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9.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9.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9.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9.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9.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9.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9.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9.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9.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9.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9.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9.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9.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9.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9.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9.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9.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9.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9.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9.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9.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9.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9.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9.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9.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9.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9.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9.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9.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9.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9.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9.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9.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9.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9.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9.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9.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9.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9.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9.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9.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9.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9.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9.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9.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</sheetData>
  <mergeCells count="8">
    <mergeCell ref="A77:H77"/>
    <mergeCell ref="A6:T7"/>
    <mergeCell ref="B46:D46"/>
    <mergeCell ref="B47:D47"/>
    <mergeCell ref="B48:D48"/>
    <mergeCell ref="B76:C76"/>
    <mergeCell ref="B49:D49"/>
    <mergeCell ref="B52:D52"/>
  </mergeCells>
  <pageMargins left="0.70866141732283472" right="0.70866141732283472" top="0.74803149606299213" bottom="0.74803149606299213" header="0" footer="0"/>
  <pageSetup paperSize="9" scale="60" orientation="landscape"/>
  <ignoredErrors>
    <ignoredError sqref="F53:H69 F46:H46 F18:H23 I16:S16 AD16:AR16 F70:H70 F25:H34 F24:H24 F35:G35 F48:H48 G49:H49 G50 G52:H52" formulaRange="1"/>
    <ignoredError sqref="G16" formula="1"/>
    <ignoredError sqref="F49" formula="1" formulaRange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G18" sqref="G18"/>
    </sheetView>
  </sheetViews>
  <sheetFormatPr baseColWidth="10" defaultRowHeight="14.25"/>
  <cols>
    <col min="1" max="1" width="5.875" style="234" customWidth="1"/>
    <col min="2" max="2" width="24" customWidth="1"/>
    <col min="3" max="3" width="34.125" customWidth="1"/>
    <col min="4" max="4" width="20.625" customWidth="1"/>
    <col min="5" max="7" width="13"/>
    <col min="8" max="8" width="16.25" customWidth="1"/>
    <col min="9" max="9" width="10.5" customWidth="1"/>
  </cols>
  <sheetData>
    <row r="1" spans="2:8" ht="18">
      <c r="B1" s="235" t="s">
        <v>97</v>
      </c>
    </row>
    <row r="2" spans="2:8" s="234" customFormat="1" ht="18">
      <c r="B2" s="235" t="s">
        <v>98</v>
      </c>
    </row>
    <row r="5" spans="2:8" ht="18">
      <c r="B5" s="243" t="s">
        <v>128</v>
      </c>
      <c r="C5" s="244" t="s">
        <v>96</v>
      </c>
    </row>
    <row r="7" spans="2:8">
      <c r="C7" s="236" t="s">
        <v>100</v>
      </c>
    </row>
    <row r="8" spans="2:8">
      <c r="C8" t="s">
        <v>99</v>
      </c>
    </row>
    <row r="9" spans="2:8" ht="15" thickBot="1"/>
    <row r="10" spans="2:8" s="234" customFormat="1" ht="15.75" thickBot="1">
      <c r="B10" s="326"/>
      <c r="C10" s="327" t="s">
        <v>194</v>
      </c>
      <c r="D10" s="327" t="s">
        <v>195</v>
      </c>
      <c r="E10" s="328" t="s">
        <v>196</v>
      </c>
      <c r="F10" s="347"/>
      <c r="G10" s="160"/>
      <c r="H10" s="160"/>
    </row>
    <row r="11" spans="2:8" s="234" customFormat="1" ht="15.75" thickBot="1">
      <c r="B11" s="348">
        <v>2021</v>
      </c>
      <c r="C11" s="349">
        <v>148</v>
      </c>
      <c r="D11" s="349">
        <v>25</v>
      </c>
      <c r="E11" s="427">
        <f t="shared" ref="E11:E14" si="0">C11*D11</f>
        <v>3700</v>
      </c>
      <c r="F11" s="160"/>
      <c r="G11" s="346"/>
      <c r="H11" s="160"/>
    </row>
    <row r="12" spans="2:8" s="234" customFormat="1" ht="15.75" thickBot="1">
      <c r="B12" s="350">
        <v>2022</v>
      </c>
      <c r="C12" s="350">
        <v>200</v>
      </c>
      <c r="D12" s="350">
        <v>25</v>
      </c>
      <c r="E12" s="427">
        <f t="shared" si="0"/>
        <v>5000</v>
      </c>
      <c r="F12" s="160"/>
      <c r="G12" s="160"/>
      <c r="H12" s="160"/>
    </row>
    <row r="13" spans="2:8" s="234" customFormat="1" ht="15.75" thickBot="1">
      <c r="B13" s="350">
        <v>2023</v>
      </c>
      <c r="C13" s="350">
        <v>240</v>
      </c>
      <c r="D13" s="350">
        <v>25</v>
      </c>
      <c r="E13" s="427">
        <f t="shared" si="0"/>
        <v>6000</v>
      </c>
      <c r="F13" s="160"/>
      <c r="G13" s="160"/>
      <c r="H13" s="160"/>
    </row>
    <row r="14" spans="2:8" s="234" customFormat="1" ht="15.75" thickBot="1">
      <c r="B14" s="350">
        <v>2024</v>
      </c>
      <c r="C14" s="350">
        <v>500</v>
      </c>
      <c r="D14" s="350">
        <v>25</v>
      </c>
      <c r="E14" s="428">
        <f t="shared" si="0"/>
        <v>12500</v>
      </c>
      <c r="F14" s="160"/>
      <c r="G14" s="346"/>
      <c r="H14" s="160"/>
    </row>
    <row r="15" spans="2:8" s="234" customFormat="1">
      <c r="E15" s="352"/>
    </row>
    <row r="16" spans="2:8" s="234" customFormat="1">
      <c r="B16" s="236" t="s">
        <v>246</v>
      </c>
      <c r="E16" s="352"/>
    </row>
    <row r="17" spans="2:10">
      <c r="E17" s="352"/>
    </row>
    <row r="18" spans="2:10" ht="18">
      <c r="B18" s="243" t="s">
        <v>129</v>
      </c>
      <c r="C18" s="244" t="s">
        <v>101</v>
      </c>
      <c r="D18" s="245"/>
      <c r="E18" s="192"/>
    </row>
    <row r="20" spans="2:10">
      <c r="C20" s="236" t="s">
        <v>103</v>
      </c>
    </row>
    <row r="21" spans="2:10">
      <c r="C21" t="s">
        <v>102</v>
      </c>
    </row>
    <row r="24" spans="2:10" ht="18">
      <c r="B24" s="243" t="s">
        <v>130</v>
      </c>
      <c r="C24" s="244" t="s">
        <v>170</v>
      </c>
      <c r="D24" s="245"/>
      <c r="E24" s="246"/>
    </row>
    <row r="26" spans="2:10">
      <c r="C26" t="s">
        <v>169</v>
      </c>
    </row>
    <row r="27" spans="2:10" s="234" customFormat="1" ht="15" thickBot="1"/>
    <row r="28" spans="2:10" s="234" customFormat="1" ht="45.75" thickBot="1">
      <c r="B28" s="326"/>
      <c r="C28" s="380" t="s">
        <v>247</v>
      </c>
      <c r="D28" s="327" t="s">
        <v>171</v>
      </c>
      <c r="E28" s="382" t="s">
        <v>172</v>
      </c>
      <c r="F28" s="383" t="s">
        <v>248</v>
      </c>
      <c r="G28" s="382" t="s">
        <v>173</v>
      </c>
      <c r="H28" s="382" t="s">
        <v>174</v>
      </c>
      <c r="I28" s="382" t="s">
        <v>175</v>
      </c>
      <c r="J28" s="384" t="s">
        <v>196</v>
      </c>
    </row>
    <row r="29" spans="2:10" s="234" customFormat="1" ht="15">
      <c r="B29" s="329">
        <v>1</v>
      </c>
      <c r="C29" s="330" t="s">
        <v>176</v>
      </c>
      <c r="D29" s="330" t="s">
        <v>177</v>
      </c>
      <c r="E29" s="331">
        <v>5</v>
      </c>
      <c r="F29" s="332">
        <v>250</v>
      </c>
      <c r="G29" s="333"/>
      <c r="H29" s="331">
        <v>2</v>
      </c>
      <c r="I29" s="331" t="s">
        <v>178</v>
      </c>
      <c r="J29" s="334">
        <f t="shared" ref="J29:J35" si="1">H29*F29</f>
        <v>500</v>
      </c>
    </row>
    <row r="30" spans="2:10" s="234" customFormat="1" ht="15">
      <c r="B30" s="335">
        <v>2</v>
      </c>
      <c r="C30" s="336" t="s">
        <v>179</v>
      </c>
      <c r="D30" s="336" t="s">
        <v>180</v>
      </c>
      <c r="E30" s="337">
        <v>10</v>
      </c>
      <c r="F30" s="338">
        <v>250</v>
      </c>
      <c r="G30" s="337"/>
      <c r="H30" s="337">
        <v>5</v>
      </c>
      <c r="I30" s="337" t="s">
        <v>181</v>
      </c>
      <c r="J30" s="339">
        <f t="shared" si="1"/>
        <v>1250</v>
      </c>
    </row>
    <row r="31" spans="2:10" s="234" customFormat="1" ht="15">
      <c r="B31" s="335">
        <v>3</v>
      </c>
      <c r="C31" s="336" t="s">
        <v>182</v>
      </c>
      <c r="D31" s="336" t="s">
        <v>183</v>
      </c>
      <c r="E31" s="337">
        <v>10</v>
      </c>
      <c r="F31" s="338">
        <v>250</v>
      </c>
      <c r="G31" s="337"/>
      <c r="H31" s="337">
        <v>3</v>
      </c>
      <c r="I31" s="337" t="s">
        <v>181</v>
      </c>
      <c r="J31" s="339">
        <f t="shared" si="1"/>
        <v>750</v>
      </c>
    </row>
    <row r="32" spans="2:10" s="234" customFormat="1" ht="15">
      <c r="B32" s="335">
        <v>4</v>
      </c>
      <c r="C32" s="336" t="s">
        <v>184</v>
      </c>
      <c r="D32" s="336" t="s">
        <v>185</v>
      </c>
      <c r="E32" s="337">
        <v>4</v>
      </c>
      <c r="F32" s="338">
        <v>200</v>
      </c>
      <c r="G32" s="340">
        <v>40</v>
      </c>
      <c r="H32" s="337">
        <v>2</v>
      </c>
      <c r="I32" s="337" t="s">
        <v>186</v>
      </c>
      <c r="J32" s="339">
        <f t="shared" si="1"/>
        <v>400</v>
      </c>
    </row>
    <row r="33" spans="2:11" s="234" customFormat="1" ht="15">
      <c r="B33" s="335">
        <v>5</v>
      </c>
      <c r="C33" s="336" t="s">
        <v>187</v>
      </c>
      <c r="D33" s="336" t="s">
        <v>188</v>
      </c>
      <c r="E33" s="337">
        <v>5</v>
      </c>
      <c r="F33" s="338">
        <v>250</v>
      </c>
      <c r="G33" s="337"/>
      <c r="H33" s="337">
        <v>0</v>
      </c>
      <c r="I33" s="337" t="s">
        <v>189</v>
      </c>
      <c r="J33" s="339">
        <f t="shared" si="1"/>
        <v>0</v>
      </c>
    </row>
    <row r="34" spans="2:11" s="234" customFormat="1" ht="15">
      <c r="B34" s="335">
        <v>6</v>
      </c>
      <c r="C34" s="336" t="s">
        <v>190</v>
      </c>
      <c r="D34" s="336" t="s">
        <v>191</v>
      </c>
      <c r="E34" s="337">
        <v>5</v>
      </c>
      <c r="F34" s="338">
        <v>250</v>
      </c>
      <c r="G34" s="337"/>
      <c r="H34" s="337">
        <v>2</v>
      </c>
      <c r="I34" s="337" t="s">
        <v>189</v>
      </c>
      <c r="J34" s="339">
        <f t="shared" si="1"/>
        <v>500</v>
      </c>
    </row>
    <row r="35" spans="2:11" s="234" customFormat="1" ht="15.75" thickBot="1">
      <c r="B35" s="341">
        <v>7</v>
      </c>
      <c r="C35" s="342" t="s">
        <v>192</v>
      </c>
      <c r="D35" s="342" t="s">
        <v>185</v>
      </c>
      <c r="E35" s="343">
        <v>5</v>
      </c>
      <c r="F35" s="344">
        <v>150</v>
      </c>
      <c r="G35" s="345">
        <v>5</v>
      </c>
      <c r="H35" s="343">
        <v>2</v>
      </c>
      <c r="I35" s="343" t="s">
        <v>189</v>
      </c>
      <c r="J35" s="409">
        <f t="shared" si="1"/>
        <v>300</v>
      </c>
    </row>
    <row r="36" spans="2:11" s="234" customFormat="1" ht="15" thickBot="1">
      <c r="B36" s="160"/>
      <c r="C36" s="160"/>
      <c r="D36" s="346" t="s">
        <v>193</v>
      </c>
      <c r="E36" s="346">
        <f t="shared" ref="E36" si="2">SUM(E29:E35)</f>
        <v>44</v>
      </c>
      <c r="F36" s="381" t="s">
        <v>32</v>
      </c>
      <c r="G36" s="346">
        <f>SUM(G29:G35)</f>
        <v>45</v>
      </c>
      <c r="H36" s="346">
        <f>SUM(H29:H35)</f>
        <v>16</v>
      </c>
      <c r="I36" s="346">
        <f>SUM(I29:I35)</f>
        <v>0</v>
      </c>
      <c r="J36" s="410">
        <f>SUM(J29:J35)</f>
        <v>3700</v>
      </c>
    </row>
    <row r="37" spans="2:11" s="234" customFormat="1"/>
    <row r="39" spans="2:11" ht="15.75">
      <c r="B39" s="281" t="s">
        <v>214</v>
      </c>
      <c r="C39" s="351" t="s">
        <v>215</v>
      </c>
    </row>
    <row r="41" spans="2:11" ht="15.75">
      <c r="C41" s="280" t="s">
        <v>42</v>
      </c>
      <c r="D41" s="234"/>
      <c r="E41" s="234"/>
      <c r="F41" s="234"/>
    </row>
    <row r="42" spans="2:11">
      <c r="C42" s="236" t="s">
        <v>115</v>
      </c>
    </row>
    <row r="43" spans="2:11">
      <c r="C43" s="236" t="s">
        <v>116</v>
      </c>
    </row>
    <row r="44" spans="2:11" ht="15" thickBot="1"/>
    <row r="45" spans="2:11" s="234" customFormat="1" ht="30.75" thickBot="1">
      <c r="B45" s="402" t="s">
        <v>249</v>
      </c>
      <c r="C45" s="403" t="s">
        <v>197</v>
      </c>
      <c r="D45" s="403" t="s">
        <v>198</v>
      </c>
      <c r="E45" s="403" t="s">
        <v>172</v>
      </c>
      <c r="F45" s="403" t="s">
        <v>199</v>
      </c>
      <c r="G45" s="403" t="s">
        <v>200</v>
      </c>
      <c r="H45" s="403" t="s">
        <v>175</v>
      </c>
      <c r="I45" s="404" t="s">
        <v>251</v>
      </c>
      <c r="J45" s="405" t="s">
        <v>250</v>
      </c>
    </row>
    <row r="46" spans="2:11" s="234" customFormat="1" ht="15">
      <c r="B46" s="392">
        <v>2</v>
      </c>
      <c r="C46" s="393" t="s">
        <v>201</v>
      </c>
      <c r="D46" s="393" t="s">
        <v>202</v>
      </c>
      <c r="E46" s="394">
        <v>10</v>
      </c>
      <c r="F46" s="394">
        <v>60</v>
      </c>
      <c r="G46" s="394">
        <v>5</v>
      </c>
      <c r="H46" s="395" t="s">
        <v>181</v>
      </c>
      <c r="I46" s="396">
        <f t="shared" ref="I46:I51" si="3">E46*F46</f>
        <v>600</v>
      </c>
      <c r="J46" s="406">
        <f t="shared" ref="J46:J51" si="4">B46*I46</f>
        <v>1200</v>
      </c>
      <c r="K46" s="352"/>
    </row>
    <row r="47" spans="2:11" s="234" customFormat="1" ht="15">
      <c r="B47" s="397">
        <v>1</v>
      </c>
      <c r="C47" s="336" t="s">
        <v>203</v>
      </c>
      <c r="D47" s="336" t="s">
        <v>204</v>
      </c>
      <c r="E47" s="386">
        <v>14</v>
      </c>
      <c r="F47" s="386">
        <v>60</v>
      </c>
      <c r="G47" s="386">
        <v>5</v>
      </c>
      <c r="H47" s="390" t="s">
        <v>181</v>
      </c>
      <c r="I47" s="391">
        <f t="shared" si="3"/>
        <v>840</v>
      </c>
      <c r="J47" s="407">
        <f t="shared" si="4"/>
        <v>840</v>
      </c>
      <c r="K47" s="352"/>
    </row>
    <row r="48" spans="2:11" s="234" customFormat="1" ht="15">
      <c r="B48" s="397">
        <v>3</v>
      </c>
      <c r="C48" s="336" t="s">
        <v>205</v>
      </c>
      <c r="D48" s="336" t="s">
        <v>206</v>
      </c>
      <c r="E48" s="386">
        <v>24</v>
      </c>
      <c r="F48" s="386">
        <v>60</v>
      </c>
      <c r="G48" s="386">
        <v>5</v>
      </c>
      <c r="H48" s="390" t="s">
        <v>181</v>
      </c>
      <c r="I48" s="391">
        <f t="shared" si="3"/>
        <v>1440</v>
      </c>
      <c r="J48" s="407">
        <f t="shared" si="4"/>
        <v>4320</v>
      </c>
      <c r="K48" s="352"/>
    </row>
    <row r="49" spans="2:11" s="234" customFormat="1" ht="15">
      <c r="B49" s="397">
        <v>4</v>
      </c>
      <c r="C49" s="336" t="s">
        <v>207</v>
      </c>
      <c r="D49" s="336" t="s">
        <v>208</v>
      </c>
      <c r="E49" s="386">
        <v>15</v>
      </c>
      <c r="F49" s="386">
        <v>60</v>
      </c>
      <c r="G49" s="386">
        <v>5</v>
      </c>
      <c r="H49" s="390" t="s">
        <v>181</v>
      </c>
      <c r="I49" s="391">
        <f t="shared" si="3"/>
        <v>900</v>
      </c>
      <c r="J49" s="407">
        <f t="shared" si="4"/>
        <v>3600</v>
      </c>
      <c r="K49" s="352"/>
    </row>
    <row r="50" spans="2:11" s="234" customFormat="1" ht="15">
      <c r="B50" s="397">
        <v>3</v>
      </c>
      <c r="C50" s="336" t="s">
        <v>209</v>
      </c>
      <c r="D50" s="336" t="s">
        <v>210</v>
      </c>
      <c r="E50" s="386">
        <v>16</v>
      </c>
      <c r="F50" s="386">
        <v>60</v>
      </c>
      <c r="G50" s="386">
        <v>5</v>
      </c>
      <c r="H50" s="390" t="s">
        <v>181</v>
      </c>
      <c r="I50" s="391">
        <f t="shared" si="3"/>
        <v>960</v>
      </c>
      <c r="J50" s="407">
        <f t="shared" si="4"/>
        <v>2880</v>
      </c>
      <c r="K50" s="352"/>
    </row>
    <row r="51" spans="2:11" s="234" customFormat="1" ht="15.75" thickBot="1">
      <c r="B51" s="398">
        <v>2</v>
      </c>
      <c r="C51" s="399" t="s">
        <v>211</v>
      </c>
      <c r="D51" s="399" t="s">
        <v>212</v>
      </c>
      <c r="E51" s="388">
        <v>18</v>
      </c>
      <c r="F51" s="388">
        <v>60</v>
      </c>
      <c r="G51" s="388">
        <v>5</v>
      </c>
      <c r="H51" s="400" t="s">
        <v>181</v>
      </c>
      <c r="I51" s="401">
        <f t="shared" si="3"/>
        <v>1080</v>
      </c>
      <c r="J51" s="408">
        <f t="shared" si="4"/>
        <v>2160</v>
      </c>
      <c r="K51" s="352"/>
    </row>
    <row r="52" spans="2:11" s="234" customFormat="1" ht="15" thickBot="1">
      <c r="B52" s="346" t="s">
        <v>213</v>
      </c>
      <c r="C52" s="160"/>
      <c r="D52" s="346"/>
      <c r="E52" s="385">
        <f t="shared" ref="E52:J52" si="5">SUM(E46:E51)</f>
        <v>97</v>
      </c>
      <c r="F52" s="389" t="s">
        <v>32</v>
      </c>
      <c r="G52" s="385">
        <f t="shared" si="5"/>
        <v>30</v>
      </c>
      <c r="H52" s="387" t="s">
        <v>32</v>
      </c>
      <c r="I52" s="385">
        <f t="shared" si="5"/>
        <v>5820</v>
      </c>
      <c r="J52" s="411">
        <f t="shared" si="5"/>
        <v>15000</v>
      </c>
      <c r="K52" s="352"/>
    </row>
    <row r="53" spans="2:11" s="234" customFormat="1">
      <c r="E53" s="352"/>
      <c r="F53" s="352"/>
      <c r="G53" s="352"/>
      <c r="I53" s="352"/>
      <c r="J53" s="352"/>
      <c r="K53" s="352"/>
    </row>
    <row r="54" spans="2:11" s="234" customFormat="1">
      <c r="E54" s="352"/>
      <c r="F54" s="352"/>
      <c r="G54" s="352"/>
    </row>
    <row r="55" spans="2:11">
      <c r="E55" s="352"/>
      <c r="F55" s="352"/>
      <c r="G55" s="3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4"/>
  <sheetViews>
    <sheetView topLeftCell="A7" workbookViewId="0">
      <selection activeCell="H35" sqref="H35"/>
    </sheetView>
  </sheetViews>
  <sheetFormatPr baseColWidth="10" defaultColWidth="13" defaultRowHeight="14.25"/>
  <cols>
    <col min="1" max="1" width="36.75" style="160" customWidth="1"/>
    <col min="2" max="4" width="9" style="160" customWidth="1"/>
    <col min="5" max="5" width="15.25" style="160" customWidth="1"/>
    <col min="6" max="6" width="1.625" style="160" customWidth="1"/>
    <col min="7" max="7" width="9" style="160" customWidth="1"/>
    <col min="8" max="8" width="12.875" style="160" customWidth="1"/>
    <col min="9" max="9" width="1.625" style="160" customWidth="1"/>
    <col min="10" max="19" width="9" style="160" customWidth="1"/>
    <col min="20" max="16384" width="13" style="160"/>
  </cols>
  <sheetData>
    <row r="1" spans="1:17" ht="15.75" customHeight="1">
      <c r="A1" s="195" t="s">
        <v>95</v>
      </c>
    </row>
    <row r="2" spans="1:17" ht="12.75" customHeight="1"/>
    <row r="3" spans="1:17" ht="15.75" customHeight="1">
      <c r="A3" s="195" t="s">
        <v>1</v>
      </c>
    </row>
    <row r="4" spans="1:17" ht="12.75" customHeight="1"/>
    <row r="5" spans="1:17" ht="13.5" customHeight="1" thickBot="1"/>
    <row r="6" spans="1:17" ht="45.6" customHeight="1" thickBot="1">
      <c r="A6" s="461" t="s">
        <v>83</v>
      </c>
      <c r="B6" s="462"/>
      <c r="C6" s="462"/>
      <c r="D6" s="462"/>
      <c r="E6" s="463"/>
      <c r="F6" s="196"/>
      <c r="G6" s="197"/>
      <c r="H6" s="198" t="s">
        <v>84</v>
      </c>
      <c r="J6" s="199"/>
      <c r="K6" s="199"/>
      <c r="L6" s="199"/>
      <c r="M6" s="199"/>
      <c r="N6" s="199"/>
      <c r="O6" s="199"/>
      <c r="P6" s="199"/>
      <c r="Q6" s="200"/>
    </row>
    <row r="7" spans="1:17" ht="13.5" customHeight="1" thickBot="1">
      <c r="G7" s="197"/>
      <c r="H7" s="201"/>
    </row>
    <row r="8" spans="1:17" ht="15.75" customHeight="1" thickBot="1">
      <c r="A8" s="202" t="s">
        <v>119</v>
      </c>
      <c r="B8" s="203"/>
      <c r="C8" s="203"/>
      <c r="D8" s="203"/>
      <c r="E8" s="204"/>
      <c r="G8" s="197"/>
      <c r="H8" s="205"/>
    </row>
    <row r="9" spans="1:17" ht="15.75" customHeight="1" thickBot="1">
      <c r="A9" s="206" t="s">
        <v>125</v>
      </c>
      <c r="B9" s="207"/>
      <c r="C9" s="208"/>
      <c r="D9" s="208"/>
      <c r="E9" s="209"/>
      <c r="G9" s="197"/>
      <c r="H9" s="205">
        <v>24000</v>
      </c>
    </row>
    <row r="10" spans="1:17" ht="16.5" customHeight="1" thickBot="1">
      <c r="A10" s="210"/>
      <c r="B10" s="211"/>
      <c r="C10" s="211"/>
      <c r="D10" s="211"/>
      <c r="E10" s="212"/>
      <c r="G10" s="197"/>
      <c r="H10" s="213"/>
    </row>
    <row r="11" spans="1:17" ht="13.5" customHeight="1" thickBot="1">
      <c r="G11" s="197"/>
      <c r="H11" s="214"/>
    </row>
    <row r="12" spans="1:17" ht="15.75" customHeight="1">
      <c r="A12" s="202" t="s">
        <v>120</v>
      </c>
      <c r="B12" s="203"/>
      <c r="C12" s="203"/>
      <c r="D12" s="203"/>
      <c r="E12" s="204"/>
      <c r="G12" s="197"/>
      <c r="H12" s="213"/>
    </row>
    <row r="13" spans="1:17" ht="28.15" customHeight="1">
      <c r="A13" s="458" t="s">
        <v>86</v>
      </c>
      <c r="B13" s="459"/>
      <c r="C13" s="459"/>
      <c r="D13" s="459"/>
      <c r="E13" s="460"/>
      <c r="G13" s="197"/>
      <c r="H13" s="213"/>
    </row>
    <row r="14" spans="1:17" ht="16.149999999999999" customHeight="1">
      <c r="A14" s="215" t="s">
        <v>87</v>
      </c>
      <c r="B14" s="216"/>
      <c r="C14" s="216"/>
      <c r="D14" s="216"/>
      <c r="E14" s="217"/>
      <c r="G14" s="197"/>
      <c r="H14" s="213"/>
    </row>
    <row r="15" spans="1:17" ht="18.600000000000001" customHeight="1">
      <c r="A15" s="215" t="s">
        <v>88</v>
      </c>
      <c r="B15" s="216"/>
      <c r="C15" s="216"/>
      <c r="D15" s="216"/>
      <c r="E15" s="217"/>
      <c r="G15" s="197"/>
      <c r="H15" s="282">
        <f>+'1 -Pole Santé 2021-22-23'!E52</f>
        <v>16500</v>
      </c>
    </row>
    <row r="16" spans="1:17" ht="16.5" customHeight="1" thickBot="1">
      <c r="A16" s="210" t="s">
        <v>117</v>
      </c>
      <c r="B16" s="211" t="s">
        <v>85</v>
      </c>
      <c r="C16" s="211">
        <v>4</v>
      </c>
      <c r="D16" s="211" t="s">
        <v>0</v>
      </c>
      <c r="E16" s="212"/>
      <c r="G16" s="197"/>
      <c r="H16" s="213"/>
    </row>
    <row r="17" spans="1:10" ht="13.5" customHeight="1" thickBot="1">
      <c r="G17" s="197"/>
      <c r="H17" s="214"/>
    </row>
    <row r="18" spans="1:10" ht="15.75" customHeight="1">
      <c r="A18" s="202" t="s">
        <v>121</v>
      </c>
      <c r="B18" s="203"/>
      <c r="C18" s="203"/>
      <c r="D18" s="203"/>
      <c r="E18" s="204"/>
      <c r="G18" s="197"/>
      <c r="H18" s="214"/>
    </row>
    <row r="19" spans="1:10" ht="15.75" customHeight="1">
      <c r="A19" s="458" t="s">
        <v>127</v>
      </c>
      <c r="B19" s="459"/>
      <c r="C19" s="459"/>
      <c r="D19" s="459"/>
      <c r="E19" s="460"/>
      <c r="G19" s="197"/>
      <c r="H19" s="214"/>
    </row>
    <row r="20" spans="1:10" ht="42.75" customHeight="1">
      <c r="A20" s="215" t="s">
        <v>126</v>
      </c>
      <c r="B20" s="216"/>
      <c r="C20" s="216"/>
      <c r="D20" s="216"/>
      <c r="E20" s="217"/>
      <c r="G20" s="197"/>
      <c r="H20" s="214">
        <v>15000</v>
      </c>
    </row>
    <row r="21" spans="1:10" ht="16.5" customHeight="1" thickBot="1">
      <c r="A21" s="210" t="s">
        <v>118</v>
      </c>
      <c r="B21" s="211" t="s">
        <v>85</v>
      </c>
      <c r="C21" s="211">
        <v>3</v>
      </c>
      <c r="D21" s="211" t="s">
        <v>0</v>
      </c>
      <c r="E21" s="212"/>
      <c r="G21" s="197"/>
      <c r="H21" s="213"/>
    </row>
    <row r="22" spans="1:10" ht="13.5" customHeight="1">
      <c r="G22" s="197"/>
      <c r="H22" s="214"/>
    </row>
    <row r="23" spans="1:10" ht="13.5" customHeight="1" thickBot="1">
      <c r="D23" s="219"/>
      <c r="G23" s="197"/>
      <c r="H23" s="214"/>
    </row>
    <row r="24" spans="1:10" ht="15.75" customHeight="1">
      <c r="A24" s="202" t="s">
        <v>122</v>
      </c>
      <c r="B24" s="203"/>
      <c r="C24" s="203"/>
      <c r="D24" s="203"/>
      <c r="E24" s="204"/>
      <c r="G24" s="197"/>
      <c r="H24" s="214"/>
    </row>
    <row r="25" spans="1:10" ht="30.6" customHeight="1">
      <c r="A25" s="458" t="s">
        <v>124</v>
      </c>
      <c r="B25" s="459"/>
      <c r="C25" s="459"/>
      <c r="D25" s="459"/>
      <c r="E25" s="460"/>
      <c r="G25" s="197"/>
      <c r="H25" s="214"/>
    </row>
    <row r="26" spans="1:10" ht="15.75" customHeight="1">
      <c r="A26" s="218" t="s">
        <v>89</v>
      </c>
      <c r="B26" s="208"/>
      <c r="C26" s="208"/>
      <c r="D26" s="208"/>
      <c r="E26" s="209"/>
      <c r="G26" s="197"/>
      <c r="H26" s="214">
        <f>+'Projet VERBATIM'!G18+'Projet VERBATIM'!I18</f>
        <v>33000.03</v>
      </c>
    </row>
    <row r="27" spans="1:10" ht="16.5" customHeight="1" thickBot="1">
      <c r="A27" s="210" t="s">
        <v>90</v>
      </c>
      <c r="B27" s="211" t="s">
        <v>85</v>
      </c>
      <c r="C27" s="211">
        <v>12</v>
      </c>
      <c r="D27" s="211" t="s">
        <v>0</v>
      </c>
      <c r="E27" s="212"/>
      <c r="G27" s="197"/>
      <c r="H27" s="213"/>
    </row>
    <row r="28" spans="1:10" ht="13.5" customHeight="1">
      <c r="G28" s="197"/>
      <c r="H28" s="214"/>
    </row>
    <row r="29" spans="1:10" ht="13.5" customHeight="1" thickBot="1">
      <c r="G29" s="197"/>
      <c r="H29" s="214"/>
    </row>
    <row r="30" spans="1:10" ht="15.75" customHeight="1">
      <c r="A30" s="202" t="s">
        <v>123</v>
      </c>
      <c r="B30" s="203"/>
      <c r="C30" s="203"/>
      <c r="D30" s="203"/>
      <c r="E30" s="204"/>
      <c r="G30" s="197"/>
      <c r="H30" s="214"/>
    </row>
    <row r="31" spans="1:10" ht="30.6" customHeight="1">
      <c r="A31" s="458" t="s">
        <v>92</v>
      </c>
      <c r="B31" s="459"/>
      <c r="C31" s="459"/>
      <c r="D31" s="459"/>
      <c r="E31" s="460"/>
      <c r="G31" s="197"/>
      <c r="H31" s="214"/>
    </row>
    <row r="32" spans="1:10" ht="15.75" customHeight="1">
      <c r="A32" s="218" t="s">
        <v>93</v>
      </c>
      <c r="B32" s="208"/>
      <c r="C32" s="208"/>
      <c r="D32" s="208"/>
      <c r="E32" s="209"/>
      <c r="G32" s="197"/>
      <c r="H32" s="214">
        <v>7500</v>
      </c>
      <c r="J32" s="160" t="s">
        <v>137</v>
      </c>
    </row>
    <row r="33" spans="1:11" ht="16.5" customHeight="1" thickBot="1">
      <c r="A33" s="210" t="s">
        <v>91</v>
      </c>
      <c r="B33" s="211" t="s">
        <v>85</v>
      </c>
      <c r="C33" s="211">
        <v>12</v>
      </c>
      <c r="D33" s="211" t="s">
        <v>0</v>
      </c>
      <c r="E33" s="212"/>
      <c r="G33" s="197"/>
      <c r="H33" s="213"/>
    </row>
    <row r="34" spans="1:11" ht="13.5" customHeight="1" thickBot="1">
      <c r="A34" s="220"/>
      <c r="B34" s="220"/>
      <c r="C34" s="220"/>
      <c r="D34" s="220"/>
      <c r="E34" s="220"/>
      <c r="F34" s="220"/>
      <c r="G34" s="221"/>
      <c r="H34" s="214"/>
    </row>
    <row r="35" spans="1:11" ht="23.45" customHeight="1" thickBot="1">
      <c r="A35" s="222" t="s">
        <v>94</v>
      </c>
      <c r="B35" s="223"/>
      <c r="C35" s="223"/>
      <c r="D35" s="223"/>
      <c r="E35" s="223"/>
      <c r="F35" s="223"/>
      <c r="G35" s="223"/>
      <c r="H35" s="224">
        <f>SUM(H8:H34)</f>
        <v>96000.03</v>
      </c>
      <c r="J35" s="225"/>
      <c r="K35" s="225"/>
    </row>
    <row r="36" spans="1:11" ht="12.75" customHeight="1">
      <c r="G36" s="197"/>
      <c r="H36" s="226"/>
    </row>
    <row r="37" spans="1:11" ht="12.75" customHeight="1">
      <c r="G37" s="197"/>
      <c r="H37" s="227"/>
      <c r="I37" s="228"/>
    </row>
    <row r="38" spans="1:11" ht="27.6" customHeight="1">
      <c r="G38" s="197"/>
      <c r="H38" s="229"/>
      <c r="I38" s="230"/>
    </row>
    <row r="39" spans="1:11" ht="12.75" customHeight="1">
      <c r="G39" s="197"/>
      <c r="H39" s="231"/>
      <c r="I39" s="228"/>
    </row>
    <row r="40" spans="1:11" ht="12.75" customHeight="1">
      <c r="G40" s="197"/>
      <c r="H40" s="231"/>
      <c r="I40" s="228"/>
    </row>
    <row r="41" spans="1:11" ht="12.75" customHeight="1">
      <c r="H41" s="231"/>
      <c r="I41" s="228"/>
    </row>
    <row r="42" spans="1:11" ht="12.75" customHeight="1">
      <c r="H42" s="231"/>
      <c r="I42" s="228"/>
    </row>
    <row r="43" spans="1:11" ht="12.75" customHeight="1">
      <c r="H43" s="228"/>
      <c r="I43" s="228"/>
    </row>
    <row r="44" spans="1:11" ht="12.75" customHeight="1">
      <c r="H44" s="228"/>
      <c r="I44" s="228"/>
    </row>
    <row r="45" spans="1:11" ht="12.75" customHeight="1">
      <c r="H45" s="228"/>
      <c r="I45" s="228"/>
    </row>
    <row r="46" spans="1:11" ht="12.75" customHeight="1">
      <c r="H46" s="228"/>
      <c r="I46" s="228"/>
    </row>
    <row r="47" spans="1:11" ht="12.75" customHeight="1">
      <c r="H47" s="228"/>
      <c r="I47" s="228"/>
    </row>
    <row r="48" spans="1:11" ht="12.75" customHeight="1">
      <c r="H48" s="228"/>
      <c r="I48" s="228"/>
    </row>
    <row r="49" spans="5:9" ht="12.75" customHeight="1">
      <c r="H49" s="228"/>
      <c r="I49" s="228"/>
    </row>
    <row r="50" spans="5:9" ht="12.75" customHeight="1">
      <c r="H50" s="228"/>
      <c r="I50" s="228"/>
    </row>
    <row r="51" spans="5:9" ht="13.5" customHeight="1">
      <c r="H51" s="228"/>
      <c r="I51" s="228"/>
    </row>
    <row r="52" spans="5:9" ht="5.45" customHeight="1">
      <c r="H52" s="228"/>
      <c r="I52" s="228"/>
    </row>
    <row r="53" spans="5:9" ht="12.75" customHeight="1">
      <c r="E53" s="232"/>
      <c r="F53" s="232"/>
      <c r="G53" s="233"/>
    </row>
    <row r="54" spans="5:9" ht="12.75" customHeight="1">
      <c r="E54" s="232"/>
      <c r="F54" s="232"/>
      <c r="G54" s="233"/>
    </row>
    <row r="55" spans="5:9" ht="12.75" customHeight="1">
      <c r="E55" s="232"/>
      <c r="F55" s="232"/>
      <c r="G55" s="233"/>
    </row>
    <row r="56" spans="5:9" ht="12.75" customHeight="1">
      <c r="E56" s="232"/>
      <c r="F56" s="232"/>
    </row>
    <row r="57" spans="5:9" ht="12.75" customHeight="1">
      <c r="E57" s="232"/>
      <c r="F57" s="232"/>
    </row>
    <row r="58" spans="5:9" ht="12.75" customHeight="1">
      <c r="E58" s="232"/>
      <c r="F58" s="232"/>
    </row>
    <row r="59" spans="5:9" ht="12.75" customHeight="1"/>
    <row r="60" spans="5:9" ht="12.75" customHeight="1"/>
    <row r="61" spans="5:9" ht="12.75" customHeight="1"/>
    <row r="62" spans="5:9" ht="12.75" customHeight="1"/>
    <row r="63" spans="5:9" ht="12.75" customHeight="1"/>
    <row r="64" spans="5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mergeCells count="5">
    <mergeCell ref="A31:E31"/>
    <mergeCell ref="A6:E6"/>
    <mergeCell ref="A13:E13"/>
    <mergeCell ref="A19:E19"/>
    <mergeCell ref="A25:E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02"/>
  <sheetViews>
    <sheetView workbookViewId="0">
      <selection activeCell="K6" sqref="K6"/>
    </sheetView>
  </sheetViews>
  <sheetFormatPr baseColWidth="10" defaultRowHeight="14.25"/>
  <cols>
    <col min="2" max="2" width="33.875" customWidth="1"/>
    <col min="3" max="3" width="14" customWidth="1"/>
    <col min="4" max="4" width="1.375" customWidth="1"/>
    <col min="5" max="5" width="18" customWidth="1"/>
    <col min="6" max="6" width="17.375" style="234" customWidth="1"/>
    <col min="7" max="7" width="16.125" customWidth="1"/>
    <col min="8" max="8" width="0.875" customWidth="1"/>
    <col min="9" max="9" width="15" customWidth="1"/>
  </cols>
  <sheetData>
    <row r="5" spans="2:11" ht="15.75" thickBot="1">
      <c r="B5" s="192" t="s">
        <v>216</v>
      </c>
      <c r="C5" s="353"/>
      <c r="E5" s="353"/>
      <c r="F5" s="353"/>
      <c r="G5" s="353"/>
      <c r="H5" s="353"/>
      <c r="I5" s="353"/>
      <c r="J5" s="353"/>
      <c r="K5" s="353"/>
    </row>
    <row r="6" spans="2:11" s="234" customFormat="1" ht="15">
      <c r="B6" s="192"/>
      <c r="C6" s="356" t="s">
        <v>221</v>
      </c>
      <c r="E6" s="354" t="s">
        <v>224</v>
      </c>
      <c r="F6" s="355">
        <v>44377</v>
      </c>
      <c r="G6" s="369" t="s">
        <v>220</v>
      </c>
      <c r="H6" s="353"/>
      <c r="I6" s="371">
        <v>44651</v>
      </c>
      <c r="J6" s="353"/>
      <c r="K6" s="353"/>
    </row>
    <row r="7" spans="2:11" s="234" customFormat="1" ht="30">
      <c r="B7" s="192"/>
      <c r="C7" s="372" t="s">
        <v>222</v>
      </c>
      <c r="D7" s="373"/>
      <c r="E7" s="374" t="s">
        <v>219</v>
      </c>
      <c r="F7" s="374" t="s">
        <v>226</v>
      </c>
      <c r="G7" s="375" t="s">
        <v>231</v>
      </c>
      <c r="H7" s="376"/>
      <c r="I7" s="372" t="s">
        <v>232</v>
      </c>
      <c r="J7" s="353"/>
      <c r="K7" s="353"/>
    </row>
    <row r="8" spans="2:11" s="234" customFormat="1" ht="15">
      <c r="B8" s="192"/>
      <c r="C8" s="357"/>
      <c r="E8" s="353"/>
      <c r="F8" s="353"/>
      <c r="G8" s="364"/>
      <c r="H8" s="353"/>
      <c r="I8" s="357"/>
      <c r="J8" s="353"/>
      <c r="K8" s="353"/>
    </row>
    <row r="9" spans="2:11" s="234" customFormat="1" ht="15">
      <c r="B9" s="192"/>
      <c r="C9" s="358"/>
      <c r="G9" s="365"/>
      <c r="I9" s="358"/>
    </row>
    <row r="10" spans="2:11">
      <c r="C10" s="359"/>
      <c r="D10" s="352"/>
      <c r="E10" s="352"/>
      <c r="F10" s="352"/>
      <c r="G10" s="366"/>
      <c r="H10" s="352"/>
      <c r="I10" s="359"/>
      <c r="J10" s="352"/>
      <c r="K10" s="352"/>
    </row>
    <row r="11" spans="2:11">
      <c r="C11" s="359"/>
      <c r="D11" s="352"/>
      <c r="E11" s="352"/>
      <c r="F11" s="352"/>
      <c r="G11" s="366"/>
      <c r="H11" s="352"/>
      <c r="I11" s="359"/>
      <c r="J11" s="352"/>
      <c r="K11" s="352"/>
    </row>
    <row r="12" spans="2:11" ht="15">
      <c r="B12" s="192" t="s">
        <v>223</v>
      </c>
      <c r="C12" s="362">
        <v>63000</v>
      </c>
      <c r="D12" s="363"/>
      <c r="E12" s="363"/>
      <c r="F12" s="363"/>
      <c r="G12" s="362">
        <v>46444.79</v>
      </c>
      <c r="H12" s="352"/>
      <c r="I12" s="362">
        <f>+C12-G12</f>
        <v>16555.21</v>
      </c>
      <c r="J12" s="352"/>
      <c r="K12" s="352"/>
    </row>
    <row r="13" spans="2:11">
      <c r="C13" s="359"/>
      <c r="D13" s="352"/>
      <c r="E13" s="352"/>
      <c r="F13" s="352"/>
      <c r="G13" s="366"/>
      <c r="H13" s="352"/>
      <c r="I13" s="359"/>
      <c r="J13" s="352"/>
      <c r="K13" s="352"/>
    </row>
    <row r="14" spans="2:11">
      <c r="B14" s="236" t="s">
        <v>217</v>
      </c>
      <c r="C14" s="360">
        <v>0.47619</v>
      </c>
      <c r="D14" s="352"/>
      <c r="E14" s="352"/>
      <c r="F14" s="352"/>
      <c r="G14" s="367">
        <v>0.47619</v>
      </c>
      <c r="H14" s="352"/>
      <c r="I14" s="367">
        <v>0.47619</v>
      </c>
      <c r="J14" s="352"/>
      <c r="K14" s="352"/>
    </row>
    <row r="15" spans="2:11">
      <c r="C15" s="359"/>
      <c r="D15" s="352"/>
      <c r="E15" s="352"/>
      <c r="F15" s="352"/>
      <c r="G15" s="366"/>
      <c r="H15" s="352"/>
      <c r="I15" s="366"/>
      <c r="J15" s="352"/>
      <c r="K15" s="352"/>
    </row>
    <row r="16" spans="2:11">
      <c r="B16" s="236" t="s">
        <v>218</v>
      </c>
      <c r="C16" s="359">
        <f>+C12*C14</f>
        <v>29999.97</v>
      </c>
      <c r="D16" s="352"/>
      <c r="E16" s="352">
        <v>12000</v>
      </c>
      <c r="F16" s="352">
        <v>10117</v>
      </c>
      <c r="G16" s="366">
        <f>+G12*G14</f>
        <v>22116.544550099999</v>
      </c>
      <c r="H16" s="352"/>
      <c r="I16" s="366">
        <f>+I12*I14</f>
        <v>7883.4254498999999</v>
      </c>
      <c r="J16" s="352"/>
      <c r="K16" s="352"/>
    </row>
    <row r="17" spans="2:11">
      <c r="C17" s="359"/>
      <c r="D17" s="352"/>
      <c r="E17" s="352"/>
      <c r="F17" s="352"/>
      <c r="G17" s="366"/>
      <c r="H17" s="352"/>
      <c r="I17" s="366"/>
      <c r="J17" s="352"/>
      <c r="K17" s="352"/>
    </row>
    <row r="18" spans="2:11" ht="15" thickBot="1">
      <c r="B18" s="236" t="s">
        <v>225</v>
      </c>
      <c r="C18" s="361">
        <f>+C12-C16</f>
        <v>33000.03</v>
      </c>
      <c r="D18" s="352"/>
      <c r="E18" s="352"/>
      <c r="F18" s="352"/>
      <c r="G18" s="368">
        <f>+G12-G16</f>
        <v>24328.245449900001</v>
      </c>
      <c r="H18" s="352"/>
      <c r="I18" s="368">
        <f>+I12-I16</f>
        <v>8671.7845500999993</v>
      </c>
      <c r="J18" s="352"/>
      <c r="K18" s="352"/>
    </row>
    <row r="19" spans="2:11">
      <c r="C19" s="352"/>
      <c r="D19" s="352"/>
      <c r="E19" s="352"/>
      <c r="F19" s="352"/>
      <c r="G19" s="352"/>
      <c r="H19" s="352"/>
      <c r="I19" s="352"/>
      <c r="J19" s="352"/>
      <c r="K19" s="352"/>
    </row>
    <row r="20" spans="2:11">
      <c r="C20" s="352"/>
      <c r="D20" s="352"/>
      <c r="E20" s="352"/>
      <c r="F20" s="352"/>
      <c r="G20" s="352"/>
      <c r="H20" s="352"/>
      <c r="I20" s="352"/>
      <c r="J20" s="352"/>
      <c r="K20" s="352"/>
    </row>
    <row r="21" spans="2:11">
      <c r="C21" s="352"/>
      <c r="D21" s="352"/>
      <c r="E21" s="352"/>
      <c r="F21" s="352"/>
      <c r="G21" s="352"/>
      <c r="H21" s="352"/>
      <c r="I21" s="352"/>
      <c r="J21" s="352"/>
      <c r="K21" s="352"/>
    </row>
    <row r="22" spans="2:11">
      <c r="C22" s="352"/>
      <c r="D22" s="352"/>
      <c r="E22" s="352"/>
      <c r="F22" s="352"/>
      <c r="G22" s="352"/>
      <c r="H22" s="352"/>
      <c r="I22" s="352"/>
      <c r="J22" s="352"/>
      <c r="K22" s="352"/>
    </row>
    <row r="23" spans="2:11">
      <c r="C23" s="352"/>
      <c r="D23" s="352"/>
      <c r="E23" s="352"/>
      <c r="F23" s="352"/>
      <c r="G23" s="352"/>
      <c r="H23" s="352"/>
      <c r="I23" s="352"/>
      <c r="J23" s="352"/>
      <c r="K23" s="352"/>
    </row>
    <row r="24" spans="2:11">
      <c r="C24" s="352"/>
      <c r="D24" s="352"/>
      <c r="E24" s="352"/>
      <c r="F24" s="352"/>
      <c r="G24" s="352"/>
      <c r="H24" s="352"/>
      <c r="I24" s="352"/>
      <c r="J24" s="352"/>
      <c r="K24" s="352"/>
    </row>
    <row r="25" spans="2:11">
      <c r="C25" s="352"/>
      <c r="D25" s="352"/>
      <c r="E25" s="352"/>
      <c r="F25" s="352"/>
      <c r="G25" s="352"/>
      <c r="H25" s="352"/>
      <c r="I25" s="352"/>
      <c r="J25" s="352"/>
      <c r="K25" s="352"/>
    </row>
    <row r="26" spans="2:11">
      <c r="C26" s="352"/>
      <c r="D26" s="352"/>
      <c r="E26" s="352"/>
      <c r="F26" s="352"/>
      <c r="G26" s="352"/>
      <c r="H26" s="352"/>
      <c r="I26" s="352"/>
      <c r="J26" s="352"/>
      <c r="K26" s="352"/>
    </row>
    <row r="27" spans="2:11">
      <c r="C27" s="352"/>
      <c r="D27" s="352"/>
      <c r="E27" s="352"/>
      <c r="F27" s="352"/>
      <c r="G27" s="352"/>
      <c r="H27" s="352"/>
      <c r="I27" s="352"/>
      <c r="J27" s="352"/>
      <c r="K27" s="352"/>
    </row>
    <row r="28" spans="2:11">
      <c r="C28" s="352"/>
      <c r="D28" s="352"/>
      <c r="E28" s="352"/>
      <c r="F28" s="352"/>
      <c r="G28" s="352"/>
      <c r="H28" s="352"/>
      <c r="I28" s="352"/>
      <c r="J28" s="352"/>
      <c r="K28" s="352"/>
    </row>
    <row r="29" spans="2:11">
      <c r="C29" s="352"/>
      <c r="D29" s="352"/>
      <c r="E29" s="352"/>
      <c r="F29" s="352"/>
      <c r="G29" s="352"/>
      <c r="H29" s="352"/>
      <c r="I29" s="352"/>
      <c r="J29" s="352"/>
      <c r="K29" s="352"/>
    </row>
    <row r="30" spans="2:11">
      <c r="C30" s="352"/>
      <c r="D30" s="352"/>
      <c r="E30" s="352"/>
      <c r="F30" s="352"/>
      <c r="G30" s="352"/>
      <c r="H30" s="352"/>
      <c r="I30" s="352"/>
      <c r="J30" s="352"/>
      <c r="K30" s="352"/>
    </row>
    <row r="31" spans="2:11">
      <c r="C31" s="352"/>
      <c r="D31" s="352"/>
      <c r="E31" s="352"/>
      <c r="F31" s="352"/>
      <c r="G31" s="352"/>
      <c r="H31" s="352"/>
      <c r="I31" s="352"/>
      <c r="J31" s="352"/>
      <c r="K31" s="352"/>
    </row>
    <row r="32" spans="2:11">
      <c r="C32" s="352"/>
      <c r="D32" s="352"/>
      <c r="E32" s="352"/>
      <c r="F32" s="352"/>
      <c r="G32" s="352"/>
      <c r="H32" s="352"/>
      <c r="I32" s="352"/>
      <c r="J32" s="352"/>
      <c r="K32" s="352"/>
    </row>
    <row r="33" spans="3:11">
      <c r="C33" s="352"/>
      <c r="D33" s="352"/>
      <c r="E33" s="352"/>
      <c r="F33" s="352"/>
      <c r="G33" s="352"/>
      <c r="H33" s="352"/>
      <c r="I33" s="352"/>
      <c r="J33" s="352"/>
      <c r="K33" s="352"/>
    </row>
    <row r="34" spans="3:11">
      <c r="C34" s="352"/>
      <c r="D34" s="352"/>
      <c r="E34" s="352"/>
      <c r="F34" s="352"/>
      <c r="G34" s="352"/>
      <c r="H34" s="352"/>
      <c r="I34" s="352"/>
      <c r="J34" s="352"/>
      <c r="K34" s="352"/>
    </row>
    <row r="35" spans="3:11">
      <c r="C35" s="352"/>
      <c r="D35" s="352"/>
      <c r="E35" s="352"/>
      <c r="F35" s="352"/>
      <c r="G35" s="352"/>
      <c r="H35" s="352"/>
      <c r="I35" s="352"/>
      <c r="J35" s="352"/>
      <c r="K35" s="352"/>
    </row>
    <row r="36" spans="3:11">
      <c r="C36" s="352"/>
      <c r="D36" s="352"/>
      <c r="E36" s="352"/>
      <c r="F36" s="352"/>
      <c r="G36" s="352"/>
      <c r="H36" s="352"/>
      <c r="I36" s="352"/>
      <c r="J36" s="352"/>
      <c r="K36" s="352"/>
    </row>
    <row r="37" spans="3:11">
      <c r="C37" s="352"/>
      <c r="D37" s="352"/>
      <c r="E37" s="352"/>
      <c r="F37" s="352"/>
      <c r="G37" s="352"/>
      <c r="H37" s="352"/>
      <c r="I37" s="352"/>
      <c r="J37" s="352"/>
      <c r="K37" s="352"/>
    </row>
    <row r="38" spans="3:11">
      <c r="C38" s="352"/>
      <c r="D38" s="352"/>
      <c r="E38" s="352"/>
      <c r="F38" s="352"/>
      <c r="G38" s="352"/>
      <c r="H38" s="352"/>
      <c r="I38" s="352"/>
      <c r="J38" s="352"/>
      <c r="K38" s="352"/>
    </row>
    <row r="39" spans="3:11">
      <c r="C39" s="352"/>
      <c r="D39" s="352"/>
      <c r="E39" s="352"/>
      <c r="F39" s="352"/>
      <c r="G39" s="352"/>
      <c r="H39" s="352"/>
      <c r="I39" s="352"/>
      <c r="J39" s="352"/>
      <c r="K39" s="352"/>
    </row>
    <row r="40" spans="3:11">
      <c r="C40" s="352"/>
      <c r="D40" s="352"/>
      <c r="E40" s="352"/>
      <c r="F40" s="352"/>
      <c r="G40" s="352"/>
      <c r="H40" s="352"/>
      <c r="I40" s="352"/>
      <c r="J40" s="352"/>
      <c r="K40" s="352"/>
    </row>
    <row r="41" spans="3:11">
      <c r="C41" s="352"/>
      <c r="D41" s="352"/>
      <c r="E41" s="352"/>
      <c r="F41" s="352"/>
      <c r="G41" s="352"/>
      <c r="H41" s="352"/>
      <c r="I41" s="352"/>
      <c r="J41" s="352"/>
      <c r="K41" s="352"/>
    </row>
    <row r="42" spans="3:11">
      <c r="C42" s="352"/>
      <c r="D42" s="352"/>
      <c r="E42" s="352"/>
      <c r="F42" s="352"/>
      <c r="G42" s="352"/>
      <c r="H42" s="352"/>
      <c r="I42" s="352"/>
      <c r="J42" s="352"/>
      <c r="K42" s="352"/>
    </row>
    <row r="43" spans="3:11">
      <c r="C43" s="352"/>
      <c r="D43" s="352"/>
      <c r="E43" s="352"/>
      <c r="F43" s="352"/>
      <c r="G43" s="352"/>
      <c r="H43" s="352"/>
      <c r="I43" s="352"/>
      <c r="J43" s="352"/>
      <c r="K43" s="352"/>
    </row>
    <row r="44" spans="3:11">
      <c r="C44" s="352"/>
      <c r="D44" s="352"/>
      <c r="E44" s="352"/>
      <c r="F44" s="352"/>
      <c r="G44" s="352"/>
      <c r="H44" s="352"/>
      <c r="I44" s="352"/>
      <c r="J44" s="352"/>
      <c r="K44" s="352"/>
    </row>
    <row r="45" spans="3:11">
      <c r="C45" s="352"/>
      <c r="D45" s="352"/>
      <c r="E45" s="352"/>
      <c r="F45" s="352"/>
      <c r="G45" s="352"/>
      <c r="H45" s="352"/>
      <c r="I45" s="352"/>
      <c r="J45" s="352"/>
      <c r="K45" s="352"/>
    </row>
    <row r="46" spans="3:11">
      <c r="C46" s="352"/>
      <c r="D46" s="352"/>
      <c r="E46" s="352"/>
      <c r="F46" s="352"/>
      <c r="G46" s="352"/>
      <c r="H46" s="352"/>
      <c r="I46" s="352"/>
      <c r="J46" s="352"/>
      <c r="K46" s="352"/>
    </row>
    <row r="47" spans="3:11">
      <c r="C47" s="352"/>
      <c r="D47" s="352"/>
      <c r="E47" s="352"/>
      <c r="F47" s="352"/>
      <c r="G47" s="352"/>
      <c r="H47" s="352"/>
      <c r="I47" s="352"/>
      <c r="J47" s="352"/>
      <c r="K47" s="352"/>
    </row>
    <row r="48" spans="3:11">
      <c r="C48" s="352"/>
      <c r="D48" s="352"/>
      <c r="E48" s="352"/>
      <c r="F48" s="352"/>
      <c r="G48" s="352"/>
      <c r="H48" s="352"/>
      <c r="I48" s="352"/>
      <c r="J48" s="352"/>
      <c r="K48" s="352"/>
    </row>
    <row r="49" spans="3:11">
      <c r="C49" s="352"/>
      <c r="D49" s="352"/>
      <c r="E49" s="352"/>
      <c r="F49" s="352"/>
      <c r="G49" s="352"/>
      <c r="H49" s="352"/>
      <c r="I49" s="352"/>
      <c r="J49" s="352"/>
      <c r="K49" s="352"/>
    </row>
    <row r="50" spans="3:11">
      <c r="C50" s="352"/>
      <c r="D50" s="352"/>
      <c r="E50" s="352"/>
      <c r="F50" s="352"/>
      <c r="G50" s="352"/>
      <c r="H50" s="352"/>
      <c r="I50" s="352"/>
      <c r="J50" s="352"/>
      <c r="K50" s="352"/>
    </row>
    <row r="51" spans="3:11">
      <c r="C51" s="352"/>
      <c r="D51" s="352"/>
      <c r="E51" s="352"/>
      <c r="F51" s="352"/>
      <c r="G51" s="352"/>
      <c r="H51" s="352"/>
      <c r="I51" s="352"/>
      <c r="J51" s="352"/>
      <c r="K51" s="352"/>
    </row>
    <row r="52" spans="3:11">
      <c r="C52" s="352"/>
      <c r="D52" s="352"/>
      <c r="E52" s="352"/>
      <c r="F52" s="352"/>
      <c r="G52" s="352"/>
      <c r="H52" s="352"/>
      <c r="I52" s="352"/>
      <c r="J52" s="352"/>
      <c r="K52" s="352"/>
    </row>
    <row r="53" spans="3:11">
      <c r="C53" s="352"/>
      <c r="D53" s="352"/>
      <c r="E53" s="352"/>
      <c r="F53" s="352"/>
      <c r="G53" s="352"/>
      <c r="H53" s="352"/>
      <c r="I53" s="352"/>
      <c r="J53" s="352"/>
      <c r="K53" s="352"/>
    </row>
    <row r="54" spans="3:11">
      <c r="C54" s="352"/>
      <c r="D54" s="352"/>
      <c r="E54" s="352"/>
      <c r="F54" s="352"/>
      <c r="G54" s="352"/>
      <c r="H54" s="352"/>
      <c r="I54" s="352"/>
      <c r="J54" s="352"/>
      <c r="K54" s="352"/>
    </row>
    <row r="55" spans="3:11">
      <c r="C55" s="352"/>
      <c r="D55" s="352"/>
      <c r="E55" s="352"/>
      <c r="F55" s="352"/>
      <c r="G55" s="352"/>
      <c r="H55" s="352"/>
      <c r="I55" s="352"/>
      <c r="J55" s="352"/>
      <c r="K55" s="352"/>
    </row>
    <row r="56" spans="3:11">
      <c r="C56" s="352"/>
      <c r="D56" s="352"/>
      <c r="E56" s="352"/>
      <c r="F56" s="352"/>
      <c r="G56" s="352"/>
      <c r="H56" s="352"/>
      <c r="I56" s="352"/>
      <c r="J56" s="352"/>
      <c r="K56" s="352"/>
    </row>
    <row r="57" spans="3:11">
      <c r="C57" s="352"/>
      <c r="D57" s="352"/>
      <c r="E57" s="352"/>
      <c r="F57" s="352"/>
      <c r="G57" s="352"/>
      <c r="H57" s="352"/>
      <c r="I57" s="352"/>
      <c r="J57" s="352"/>
      <c r="K57" s="352"/>
    </row>
    <row r="58" spans="3:11">
      <c r="C58" s="352"/>
      <c r="D58" s="352"/>
      <c r="E58" s="352"/>
      <c r="F58" s="352"/>
      <c r="G58" s="352"/>
      <c r="H58" s="352"/>
      <c r="I58" s="352"/>
      <c r="J58" s="352"/>
      <c r="K58" s="352"/>
    </row>
    <row r="59" spans="3:11">
      <c r="C59" s="352"/>
      <c r="D59" s="352"/>
      <c r="E59" s="352"/>
      <c r="F59" s="352"/>
      <c r="G59" s="352"/>
      <c r="H59" s="352"/>
      <c r="I59" s="352"/>
      <c r="J59" s="352"/>
      <c r="K59" s="352"/>
    </row>
    <row r="60" spans="3:11">
      <c r="C60" s="352"/>
      <c r="D60" s="352"/>
      <c r="E60" s="352"/>
      <c r="F60" s="352"/>
      <c r="G60" s="352"/>
      <c r="H60" s="352"/>
      <c r="I60" s="352"/>
      <c r="J60" s="352"/>
      <c r="K60" s="352"/>
    </row>
    <row r="61" spans="3:11">
      <c r="C61" s="352"/>
      <c r="D61" s="352"/>
      <c r="E61" s="352"/>
      <c r="F61" s="352"/>
      <c r="G61" s="352"/>
      <c r="H61" s="352"/>
      <c r="I61" s="352"/>
      <c r="J61" s="352"/>
      <c r="K61" s="352"/>
    </row>
    <row r="62" spans="3:11">
      <c r="C62" s="352"/>
      <c r="D62" s="352"/>
      <c r="E62" s="352"/>
      <c r="F62" s="352"/>
      <c r="G62" s="352"/>
      <c r="H62" s="352"/>
      <c r="I62" s="352"/>
      <c r="J62" s="352"/>
      <c r="K62" s="352"/>
    </row>
    <row r="63" spans="3:11">
      <c r="C63" s="352"/>
      <c r="D63" s="352"/>
      <c r="E63" s="352"/>
      <c r="F63" s="352"/>
      <c r="G63" s="352"/>
      <c r="H63" s="352"/>
      <c r="I63" s="352"/>
      <c r="J63" s="352"/>
      <c r="K63" s="352"/>
    </row>
    <row r="64" spans="3:11">
      <c r="C64" s="352"/>
      <c r="D64" s="352"/>
      <c r="E64" s="352"/>
      <c r="F64" s="352"/>
      <c r="G64" s="352"/>
      <c r="H64" s="352"/>
      <c r="I64" s="352"/>
      <c r="J64" s="352"/>
      <c r="K64" s="352"/>
    </row>
    <row r="65" spans="3:11">
      <c r="C65" s="352"/>
      <c r="D65" s="352"/>
      <c r="E65" s="352"/>
      <c r="F65" s="352"/>
      <c r="G65" s="352"/>
      <c r="H65" s="352"/>
      <c r="I65" s="352"/>
      <c r="J65" s="352"/>
      <c r="K65" s="352"/>
    </row>
    <row r="66" spans="3:11">
      <c r="C66" s="352"/>
      <c r="D66" s="352"/>
      <c r="E66" s="352"/>
      <c r="F66" s="352"/>
      <c r="G66" s="352"/>
      <c r="H66" s="352"/>
      <c r="I66" s="352"/>
      <c r="J66" s="352"/>
      <c r="K66" s="352"/>
    </row>
    <row r="67" spans="3:11">
      <c r="C67" s="352"/>
      <c r="D67" s="352"/>
      <c r="E67" s="352"/>
      <c r="F67" s="352"/>
      <c r="G67" s="352"/>
      <c r="H67" s="352"/>
      <c r="I67" s="352"/>
      <c r="J67" s="352"/>
      <c r="K67" s="352"/>
    </row>
    <row r="68" spans="3:11">
      <c r="C68" s="352"/>
      <c r="D68" s="352"/>
      <c r="E68" s="352"/>
      <c r="F68" s="352"/>
      <c r="G68" s="352"/>
      <c r="H68" s="352"/>
      <c r="I68" s="352"/>
      <c r="J68" s="352"/>
      <c r="K68" s="352"/>
    </row>
    <row r="69" spans="3:11">
      <c r="C69" s="352"/>
      <c r="D69" s="352"/>
      <c r="E69" s="352"/>
      <c r="F69" s="352"/>
      <c r="G69" s="352"/>
      <c r="H69" s="352"/>
      <c r="I69" s="352"/>
      <c r="J69" s="352"/>
      <c r="K69" s="352"/>
    </row>
    <row r="70" spans="3:11">
      <c r="C70" s="352"/>
      <c r="D70" s="352"/>
      <c r="E70" s="352"/>
      <c r="F70" s="352"/>
      <c r="G70" s="352"/>
      <c r="H70" s="352"/>
      <c r="I70" s="352"/>
      <c r="J70" s="352"/>
      <c r="K70" s="352"/>
    </row>
    <row r="71" spans="3:11">
      <c r="C71" s="352"/>
      <c r="D71" s="352"/>
      <c r="E71" s="352"/>
      <c r="F71" s="352"/>
      <c r="G71" s="352"/>
      <c r="H71" s="352"/>
      <c r="I71" s="352"/>
      <c r="J71" s="352"/>
      <c r="K71" s="352"/>
    </row>
    <row r="72" spans="3:11">
      <c r="C72" s="352"/>
      <c r="D72" s="352"/>
      <c r="E72" s="352"/>
      <c r="F72" s="352"/>
      <c r="G72" s="352"/>
      <c r="H72" s="352"/>
      <c r="I72" s="352"/>
      <c r="J72" s="352"/>
      <c r="K72" s="352"/>
    </row>
    <row r="73" spans="3:11">
      <c r="C73" s="352"/>
      <c r="D73" s="352"/>
      <c r="E73" s="352"/>
      <c r="F73" s="352"/>
      <c r="G73" s="352"/>
      <c r="H73" s="352"/>
      <c r="I73" s="352"/>
      <c r="J73" s="352"/>
      <c r="K73" s="352"/>
    </row>
    <row r="74" spans="3:11">
      <c r="C74" s="352"/>
      <c r="D74" s="352"/>
      <c r="E74" s="352"/>
      <c r="F74" s="352"/>
      <c r="G74" s="352"/>
      <c r="H74" s="352"/>
      <c r="I74" s="352"/>
      <c r="J74" s="352"/>
      <c r="K74" s="352"/>
    </row>
    <row r="75" spans="3:11">
      <c r="C75" s="352"/>
      <c r="D75" s="352"/>
      <c r="E75" s="352"/>
      <c r="F75" s="352"/>
      <c r="G75" s="352"/>
      <c r="H75" s="352"/>
      <c r="I75" s="352"/>
      <c r="J75" s="352"/>
      <c r="K75" s="352"/>
    </row>
    <row r="76" spans="3:11">
      <c r="C76" s="352"/>
      <c r="D76" s="352"/>
      <c r="E76" s="352"/>
      <c r="F76" s="352"/>
      <c r="G76" s="352"/>
      <c r="H76" s="352"/>
      <c r="I76" s="352"/>
      <c r="J76" s="352"/>
      <c r="K76" s="352"/>
    </row>
    <row r="77" spans="3:11">
      <c r="C77" s="352"/>
      <c r="D77" s="352"/>
      <c r="E77" s="352"/>
      <c r="F77" s="352"/>
      <c r="G77" s="352"/>
      <c r="H77" s="352"/>
      <c r="I77" s="352"/>
      <c r="J77" s="352"/>
      <c r="K77" s="352"/>
    </row>
    <row r="78" spans="3:11">
      <c r="C78" s="352"/>
      <c r="D78" s="352"/>
      <c r="E78" s="352"/>
      <c r="F78" s="352"/>
      <c r="G78" s="352"/>
      <c r="H78" s="352"/>
      <c r="I78" s="352"/>
      <c r="J78" s="352"/>
      <c r="K78" s="352"/>
    </row>
    <row r="79" spans="3:11">
      <c r="C79" s="352"/>
      <c r="D79" s="352"/>
      <c r="E79" s="352"/>
      <c r="F79" s="352"/>
      <c r="G79" s="352"/>
      <c r="H79" s="352"/>
      <c r="I79" s="352"/>
      <c r="J79" s="352"/>
      <c r="K79" s="352"/>
    </row>
    <row r="80" spans="3:11">
      <c r="C80" s="352"/>
      <c r="D80" s="352"/>
      <c r="E80" s="352"/>
      <c r="F80" s="352"/>
      <c r="G80" s="352"/>
      <c r="H80" s="352"/>
      <c r="I80" s="352"/>
      <c r="J80" s="352"/>
      <c r="K80" s="352"/>
    </row>
    <row r="81" spans="3:11">
      <c r="C81" s="352"/>
      <c r="D81" s="352"/>
      <c r="E81" s="352"/>
      <c r="F81" s="352"/>
      <c r="G81" s="352"/>
      <c r="H81" s="352"/>
      <c r="I81" s="352"/>
      <c r="J81" s="352"/>
      <c r="K81" s="352"/>
    </row>
    <row r="82" spans="3:11">
      <c r="C82" s="352"/>
      <c r="D82" s="352"/>
      <c r="E82" s="352"/>
      <c r="F82" s="352"/>
      <c r="G82" s="352"/>
      <c r="H82" s="352"/>
      <c r="I82" s="352"/>
      <c r="J82" s="352"/>
      <c r="K82" s="352"/>
    </row>
    <row r="83" spans="3:11">
      <c r="C83" s="352"/>
      <c r="D83" s="352"/>
      <c r="E83" s="352"/>
      <c r="F83" s="352"/>
      <c r="G83" s="352"/>
      <c r="H83" s="352"/>
      <c r="I83" s="352"/>
      <c r="J83" s="352"/>
      <c r="K83" s="352"/>
    </row>
    <row r="84" spans="3:11">
      <c r="C84" s="352"/>
      <c r="D84" s="352"/>
      <c r="E84" s="352"/>
      <c r="F84" s="352"/>
      <c r="G84" s="352"/>
      <c r="H84" s="352"/>
      <c r="I84" s="352"/>
      <c r="J84" s="352"/>
      <c r="K84" s="352"/>
    </row>
    <row r="85" spans="3:11">
      <c r="C85" s="352"/>
      <c r="D85" s="352"/>
      <c r="E85" s="352"/>
      <c r="F85" s="352"/>
      <c r="G85" s="352"/>
      <c r="H85" s="352"/>
      <c r="I85" s="352"/>
      <c r="J85" s="352"/>
      <c r="K85" s="352"/>
    </row>
    <row r="86" spans="3:11">
      <c r="C86" s="352"/>
      <c r="D86" s="352"/>
      <c r="E86" s="352"/>
      <c r="F86" s="352"/>
      <c r="G86" s="352"/>
      <c r="H86" s="352"/>
      <c r="I86" s="352"/>
      <c r="J86" s="352"/>
      <c r="K86" s="352"/>
    </row>
    <row r="87" spans="3:11">
      <c r="C87" s="352"/>
      <c r="D87" s="352"/>
      <c r="E87" s="352"/>
      <c r="F87" s="352"/>
      <c r="G87" s="352"/>
      <c r="H87" s="352"/>
      <c r="I87" s="352"/>
      <c r="J87" s="352"/>
      <c r="K87" s="352"/>
    </row>
    <row r="88" spans="3:11">
      <c r="C88" s="352"/>
      <c r="D88" s="352"/>
      <c r="E88" s="352"/>
      <c r="F88" s="352"/>
      <c r="G88" s="352"/>
      <c r="H88" s="352"/>
      <c r="I88" s="352"/>
      <c r="J88" s="352"/>
      <c r="K88" s="352"/>
    </row>
    <row r="89" spans="3:11">
      <c r="C89" s="352"/>
      <c r="D89" s="352"/>
      <c r="E89" s="352"/>
      <c r="F89" s="352"/>
      <c r="G89" s="352"/>
      <c r="H89" s="352"/>
      <c r="I89" s="352"/>
      <c r="J89" s="352"/>
      <c r="K89" s="352"/>
    </row>
    <row r="90" spans="3:11">
      <c r="C90" s="352"/>
      <c r="D90" s="352"/>
      <c r="E90" s="352"/>
      <c r="F90" s="352"/>
      <c r="G90" s="352"/>
      <c r="H90" s="352"/>
      <c r="I90" s="352"/>
      <c r="J90" s="352"/>
      <c r="K90" s="352"/>
    </row>
    <row r="91" spans="3:11">
      <c r="C91" s="352"/>
      <c r="D91" s="352"/>
      <c r="E91" s="352"/>
      <c r="F91" s="352"/>
      <c r="G91" s="352"/>
      <c r="H91" s="352"/>
      <c r="I91" s="352"/>
      <c r="J91" s="352"/>
      <c r="K91" s="352"/>
    </row>
    <row r="92" spans="3:11">
      <c r="C92" s="352"/>
      <c r="D92" s="352"/>
      <c r="E92" s="352"/>
      <c r="F92" s="352"/>
      <c r="G92" s="352"/>
      <c r="H92" s="352"/>
      <c r="I92" s="352"/>
      <c r="J92" s="352"/>
      <c r="K92" s="352"/>
    </row>
    <row r="93" spans="3:11">
      <c r="C93" s="352"/>
      <c r="D93" s="352"/>
      <c r="E93" s="352"/>
      <c r="F93" s="352"/>
      <c r="G93" s="352"/>
      <c r="H93" s="352"/>
      <c r="I93" s="352"/>
      <c r="J93" s="352"/>
      <c r="K93" s="352"/>
    </row>
    <row r="94" spans="3:11">
      <c r="C94" s="352"/>
      <c r="D94" s="352"/>
      <c r="E94" s="352"/>
      <c r="F94" s="352"/>
      <c r="G94" s="352"/>
      <c r="H94" s="352"/>
      <c r="I94" s="352"/>
      <c r="J94" s="352"/>
      <c r="K94" s="352"/>
    </row>
    <row r="95" spans="3:11">
      <c r="C95" s="352"/>
      <c r="D95" s="352"/>
      <c r="E95" s="352"/>
      <c r="F95" s="352"/>
      <c r="G95" s="352"/>
      <c r="H95" s="352"/>
      <c r="I95" s="352"/>
      <c r="J95" s="352"/>
      <c r="K95" s="352"/>
    </row>
    <row r="96" spans="3:11">
      <c r="C96" s="352"/>
      <c r="D96" s="352"/>
      <c r="E96" s="352"/>
      <c r="F96" s="352"/>
      <c r="G96" s="352"/>
      <c r="H96" s="352"/>
      <c r="I96" s="352"/>
      <c r="J96" s="352"/>
      <c r="K96" s="352"/>
    </row>
    <row r="97" spans="3:11">
      <c r="C97" s="352"/>
      <c r="D97" s="352"/>
      <c r="E97" s="352"/>
      <c r="F97" s="352"/>
      <c r="G97" s="352"/>
      <c r="H97" s="352"/>
      <c r="I97" s="352"/>
      <c r="J97" s="352"/>
      <c r="K97" s="352"/>
    </row>
    <row r="98" spans="3:11">
      <c r="C98" s="352"/>
      <c r="D98" s="352"/>
      <c r="E98" s="352"/>
      <c r="F98" s="352"/>
      <c r="G98" s="352"/>
      <c r="H98" s="352"/>
      <c r="I98" s="352"/>
      <c r="J98" s="352"/>
      <c r="K98" s="352"/>
    </row>
    <row r="99" spans="3:11">
      <c r="C99" s="352"/>
      <c r="D99" s="352"/>
      <c r="E99" s="352"/>
      <c r="F99" s="352"/>
      <c r="G99" s="352"/>
      <c r="H99" s="352"/>
      <c r="I99" s="352"/>
      <c r="J99" s="352"/>
      <c r="K99" s="352"/>
    </row>
    <row r="100" spans="3:11">
      <c r="C100" s="352"/>
      <c r="D100" s="352"/>
      <c r="E100" s="352"/>
      <c r="F100" s="352"/>
      <c r="G100" s="352"/>
      <c r="H100" s="352"/>
      <c r="I100" s="352"/>
      <c r="J100" s="352"/>
      <c r="K100" s="352"/>
    </row>
    <row r="101" spans="3:11">
      <c r="C101" s="352"/>
      <c r="D101" s="352"/>
      <c r="E101" s="352"/>
      <c r="F101" s="352"/>
      <c r="G101" s="352"/>
      <c r="H101" s="352"/>
      <c r="I101" s="352"/>
      <c r="J101" s="352"/>
      <c r="K101" s="352"/>
    </row>
    <row r="102" spans="3:11">
      <c r="C102" s="352"/>
      <c r="D102" s="352"/>
      <c r="E102" s="352"/>
      <c r="F102" s="352"/>
      <c r="G102" s="352"/>
      <c r="H102" s="352"/>
      <c r="I102" s="352"/>
      <c r="J102" s="352"/>
      <c r="K102" s="352"/>
    </row>
    <row r="103" spans="3:11">
      <c r="C103" s="352"/>
      <c r="D103" s="352"/>
      <c r="E103" s="352"/>
      <c r="F103" s="352"/>
      <c r="G103" s="352"/>
      <c r="H103" s="352"/>
      <c r="I103" s="352"/>
      <c r="J103" s="352"/>
      <c r="K103" s="352"/>
    </row>
    <row r="104" spans="3:11">
      <c r="C104" s="352"/>
      <c r="D104" s="352"/>
      <c r="E104" s="352"/>
      <c r="F104" s="352"/>
      <c r="G104" s="352"/>
      <c r="H104" s="352"/>
      <c r="I104" s="352"/>
      <c r="J104" s="352"/>
      <c r="K104" s="352"/>
    </row>
    <row r="105" spans="3:11">
      <c r="C105" s="352"/>
      <c r="D105" s="352"/>
      <c r="E105" s="352"/>
      <c r="F105" s="352"/>
      <c r="G105" s="352"/>
      <c r="H105" s="352"/>
      <c r="I105" s="352"/>
      <c r="J105" s="352"/>
      <c r="K105" s="352"/>
    </row>
    <row r="106" spans="3:11">
      <c r="C106" s="352"/>
      <c r="D106" s="352"/>
      <c r="E106" s="352"/>
      <c r="F106" s="352"/>
      <c r="G106" s="352"/>
      <c r="H106" s="352"/>
      <c r="I106" s="352"/>
      <c r="J106" s="352"/>
      <c r="K106" s="352"/>
    </row>
    <row r="107" spans="3:11">
      <c r="C107" s="352"/>
      <c r="D107" s="352"/>
      <c r="E107" s="352"/>
      <c r="F107" s="352"/>
      <c r="G107" s="352"/>
      <c r="H107" s="352"/>
      <c r="I107" s="352"/>
      <c r="J107" s="352"/>
      <c r="K107" s="352"/>
    </row>
    <row r="108" spans="3:11">
      <c r="C108" s="352"/>
      <c r="D108" s="352"/>
      <c r="E108" s="352"/>
      <c r="F108" s="352"/>
      <c r="G108" s="352"/>
      <c r="H108" s="352"/>
      <c r="I108" s="352"/>
      <c r="J108" s="352"/>
      <c r="K108" s="352"/>
    </row>
    <row r="109" spans="3:11">
      <c r="C109" s="352"/>
      <c r="D109" s="352"/>
      <c r="E109" s="352"/>
      <c r="F109" s="352"/>
      <c r="G109" s="352"/>
      <c r="H109" s="352"/>
      <c r="I109" s="352"/>
      <c r="J109" s="352"/>
      <c r="K109" s="352"/>
    </row>
    <row r="110" spans="3:11">
      <c r="C110" s="352"/>
      <c r="D110" s="352"/>
      <c r="E110" s="352"/>
      <c r="F110" s="352"/>
      <c r="G110" s="352"/>
      <c r="H110" s="352"/>
      <c r="I110" s="352"/>
      <c r="J110" s="352"/>
      <c r="K110" s="352"/>
    </row>
    <row r="111" spans="3:11">
      <c r="C111" s="352"/>
      <c r="D111" s="352"/>
      <c r="E111" s="352"/>
      <c r="F111" s="352"/>
      <c r="G111" s="352"/>
      <c r="H111" s="352"/>
      <c r="I111" s="352"/>
      <c r="J111" s="352"/>
      <c r="K111" s="352"/>
    </row>
    <row r="112" spans="3:11">
      <c r="C112" s="352"/>
      <c r="D112" s="352"/>
      <c r="E112" s="352"/>
      <c r="F112" s="352"/>
      <c r="G112" s="352"/>
      <c r="H112" s="352"/>
      <c r="I112" s="352"/>
      <c r="J112" s="352"/>
      <c r="K112" s="352"/>
    </row>
    <row r="113" spans="3:11">
      <c r="C113" s="352"/>
      <c r="D113" s="352"/>
      <c r="E113" s="352"/>
      <c r="F113" s="352"/>
      <c r="G113" s="352"/>
      <c r="H113" s="352"/>
      <c r="I113" s="352"/>
      <c r="J113" s="352"/>
      <c r="K113" s="352"/>
    </row>
    <row r="114" spans="3:11">
      <c r="C114" s="352"/>
      <c r="D114" s="352"/>
      <c r="E114" s="352"/>
      <c r="F114" s="352"/>
      <c r="G114" s="352"/>
      <c r="H114" s="352"/>
      <c r="I114" s="352"/>
      <c r="J114" s="352"/>
      <c r="K114" s="352"/>
    </row>
    <row r="115" spans="3:11">
      <c r="C115" s="352"/>
      <c r="D115" s="352"/>
      <c r="E115" s="352"/>
      <c r="F115" s="352"/>
      <c r="G115" s="352"/>
      <c r="H115" s="352"/>
      <c r="I115" s="352"/>
      <c r="J115" s="352"/>
      <c r="K115" s="352"/>
    </row>
    <row r="116" spans="3:11">
      <c r="C116" s="352"/>
      <c r="D116" s="352"/>
      <c r="E116" s="352"/>
      <c r="F116" s="352"/>
      <c r="G116" s="352"/>
      <c r="H116" s="352"/>
      <c r="I116" s="352"/>
      <c r="J116" s="352"/>
      <c r="K116" s="352"/>
    </row>
    <row r="117" spans="3:11">
      <c r="C117" s="352"/>
      <c r="D117" s="352"/>
      <c r="E117" s="352"/>
      <c r="F117" s="352"/>
      <c r="G117" s="352"/>
      <c r="H117" s="352"/>
      <c r="I117" s="352"/>
      <c r="J117" s="352"/>
      <c r="K117" s="352"/>
    </row>
    <row r="118" spans="3:11">
      <c r="C118" s="352"/>
      <c r="D118" s="352"/>
      <c r="E118" s="352"/>
      <c r="F118" s="352"/>
      <c r="G118" s="352"/>
      <c r="H118" s="352"/>
      <c r="I118" s="352"/>
      <c r="J118" s="352"/>
      <c r="K118" s="352"/>
    </row>
    <row r="119" spans="3:11">
      <c r="C119" s="352"/>
      <c r="D119" s="352"/>
      <c r="E119" s="352"/>
      <c r="F119" s="352"/>
      <c r="G119" s="352"/>
      <c r="H119" s="352"/>
      <c r="I119" s="352"/>
      <c r="J119" s="352"/>
      <c r="K119" s="352"/>
    </row>
    <row r="120" spans="3:11">
      <c r="C120" s="352"/>
      <c r="D120" s="352"/>
      <c r="E120" s="352"/>
      <c r="F120" s="352"/>
      <c r="G120" s="352"/>
      <c r="H120" s="352"/>
      <c r="I120" s="352"/>
      <c r="J120" s="352"/>
      <c r="K120" s="352"/>
    </row>
    <row r="121" spans="3:11">
      <c r="C121" s="352"/>
      <c r="D121" s="352"/>
      <c r="E121" s="352"/>
      <c r="F121" s="352"/>
      <c r="G121" s="352"/>
      <c r="H121" s="352"/>
      <c r="I121" s="352"/>
      <c r="J121" s="352"/>
      <c r="K121" s="352"/>
    </row>
    <row r="122" spans="3:11">
      <c r="C122" s="352"/>
      <c r="D122" s="352"/>
      <c r="E122" s="352"/>
      <c r="F122" s="352"/>
      <c r="G122" s="352"/>
      <c r="H122" s="352"/>
      <c r="I122" s="352"/>
      <c r="J122" s="352"/>
      <c r="K122" s="352"/>
    </row>
    <row r="123" spans="3:11">
      <c r="C123" s="352"/>
      <c r="D123" s="352"/>
      <c r="E123" s="352"/>
      <c r="F123" s="352"/>
      <c r="G123" s="352"/>
      <c r="H123" s="352"/>
      <c r="I123" s="352"/>
      <c r="J123" s="352"/>
      <c r="K123" s="352"/>
    </row>
    <row r="124" spans="3:11">
      <c r="C124" s="352"/>
      <c r="D124" s="352"/>
      <c r="E124" s="352"/>
      <c r="F124" s="352"/>
      <c r="G124" s="352"/>
      <c r="H124" s="352"/>
      <c r="I124" s="352"/>
      <c r="J124" s="352"/>
      <c r="K124" s="352"/>
    </row>
    <row r="125" spans="3:11">
      <c r="C125" s="352"/>
      <c r="D125" s="352"/>
      <c r="E125" s="352"/>
      <c r="F125" s="352"/>
      <c r="G125" s="352"/>
      <c r="H125" s="352"/>
      <c r="I125" s="352"/>
      <c r="J125" s="352"/>
      <c r="K125" s="352"/>
    </row>
    <row r="126" spans="3:11">
      <c r="C126" s="352"/>
      <c r="D126" s="352"/>
      <c r="E126" s="352"/>
      <c r="F126" s="352"/>
      <c r="G126" s="352"/>
      <c r="H126" s="352"/>
      <c r="I126" s="352"/>
      <c r="J126" s="352"/>
      <c r="K126" s="352"/>
    </row>
    <row r="127" spans="3:11">
      <c r="C127" s="352"/>
      <c r="D127" s="352"/>
      <c r="E127" s="352"/>
      <c r="F127" s="352"/>
      <c r="G127" s="352"/>
      <c r="H127" s="352"/>
      <c r="I127" s="352"/>
      <c r="J127" s="352"/>
      <c r="K127" s="352"/>
    </row>
    <row r="128" spans="3:11">
      <c r="C128" s="352"/>
      <c r="D128" s="352"/>
      <c r="E128" s="352"/>
      <c r="F128" s="352"/>
      <c r="G128" s="352"/>
      <c r="H128" s="352"/>
      <c r="I128" s="352"/>
      <c r="J128" s="352"/>
      <c r="K128" s="352"/>
    </row>
    <row r="129" spans="3:11">
      <c r="C129" s="352"/>
      <c r="D129" s="352"/>
      <c r="E129" s="352"/>
      <c r="F129" s="352"/>
      <c r="G129" s="352"/>
      <c r="H129" s="352"/>
      <c r="I129" s="352"/>
      <c r="J129" s="352"/>
      <c r="K129" s="352"/>
    </row>
    <row r="130" spans="3:11">
      <c r="C130" s="352"/>
      <c r="D130" s="352"/>
      <c r="E130" s="352"/>
      <c r="F130" s="352"/>
      <c r="G130" s="352"/>
      <c r="H130" s="352"/>
      <c r="I130" s="352"/>
      <c r="J130" s="352"/>
      <c r="K130" s="352"/>
    </row>
    <row r="131" spans="3:11">
      <c r="C131" s="352"/>
      <c r="D131" s="352"/>
      <c r="E131" s="352"/>
      <c r="F131" s="352"/>
      <c r="G131" s="352"/>
      <c r="H131" s="352"/>
      <c r="I131" s="352"/>
      <c r="J131" s="352"/>
      <c r="K131" s="352"/>
    </row>
    <row r="132" spans="3:11">
      <c r="C132" s="352"/>
      <c r="D132" s="352"/>
      <c r="E132" s="352"/>
      <c r="F132" s="352"/>
      <c r="G132" s="352"/>
      <c r="H132" s="352"/>
      <c r="I132" s="352"/>
      <c r="J132" s="352"/>
      <c r="K132" s="352"/>
    </row>
    <row r="133" spans="3:11">
      <c r="C133" s="352"/>
      <c r="D133" s="352"/>
      <c r="E133" s="352"/>
      <c r="F133" s="352"/>
      <c r="G133" s="352"/>
      <c r="H133" s="352"/>
      <c r="I133" s="352"/>
      <c r="J133" s="352"/>
      <c r="K133" s="352"/>
    </row>
    <row r="134" spans="3:11">
      <c r="C134" s="352"/>
      <c r="D134" s="352"/>
      <c r="E134" s="352"/>
      <c r="F134" s="352"/>
      <c r="G134" s="352"/>
      <c r="H134" s="352"/>
      <c r="I134" s="352"/>
      <c r="J134" s="352"/>
      <c r="K134" s="352"/>
    </row>
    <row r="135" spans="3:11">
      <c r="C135" s="352"/>
      <c r="D135" s="352"/>
      <c r="E135" s="352"/>
      <c r="F135" s="352"/>
      <c r="G135" s="352"/>
      <c r="H135" s="352"/>
      <c r="I135" s="352"/>
      <c r="J135" s="352"/>
      <c r="K135" s="352"/>
    </row>
    <row r="136" spans="3:11">
      <c r="C136" s="352"/>
      <c r="D136" s="352"/>
      <c r="E136" s="352"/>
      <c r="F136" s="352"/>
      <c r="G136" s="352"/>
      <c r="H136" s="352"/>
      <c r="I136" s="352"/>
      <c r="J136" s="352"/>
      <c r="K136" s="352"/>
    </row>
    <row r="137" spans="3:11">
      <c r="C137" s="352"/>
      <c r="D137" s="352"/>
      <c r="E137" s="352"/>
      <c r="F137" s="352"/>
      <c r="G137" s="352"/>
      <c r="H137" s="352"/>
      <c r="I137" s="352"/>
      <c r="J137" s="352"/>
      <c r="K137" s="352"/>
    </row>
    <row r="138" spans="3:11">
      <c r="C138" s="352"/>
      <c r="D138" s="352"/>
      <c r="E138" s="352"/>
      <c r="F138" s="352"/>
      <c r="G138" s="352"/>
      <c r="H138" s="352"/>
      <c r="I138" s="352"/>
      <c r="J138" s="352"/>
      <c r="K138" s="352"/>
    </row>
    <row r="139" spans="3:11">
      <c r="C139" s="352"/>
      <c r="D139" s="352"/>
      <c r="E139" s="352"/>
      <c r="F139" s="352"/>
      <c r="G139" s="352"/>
      <c r="H139" s="352"/>
      <c r="I139" s="352"/>
      <c r="J139" s="352"/>
      <c r="K139" s="352"/>
    </row>
    <row r="140" spans="3:11">
      <c r="C140" s="352"/>
      <c r="D140" s="352"/>
      <c r="E140" s="352"/>
      <c r="F140" s="352"/>
      <c r="G140" s="352"/>
      <c r="H140" s="352"/>
      <c r="I140" s="352"/>
      <c r="J140" s="352"/>
      <c r="K140" s="352"/>
    </row>
    <row r="141" spans="3:11">
      <c r="C141" s="352"/>
      <c r="D141" s="352"/>
      <c r="E141" s="352"/>
      <c r="F141" s="352"/>
      <c r="G141" s="352"/>
      <c r="H141" s="352"/>
      <c r="I141" s="352"/>
      <c r="J141" s="352"/>
      <c r="K141" s="352"/>
    </row>
    <row r="142" spans="3:11">
      <c r="C142" s="352"/>
      <c r="D142" s="352"/>
      <c r="E142" s="352"/>
      <c r="F142" s="352"/>
      <c r="G142" s="352"/>
      <c r="H142" s="352"/>
      <c r="I142" s="352"/>
      <c r="J142" s="352"/>
      <c r="K142" s="352"/>
    </row>
    <row r="143" spans="3:11">
      <c r="C143" s="352"/>
      <c r="D143" s="352"/>
      <c r="E143" s="352"/>
      <c r="F143" s="352"/>
      <c r="G143" s="352"/>
      <c r="H143" s="352"/>
      <c r="I143" s="352"/>
      <c r="J143" s="352"/>
      <c r="K143" s="352"/>
    </row>
    <row r="144" spans="3:11">
      <c r="C144" s="352"/>
      <c r="D144" s="352"/>
      <c r="E144" s="352"/>
      <c r="F144" s="352"/>
      <c r="G144" s="352"/>
      <c r="H144" s="352"/>
      <c r="I144" s="352"/>
      <c r="J144" s="352"/>
      <c r="K144" s="352"/>
    </row>
    <row r="145" spans="3:11">
      <c r="C145" s="352"/>
      <c r="D145" s="352"/>
      <c r="E145" s="352"/>
      <c r="F145" s="352"/>
      <c r="G145" s="352"/>
      <c r="H145" s="352"/>
      <c r="I145" s="352"/>
      <c r="J145" s="352"/>
      <c r="K145" s="352"/>
    </row>
    <row r="146" spans="3:11">
      <c r="C146" s="352"/>
      <c r="D146" s="352"/>
      <c r="E146" s="352"/>
      <c r="F146" s="352"/>
      <c r="G146" s="352"/>
      <c r="H146" s="352"/>
      <c r="I146" s="352"/>
      <c r="J146" s="352"/>
      <c r="K146" s="352"/>
    </row>
    <row r="147" spans="3:11">
      <c r="C147" s="352"/>
      <c r="D147" s="352"/>
      <c r="E147" s="352"/>
      <c r="F147" s="352"/>
      <c r="G147" s="352"/>
      <c r="H147" s="352"/>
      <c r="I147" s="352"/>
      <c r="J147" s="352"/>
      <c r="K147" s="352"/>
    </row>
    <row r="148" spans="3:11">
      <c r="C148" s="352"/>
      <c r="D148" s="352"/>
      <c r="E148" s="352"/>
      <c r="F148" s="352"/>
      <c r="G148" s="352"/>
      <c r="H148" s="352"/>
      <c r="I148" s="352"/>
      <c r="J148" s="352"/>
      <c r="K148" s="352"/>
    </row>
    <row r="149" spans="3:11">
      <c r="C149" s="352"/>
      <c r="D149" s="352"/>
      <c r="E149" s="352"/>
      <c r="F149" s="352"/>
      <c r="G149" s="352"/>
      <c r="H149" s="352"/>
      <c r="I149" s="352"/>
      <c r="J149" s="352"/>
      <c r="K149" s="352"/>
    </row>
    <row r="150" spans="3:11">
      <c r="C150" s="352"/>
      <c r="D150" s="352"/>
      <c r="E150" s="352"/>
      <c r="F150" s="352"/>
      <c r="G150" s="352"/>
      <c r="H150" s="352"/>
      <c r="I150" s="352"/>
      <c r="J150" s="352"/>
      <c r="K150" s="352"/>
    </row>
    <row r="151" spans="3:11">
      <c r="C151" s="352"/>
      <c r="D151" s="352"/>
      <c r="E151" s="352"/>
      <c r="F151" s="352"/>
      <c r="G151" s="352"/>
      <c r="H151" s="352"/>
      <c r="I151" s="352"/>
      <c r="J151" s="352"/>
      <c r="K151" s="352"/>
    </row>
    <row r="152" spans="3:11">
      <c r="C152" s="352"/>
      <c r="D152" s="352"/>
      <c r="E152" s="352"/>
      <c r="F152" s="352"/>
      <c r="G152" s="352"/>
      <c r="H152" s="352"/>
      <c r="I152" s="352"/>
      <c r="J152" s="352"/>
      <c r="K152" s="352"/>
    </row>
    <row r="153" spans="3:11">
      <c r="C153" s="352"/>
      <c r="D153" s="352"/>
      <c r="E153" s="352"/>
      <c r="F153" s="352"/>
      <c r="G153" s="352"/>
      <c r="H153" s="352"/>
      <c r="I153" s="352"/>
      <c r="J153" s="352"/>
      <c r="K153" s="352"/>
    </row>
    <row r="154" spans="3:11">
      <c r="C154" s="352"/>
      <c r="D154" s="352"/>
      <c r="E154" s="352"/>
      <c r="F154" s="352"/>
      <c r="G154" s="352"/>
      <c r="H154" s="352"/>
      <c r="I154" s="352"/>
      <c r="J154" s="352"/>
      <c r="K154" s="352"/>
    </row>
    <row r="155" spans="3:11">
      <c r="C155" s="352"/>
      <c r="D155" s="352"/>
      <c r="E155" s="352"/>
      <c r="F155" s="352"/>
      <c r="G155" s="352"/>
      <c r="H155" s="352"/>
      <c r="I155" s="352"/>
      <c r="J155" s="352"/>
      <c r="K155" s="352"/>
    </row>
    <row r="156" spans="3:11">
      <c r="C156" s="352"/>
      <c r="D156" s="352"/>
      <c r="E156" s="352"/>
      <c r="F156" s="352"/>
      <c r="G156" s="352"/>
      <c r="H156" s="352"/>
      <c r="I156" s="352"/>
      <c r="J156" s="352"/>
      <c r="K156" s="352"/>
    </row>
    <row r="157" spans="3:11">
      <c r="C157" s="352"/>
      <c r="D157" s="352"/>
      <c r="E157" s="352"/>
      <c r="F157" s="352"/>
      <c r="G157" s="352"/>
      <c r="H157" s="352"/>
      <c r="I157" s="352"/>
      <c r="J157" s="352"/>
      <c r="K157" s="352"/>
    </row>
    <row r="158" spans="3:11">
      <c r="C158" s="352"/>
      <c r="D158" s="352"/>
      <c r="E158" s="352"/>
      <c r="F158" s="352"/>
      <c r="G158" s="352"/>
      <c r="H158" s="352"/>
      <c r="I158" s="352"/>
      <c r="J158" s="352"/>
      <c r="K158" s="352"/>
    </row>
    <row r="159" spans="3:11">
      <c r="C159" s="352"/>
      <c r="D159" s="352"/>
      <c r="E159" s="352"/>
      <c r="F159" s="352"/>
      <c r="G159" s="352"/>
      <c r="H159" s="352"/>
      <c r="I159" s="352"/>
      <c r="J159" s="352"/>
      <c r="K159" s="352"/>
    </row>
    <row r="160" spans="3:11">
      <c r="C160" s="352"/>
      <c r="D160" s="352"/>
      <c r="E160" s="352"/>
      <c r="F160" s="352"/>
      <c r="G160" s="352"/>
      <c r="H160" s="352"/>
      <c r="I160" s="352"/>
      <c r="J160" s="352"/>
      <c r="K160" s="352"/>
    </row>
    <row r="161" spans="3:11">
      <c r="C161" s="352"/>
      <c r="D161" s="352"/>
      <c r="E161" s="352"/>
      <c r="F161" s="352"/>
      <c r="G161" s="352"/>
      <c r="H161" s="352"/>
      <c r="I161" s="352"/>
      <c r="J161" s="352"/>
      <c r="K161" s="352"/>
    </row>
    <row r="162" spans="3:11">
      <c r="C162" s="352"/>
      <c r="D162" s="352"/>
      <c r="E162" s="352"/>
      <c r="F162" s="352"/>
      <c r="G162" s="352"/>
      <c r="H162" s="352"/>
      <c r="I162" s="352"/>
      <c r="J162" s="352"/>
      <c r="K162" s="352"/>
    </row>
    <row r="163" spans="3:11">
      <c r="C163" s="352"/>
      <c r="D163" s="352"/>
      <c r="E163" s="352"/>
      <c r="F163" s="352"/>
      <c r="G163" s="352"/>
      <c r="H163" s="352"/>
      <c r="I163" s="352"/>
      <c r="J163" s="352"/>
      <c r="K163" s="352"/>
    </row>
    <row r="164" spans="3:11">
      <c r="C164" s="352"/>
      <c r="D164" s="352"/>
      <c r="E164" s="352"/>
      <c r="F164" s="352"/>
      <c r="G164" s="352"/>
      <c r="H164" s="352"/>
      <c r="I164" s="352"/>
      <c r="J164" s="352"/>
      <c r="K164" s="352"/>
    </row>
    <row r="165" spans="3:11">
      <c r="C165" s="352"/>
      <c r="D165" s="352"/>
      <c r="E165" s="352"/>
      <c r="F165" s="352"/>
      <c r="G165" s="352"/>
      <c r="H165" s="352"/>
      <c r="I165" s="352"/>
      <c r="J165" s="352"/>
      <c r="K165" s="352"/>
    </row>
    <row r="166" spans="3:11">
      <c r="C166" s="352"/>
      <c r="D166" s="352"/>
      <c r="E166" s="352"/>
      <c r="F166" s="352"/>
      <c r="G166" s="352"/>
      <c r="H166" s="352"/>
      <c r="I166" s="352"/>
      <c r="J166" s="352"/>
      <c r="K166" s="352"/>
    </row>
    <row r="167" spans="3:11">
      <c r="C167" s="352"/>
      <c r="D167" s="352"/>
      <c r="E167" s="352"/>
      <c r="F167" s="352"/>
      <c r="G167" s="352"/>
      <c r="H167" s="352"/>
      <c r="I167" s="352"/>
      <c r="J167" s="352"/>
      <c r="K167" s="352"/>
    </row>
    <row r="168" spans="3:11">
      <c r="C168" s="352"/>
      <c r="D168" s="352"/>
      <c r="E168" s="352"/>
      <c r="F168" s="352"/>
      <c r="G168" s="352"/>
      <c r="H168" s="352"/>
      <c r="I168" s="352"/>
      <c r="J168" s="352"/>
      <c r="K168" s="352"/>
    </row>
    <row r="169" spans="3:11">
      <c r="C169" s="352"/>
      <c r="D169" s="352"/>
      <c r="E169" s="352"/>
      <c r="F169" s="352"/>
      <c r="G169" s="352"/>
      <c r="H169" s="352"/>
      <c r="I169" s="352"/>
      <c r="J169" s="352"/>
      <c r="K169" s="352"/>
    </row>
    <row r="170" spans="3:11">
      <c r="C170" s="352"/>
      <c r="D170" s="352"/>
      <c r="E170" s="352"/>
      <c r="F170" s="352"/>
      <c r="G170" s="352"/>
      <c r="H170" s="352"/>
      <c r="I170" s="352"/>
      <c r="J170" s="352"/>
      <c r="K170" s="352"/>
    </row>
    <row r="171" spans="3:11">
      <c r="C171" s="352"/>
      <c r="D171" s="352"/>
      <c r="E171" s="352"/>
      <c r="F171" s="352"/>
      <c r="G171" s="352"/>
      <c r="H171" s="352"/>
      <c r="I171" s="352"/>
      <c r="J171" s="352"/>
      <c r="K171" s="352"/>
    </row>
    <row r="172" spans="3:11">
      <c r="C172" s="352"/>
      <c r="D172" s="352"/>
      <c r="E172" s="352"/>
      <c r="F172" s="352"/>
      <c r="G172" s="352"/>
      <c r="H172" s="352"/>
      <c r="I172" s="352"/>
      <c r="J172" s="352"/>
      <c r="K172" s="352"/>
    </row>
    <row r="173" spans="3:11">
      <c r="C173" s="352"/>
      <c r="D173" s="352"/>
      <c r="E173" s="352"/>
      <c r="F173" s="352"/>
      <c r="G173" s="352"/>
      <c r="H173" s="352"/>
      <c r="I173" s="352"/>
      <c r="J173" s="352"/>
      <c r="K173" s="352"/>
    </row>
    <row r="174" spans="3:11">
      <c r="C174" s="352"/>
      <c r="D174" s="352"/>
      <c r="E174" s="352"/>
      <c r="F174" s="352"/>
      <c r="G174" s="352"/>
      <c r="H174" s="352"/>
      <c r="I174" s="352"/>
      <c r="J174" s="352"/>
      <c r="K174" s="352"/>
    </row>
    <row r="175" spans="3:11">
      <c r="C175" s="352"/>
      <c r="D175" s="352"/>
      <c r="E175" s="352"/>
      <c r="F175" s="352"/>
      <c r="G175" s="352"/>
      <c r="H175" s="352"/>
      <c r="I175" s="352"/>
      <c r="J175" s="352"/>
      <c r="K175" s="352"/>
    </row>
    <row r="176" spans="3:11">
      <c r="C176" s="352"/>
      <c r="D176" s="352"/>
      <c r="E176" s="352"/>
      <c r="F176" s="352"/>
      <c r="G176" s="352"/>
      <c r="H176" s="352"/>
      <c r="I176" s="352"/>
      <c r="J176" s="352"/>
      <c r="K176" s="352"/>
    </row>
    <row r="177" spans="3:11">
      <c r="C177" s="352"/>
      <c r="D177" s="352"/>
      <c r="E177" s="352"/>
      <c r="F177" s="352"/>
      <c r="G177" s="352"/>
      <c r="H177" s="352"/>
      <c r="I177" s="352"/>
      <c r="J177" s="352"/>
      <c r="K177" s="352"/>
    </row>
    <row r="178" spans="3:11">
      <c r="C178" s="352"/>
      <c r="D178" s="352"/>
      <c r="E178" s="352"/>
      <c r="F178" s="352"/>
      <c r="G178" s="352"/>
      <c r="H178" s="352"/>
      <c r="I178" s="352"/>
      <c r="J178" s="352"/>
      <c r="K178" s="352"/>
    </row>
    <row r="179" spans="3:11">
      <c r="C179" s="352"/>
      <c r="D179" s="352"/>
      <c r="E179" s="352"/>
      <c r="F179" s="352"/>
      <c r="G179" s="352"/>
      <c r="H179" s="352"/>
      <c r="I179" s="352"/>
      <c r="J179" s="352"/>
      <c r="K179" s="352"/>
    </row>
    <row r="180" spans="3:11">
      <c r="C180" s="352"/>
      <c r="D180" s="352"/>
      <c r="E180" s="352"/>
      <c r="F180" s="352"/>
      <c r="G180" s="352"/>
      <c r="H180" s="352"/>
      <c r="I180" s="352"/>
      <c r="J180" s="352"/>
      <c r="K180" s="352"/>
    </row>
    <row r="181" spans="3:11">
      <c r="C181" s="352"/>
      <c r="D181" s="352"/>
      <c r="E181" s="352"/>
      <c r="F181" s="352"/>
      <c r="G181" s="352"/>
      <c r="H181" s="352"/>
      <c r="I181" s="352"/>
      <c r="J181" s="352"/>
      <c r="K181" s="352"/>
    </row>
    <row r="182" spans="3:11">
      <c r="C182" s="352"/>
      <c r="D182" s="352"/>
      <c r="E182" s="352"/>
      <c r="F182" s="352"/>
      <c r="G182" s="352"/>
      <c r="H182" s="352"/>
      <c r="I182" s="352"/>
      <c r="J182" s="352"/>
      <c r="K182" s="352"/>
    </row>
    <row r="183" spans="3:11">
      <c r="C183" s="352"/>
      <c r="D183" s="352"/>
      <c r="E183" s="352"/>
      <c r="F183" s="352"/>
      <c r="G183" s="352"/>
      <c r="H183" s="352"/>
      <c r="I183" s="352"/>
      <c r="J183" s="352"/>
      <c r="K183" s="352"/>
    </row>
    <row r="184" spans="3:11">
      <c r="C184" s="352"/>
      <c r="D184" s="352"/>
      <c r="E184" s="352"/>
      <c r="F184" s="352"/>
      <c r="G184" s="352"/>
      <c r="H184" s="352"/>
      <c r="I184" s="352"/>
      <c r="J184" s="352"/>
      <c r="K184" s="352"/>
    </row>
    <row r="185" spans="3:11">
      <c r="C185" s="352"/>
      <c r="D185" s="352"/>
      <c r="E185" s="352"/>
      <c r="F185" s="352"/>
      <c r="G185" s="352"/>
      <c r="H185" s="352"/>
      <c r="I185" s="352"/>
      <c r="J185" s="352"/>
      <c r="K185" s="352"/>
    </row>
    <row r="186" spans="3:11">
      <c r="C186" s="352"/>
      <c r="D186" s="352"/>
      <c r="E186" s="352"/>
      <c r="F186" s="352"/>
      <c r="G186" s="352"/>
      <c r="H186" s="352"/>
      <c r="I186" s="352"/>
      <c r="J186" s="352"/>
      <c r="K186" s="352"/>
    </row>
    <row r="187" spans="3:11">
      <c r="C187" s="352"/>
      <c r="D187" s="352"/>
      <c r="E187" s="352"/>
      <c r="F187" s="352"/>
      <c r="G187" s="352"/>
      <c r="H187" s="352"/>
      <c r="I187" s="352"/>
      <c r="J187" s="352"/>
      <c r="K187" s="352"/>
    </row>
    <row r="188" spans="3:11">
      <c r="C188" s="352"/>
      <c r="D188" s="352"/>
      <c r="E188" s="352"/>
      <c r="F188" s="352"/>
      <c r="G188" s="352"/>
      <c r="H188" s="352"/>
      <c r="I188" s="352"/>
      <c r="J188" s="352"/>
      <c r="K188" s="352"/>
    </row>
    <row r="189" spans="3:11">
      <c r="C189" s="352"/>
      <c r="D189" s="352"/>
      <c r="E189" s="352"/>
      <c r="F189" s="352"/>
      <c r="G189" s="352"/>
      <c r="H189" s="352"/>
      <c r="I189" s="352"/>
      <c r="J189" s="352"/>
      <c r="K189" s="352"/>
    </row>
    <row r="190" spans="3:11">
      <c r="C190" s="352"/>
      <c r="D190" s="352"/>
      <c r="E190" s="352"/>
      <c r="F190" s="352"/>
      <c r="G190" s="352"/>
      <c r="H190" s="352"/>
      <c r="I190" s="352"/>
      <c r="J190" s="352"/>
      <c r="K190" s="352"/>
    </row>
    <row r="191" spans="3:11">
      <c r="C191" s="352"/>
      <c r="D191" s="352"/>
      <c r="E191" s="352"/>
      <c r="F191" s="352"/>
      <c r="G191" s="352"/>
      <c r="H191" s="352"/>
      <c r="I191" s="352"/>
      <c r="J191" s="352"/>
      <c r="K191" s="352"/>
    </row>
    <row r="192" spans="3:11">
      <c r="C192" s="352"/>
      <c r="D192" s="352"/>
      <c r="E192" s="352"/>
      <c r="F192" s="352"/>
      <c r="G192" s="352"/>
      <c r="H192" s="352"/>
      <c r="I192" s="352"/>
      <c r="J192" s="352"/>
      <c r="K192" s="352"/>
    </row>
    <row r="193" spans="3:11">
      <c r="C193" s="352"/>
      <c r="D193" s="352"/>
      <c r="E193" s="352"/>
      <c r="F193" s="352"/>
      <c r="G193" s="352"/>
      <c r="H193" s="352"/>
      <c r="I193" s="352"/>
      <c r="J193" s="352"/>
      <c r="K193" s="352"/>
    </row>
    <row r="194" spans="3:11">
      <c r="C194" s="352"/>
      <c r="D194" s="352"/>
      <c r="E194" s="352"/>
      <c r="F194" s="352"/>
      <c r="G194" s="352"/>
      <c r="H194" s="352"/>
      <c r="I194" s="352"/>
      <c r="J194" s="352"/>
      <c r="K194" s="352"/>
    </row>
    <row r="195" spans="3:11">
      <c r="C195" s="352"/>
      <c r="D195" s="352"/>
      <c r="E195" s="352"/>
      <c r="F195" s="352"/>
      <c r="G195" s="352"/>
      <c r="H195" s="352"/>
      <c r="I195" s="352"/>
      <c r="J195" s="352"/>
      <c r="K195" s="352"/>
    </row>
    <row r="196" spans="3:11">
      <c r="C196" s="352"/>
      <c r="D196" s="352"/>
      <c r="E196" s="352"/>
      <c r="F196" s="352"/>
      <c r="G196" s="352"/>
      <c r="H196" s="352"/>
      <c r="I196" s="352"/>
      <c r="J196" s="352"/>
      <c r="K196" s="352"/>
    </row>
    <row r="197" spans="3:11">
      <c r="C197" s="352"/>
      <c r="D197" s="352"/>
      <c r="E197" s="352"/>
      <c r="F197" s="352"/>
      <c r="G197" s="352"/>
      <c r="H197" s="352"/>
      <c r="I197" s="352"/>
      <c r="J197" s="352"/>
      <c r="K197" s="352"/>
    </row>
    <row r="198" spans="3:11">
      <c r="C198" s="352"/>
      <c r="D198" s="352"/>
      <c r="E198" s="352"/>
      <c r="F198" s="352"/>
      <c r="G198" s="352"/>
      <c r="H198" s="352"/>
      <c r="I198" s="352"/>
      <c r="J198" s="352"/>
      <c r="K198" s="352"/>
    </row>
    <row r="199" spans="3:11">
      <c r="C199" s="352"/>
      <c r="D199" s="352"/>
      <c r="E199" s="352"/>
      <c r="F199" s="352"/>
      <c r="G199" s="352"/>
      <c r="H199" s="352"/>
      <c r="I199" s="352"/>
      <c r="J199" s="352"/>
      <c r="K199" s="352"/>
    </row>
    <row r="200" spans="3:11">
      <c r="C200" s="352"/>
      <c r="D200" s="352"/>
      <c r="E200" s="352"/>
      <c r="F200" s="352"/>
      <c r="G200" s="352"/>
      <c r="H200" s="352"/>
      <c r="I200" s="352"/>
      <c r="J200" s="352"/>
      <c r="K200" s="352"/>
    </row>
    <row r="201" spans="3:11">
      <c r="C201" s="352"/>
      <c r="D201" s="352"/>
      <c r="E201" s="352"/>
      <c r="F201" s="352"/>
      <c r="G201" s="352"/>
      <c r="H201" s="352"/>
      <c r="I201" s="352"/>
      <c r="J201" s="352"/>
      <c r="K201" s="352"/>
    </row>
    <row r="202" spans="3:11">
      <c r="C202" s="352"/>
      <c r="D202" s="352"/>
      <c r="E202" s="352"/>
      <c r="F202" s="352"/>
      <c r="G202" s="352"/>
      <c r="H202" s="352"/>
      <c r="I202" s="352"/>
      <c r="J202" s="352"/>
      <c r="K202" s="352"/>
    </row>
    <row r="203" spans="3:11">
      <c r="C203" s="352"/>
      <c r="D203" s="352"/>
      <c r="E203" s="352"/>
      <c r="F203" s="352"/>
      <c r="G203" s="352"/>
      <c r="H203" s="352"/>
      <c r="I203" s="352"/>
      <c r="J203" s="352"/>
      <c r="K203" s="352"/>
    </row>
    <row r="204" spans="3:11">
      <c r="C204" s="352"/>
      <c r="D204" s="352"/>
      <c r="E204" s="352"/>
      <c r="F204" s="352"/>
      <c r="G204" s="352"/>
      <c r="H204" s="352"/>
      <c r="I204" s="352"/>
      <c r="J204" s="352"/>
      <c r="K204" s="352"/>
    </row>
    <row r="205" spans="3:11">
      <c r="C205" s="352"/>
      <c r="D205" s="352"/>
      <c r="E205" s="352"/>
      <c r="F205" s="352"/>
      <c r="G205" s="352"/>
      <c r="H205" s="352"/>
      <c r="I205" s="352"/>
      <c r="J205" s="352"/>
      <c r="K205" s="352"/>
    </row>
    <row r="206" spans="3:11">
      <c r="C206" s="352"/>
      <c r="D206" s="352"/>
      <c r="E206" s="352"/>
      <c r="F206" s="352"/>
      <c r="G206" s="352"/>
      <c r="H206" s="352"/>
      <c r="I206" s="352"/>
      <c r="J206" s="352"/>
      <c r="K206" s="352"/>
    </row>
    <row r="207" spans="3:11">
      <c r="C207" s="352"/>
      <c r="D207" s="352"/>
      <c r="E207" s="352"/>
      <c r="F207" s="352"/>
      <c r="G207" s="352"/>
      <c r="H207" s="352"/>
      <c r="I207" s="352"/>
      <c r="J207" s="352"/>
      <c r="K207" s="352"/>
    </row>
    <row r="208" spans="3:11">
      <c r="C208" s="352"/>
      <c r="D208" s="352"/>
      <c r="E208" s="352"/>
      <c r="F208" s="352"/>
      <c r="G208" s="352"/>
      <c r="H208" s="352"/>
      <c r="I208" s="352"/>
      <c r="J208" s="352"/>
      <c r="K208" s="352"/>
    </row>
    <row r="209" spans="3:11">
      <c r="C209" s="352"/>
      <c r="D209" s="352"/>
      <c r="E209" s="352"/>
      <c r="F209" s="352"/>
      <c r="G209" s="352"/>
      <c r="H209" s="352"/>
      <c r="I209" s="352"/>
      <c r="J209" s="352"/>
      <c r="K209" s="352"/>
    </row>
    <row r="210" spans="3:11">
      <c r="C210" s="352"/>
      <c r="D210" s="352"/>
      <c r="E210" s="352"/>
      <c r="F210" s="352"/>
      <c r="G210" s="352"/>
      <c r="H210" s="352"/>
      <c r="I210" s="352"/>
      <c r="J210" s="352"/>
      <c r="K210" s="352"/>
    </row>
    <row r="211" spans="3:11">
      <c r="C211" s="352"/>
      <c r="D211" s="352"/>
      <c r="E211" s="352"/>
      <c r="F211" s="352"/>
      <c r="G211" s="352"/>
      <c r="H211" s="352"/>
      <c r="I211" s="352"/>
      <c r="J211" s="352"/>
      <c r="K211" s="352"/>
    </row>
    <row r="212" spans="3:11">
      <c r="C212" s="352"/>
      <c r="D212" s="352"/>
      <c r="E212" s="352"/>
      <c r="F212" s="352"/>
      <c r="G212" s="352"/>
      <c r="H212" s="352"/>
      <c r="I212" s="352"/>
      <c r="J212" s="352"/>
      <c r="K212" s="352"/>
    </row>
    <row r="213" spans="3:11">
      <c r="C213" s="352"/>
      <c r="D213" s="352"/>
      <c r="E213" s="352"/>
      <c r="F213" s="352"/>
      <c r="G213" s="352"/>
      <c r="H213" s="352"/>
      <c r="I213" s="352"/>
      <c r="J213" s="352"/>
      <c r="K213" s="352"/>
    </row>
    <row r="214" spans="3:11">
      <c r="C214" s="352"/>
      <c r="D214" s="352"/>
      <c r="E214" s="352"/>
      <c r="F214" s="352"/>
      <c r="G214" s="352"/>
      <c r="H214" s="352"/>
      <c r="I214" s="352"/>
      <c r="J214" s="352"/>
      <c r="K214" s="352"/>
    </row>
    <row r="215" spans="3:11">
      <c r="C215" s="352"/>
      <c r="D215" s="352"/>
      <c r="E215" s="352"/>
      <c r="F215" s="352"/>
      <c r="G215" s="352"/>
      <c r="H215" s="352"/>
      <c r="I215" s="352"/>
      <c r="J215" s="352"/>
      <c r="K215" s="352"/>
    </row>
    <row r="216" spans="3:11">
      <c r="C216" s="352"/>
      <c r="D216" s="352"/>
      <c r="E216" s="352"/>
      <c r="F216" s="352"/>
      <c r="G216" s="352"/>
      <c r="H216" s="352"/>
      <c r="I216" s="352"/>
      <c r="J216" s="352"/>
      <c r="K216" s="352"/>
    </row>
    <row r="217" spans="3:11">
      <c r="C217" s="352"/>
      <c r="D217" s="352"/>
      <c r="E217" s="352"/>
      <c r="F217" s="352"/>
      <c r="G217" s="352"/>
      <c r="H217" s="352"/>
      <c r="I217" s="352"/>
      <c r="J217" s="352"/>
      <c r="K217" s="352"/>
    </row>
    <row r="218" spans="3:11">
      <c r="C218" s="352"/>
      <c r="D218" s="352"/>
      <c r="E218" s="352"/>
      <c r="F218" s="352"/>
      <c r="G218" s="352"/>
      <c r="H218" s="352"/>
      <c r="I218" s="352"/>
      <c r="J218" s="352"/>
      <c r="K218" s="352"/>
    </row>
    <row r="219" spans="3:11">
      <c r="C219" s="352"/>
      <c r="D219" s="352"/>
      <c r="E219" s="352"/>
      <c r="F219" s="352"/>
      <c r="G219" s="352"/>
      <c r="H219" s="352"/>
      <c r="I219" s="352"/>
      <c r="J219" s="352"/>
      <c r="K219" s="352"/>
    </row>
    <row r="220" spans="3:11">
      <c r="C220" s="352"/>
      <c r="D220" s="352"/>
      <c r="E220" s="352"/>
      <c r="F220" s="352"/>
      <c r="G220" s="352"/>
      <c r="H220" s="352"/>
      <c r="I220" s="352"/>
      <c r="J220" s="352"/>
      <c r="K220" s="352"/>
    </row>
    <row r="221" spans="3:11">
      <c r="C221" s="352"/>
      <c r="D221" s="352"/>
      <c r="E221" s="352"/>
      <c r="F221" s="352"/>
      <c r="G221" s="352"/>
      <c r="H221" s="352"/>
      <c r="I221" s="352"/>
      <c r="J221" s="352"/>
      <c r="K221" s="352"/>
    </row>
    <row r="222" spans="3:11">
      <c r="C222" s="352"/>
      <c r="D222" s="352"/>
      <c r="E222" s="352"/>
      <c r="F222" s="352"/>
      <c r="G222" s="352"/>
      <c r="H222" s="352"/>
      <c r="I222" s="352"/>
      <c r="J222" s="352"/>
      <c r="K222" s="352"/>
    </row>
    <row r="223" spans="3:11">
      <c r="C223" s="352"/>
      <c r="D223" s="352"/>
      <c r="E223" s="352"/>
      <c r="F223" s="352"/>
      <c r="G223" s="352"/>
      <c r="H223" s="352"/>
      <c r="I223" s="352"/>
      <c r="J223" s="352"/>
      <c r="K223" s="352"/>
    </row>
    <row r="224" spans="3:11">
      <c r="C224" s="352"/>
      <c r="D224" s="352"/>
      <c r="E224" s="352"/>
      <c r="F224" s="352"/>
      <c r="G224" s="352"/>
      <c r="H224" s="352"/>
      <c r="I224" s="352"/>
      <c r="J224" s="352"/>
      <c r="K224" s="352"/>
    </row>
    <row r="225" spans="3:11">
      <c r="C225" s="352"/>
      <c r="D225" s="352"/>
      <c r="E225" s="352"/>
      <c r="F225" s="352"/>
      <c r="G225" s="352"/>
      <c r="H225" s="352"/>
      <c r="I225" s="352"/>
      <c r="J225" s="352"/>
      <c r="K225" s="352"/>
    </row>
    <row r="226" spans="3:11">
      <c r="C226" s="352"/>
      <c r="D226" s="352"/>
      <c r="E226" s="352"/>
      <c r="F226" s="352"/>
      <c r="G226" s="352"/>
      <c r="H226" s="352"/>
      <c r="I226" s="352"/>
      <c r="J226" s="352"/>
      <c r="K226" s="352"/>
    </row>
    <row r="227" spans="3:11">
      <c r="C227" s="352"/>
      <c r="D227" s="352"/>
      <c r="E227" s="352"/>
      <c r="F227" s="352"/>
      <c r="G227" s="352"/>
      <c r="H227" s="352"/>
      <c r="I227" s="352"/>
      <c r="J227" s="352"/>
      <c r="K227" s="352"/>
    </row>
    <row r="228" spans="3:11">
      <c r="C228" s="352"/>
      <c r="D228" s="352"/>
      <c r="E228" s="352"/>
      <c r="F228" s="352"/>
      <c r="G228" s="352"/>
      <c r="H228" s="352"/>
      <c r="I228" s="352"/>
      <c r="J228" s="352"/>
      <c r="K228" s="352"/>
    </row>
    <row r="229" spans="3:11">
      <c r="C229" s="352"/>
      <c r="D229" s="352"/>
      <c r="E229" s="352"/>
      <c r="F229" s="352"/>
      <c r="G229" s="352"/>
      <c r="H229" s="352"/>
      <c r="I229" s="352"/>
      <c r="J229" s="352"/>
      <c r="K229" s="352"/>
    </row>
    <row r="230" spans="3:11">
      <c r="C230" s="352"/>
      <c r="D230" s="352"/>
      <c r="E230" s="352"/>
      <c r="F230" s="352"/>
      <c r="G230" s="352"/>
      <c r="H230" s="352"/>
      <c r="I230" s="352"/>
      <c r="J230" s="352"/>
      <c r="K230" s="352"/>
    </row>
    <row r="231" spans="3:11">
      <c r="C231" s="352"/>
      <c r="D231" s="352"/>
      <c r="E231" s="352"/>
      <c r="F231" s="352"/>
      <c r="G231" s="352"/>
      <c r="H231" s="352"/>
      <c r="I231" s="352"/>
      <c r="J231" s="352"/>
      <c r="K231" s="352"/>
    </row>
    <row r="232" spans="3:11">
      <c r="C232" s="352"/>
      <c r="D232" s="352"/>
      <c r="E232" s="352"/>
      <c r="F232" s="352"/>
      <c r="G232" s="352"/>
      <c r="H232" s="352"/>
      <c r="I232" s="352"/>
      <c r="J232" s="352"/>
      <c r="K232" s="352"/>
    </row>
    <row r="233" spans="3:11">
      <c r="C233" s="352"/>
      <c r="D233" s="352"/>
      <c r="E233" s="352"/>
      <c r="F233" s="352"/>
      <c r="G233" s="352"/>
      <c r="H233" s="352"/>
      <c r="I233" s="352"/>
      <c r="J233" s="352"/>
      <c r="K233" s="352"/>
    </row>
    <row r="234" spans="3:11">
      <c r="C234" s="352"/>
      <c r="D234" s="352"/>
      <c r="E234" s="352"/>
      <c r="F234" s="352"/>
      <c r="G234" s="352"/>
      <c r="H234" s="352"/>
      <c r="I234" s="352"/>
      <c r="J234" s="352"/>
      <c r="K234" s="352"/>
    </row>
    <row r="235" spans="3:11">
      <c r="C235" s="352"/>
      <c r="D235" s="352"/>
      <c r="E235" s="352"/>
      <c r="F235" s="352"/>
      <c r="G235" s="352"/>
      <c r="H235" s="352"/>
      <c r="I235" s="352"/>
      <c r="J235" s="352"/>
      <c r="K235" s="352"/>
    </row>
    <row r="236" spans="3:11">
      <c r="C236" s="352"/>
      <c r="D236" s="352"/>
      <c r="E236" s="352"/>
      <c r="F236" s="352"/>
      <c r="G236" s="352"/>
      <c r="H236" s="352"/>
      <c r="I236" s="352"/>
      <c r="J236" s="352"/>
      <c r="K236" s="352"/>
    </row>
    <row r="237" spans="3:11">
      <c r="C237" s="352"/>
      <c r="D237" s="352"/>
      <c r="E237" s="352"/>
      <c r="F237" s="352"/>
      <c r="G237" s="352"/>
      <c r="H237" s="352"/>
      <c r="I237" s="352"/>
      <c r="J237" s="352"/>
      <c r="K237" s="352"/>
    </row>
    <row r="238" spans="3:11">
      <c r="C238" s="352"/>
      <c r="D238" s="352"/>
      <c r="E238" s="352"/>
      <c r="F238" s="352"/>
      <c r="G238" s="352"/>
      <c r="H238" s="352"/>
      <c r="I238" s="352"/>
      <c r="J238" s="352"/>
      <c r="K238" s="352"/>
    </row>
    <row r="239" spans="3:11">
      <c r="C239" s="352"/>
      <c r="D239" s="352"/>
      <c r="E239" s="352"/>
      <c r="F239" s="352"/>
      <c r="G239" s="352"/>
      <c r="H239" s="352"/>
      <c r="I239" s="352"/>
      <c r="J239" s="352"/>
      <c r="K239" s="352"/>
    </row>
    <row r="240" spans="3:11">
      <c r="C240" s="352"/>
      <c r="D240" s="352"/>
      <c r="E240" s="352"/>
      <c r="F240" s="352"/>
      <c r="G240" s="352"/>
      <c r="H240" s="352"/>
      <c r="I240" s="352"/>
      <c r="J240" s="352"/>
      <c r="K240" s="352"/>
    </row>
    <row r="241" spans="3:11">
      <c r="C241" s="352"/>
      <c r="D241" s="352"/>
      <c r="E241" s="352"/>
      <c r="F241" s="352"/>
      <c r="G241" s="352"/>
      <c r="H241" s="352"/>
      <c r="I241" s="352"/>
      <c r="J241" s="352"/>
      <c r="K241" s="352"/>
    </row>
    <row r="242" spans="3:11">
      <c r="C242" s="352"/>
      <c r="D242" s="352"/>
      <c r="E242" s="352"/>
      <c r="F242" s="352"/>
      <c r="G242" s="352"/>
      <c r="H242" s="352"/>
      <c r="I242" s="352"/>
      <c r="J242" s="352"/>
      <c r="K242" s="352"/>
    </row>
    <row r="243" spans="3:11">
      <c r="C243" s="352"/>
      <c r="D243" s="352"/>
      <c r="E243" s="352"/>
      <c r="F243" s="352"/>
      <c r="G243" s="352"/>
      <c r="H243" s="352"/>
      <c r="I243" s="352"/>
      <c r="J243" s="352"/>
      <c r="K243" s="352"/>
    </row>
    <row r="244" spans="3:11">
      <c r="C244" s="352"/>
      <c r="D244" s="352"/>
      <c r="E244" s="352"/>
      <c r="F244" s="352"/>
      <c r="G244" s="352"/>
      <c r="H244" s="352"/>
      <c r="I244" s="352"/>
      <c r="J244" s="352"/>
      <c r="K244" s="352"/>
    </row>
    <row r="245" spans="3:11">
      <c r="C245" s="352"/>
      <c r="D245" s="352"/>
      <c r="E245" s="352"/>
      <c r="F245" s="352"/>
      <c r="G245" s="352"/>
      <c r="H245" s="352"/>
      <c r="I245" s="352"/>
      <c r="J245" s="352"/>
      <c r="K245" s="352"/>
    </row>
    <row r="246" spans="3:11">
      <c r="C246" s="352"/>
      <c r="D246" s="352"/>
      <c r="E246" s="352"/>
      <c r="F246" s="352"/>
      <c r="G246" s="352"/>
      <c r="H246" s="352"/>
      <c r="I246" s="352"/>
      <c r="J246" s="352"/>
      <c r="K246" s="352"/>
    </row>
    <row r="247" spans="3:11">
      <c r="C247" s="352"/>
      <c r="D247" s="352"/>
      <c r="E247" s="352"/>
      <c r="F247" s="352"/>
      <c r="G247" s="352"/>
      <c r="H247" s="352"/>
      <c r="I247" s="352"/>
      <c r="J247" s="352"/>
      <c r="K247" s="352"/>
    </row>
    <row r="248" spans="3:11">
      <c r="C248" s="352"/>
      <c r="D248" s="352"/>
      <c r="E248" s="352"/>
      <c r="F248" s="352"/>
      <c r="G248" s="352"/>
      <c r="H248" s="352"/>
      <c r="I248" s="352"/>
      <c r="J248" s="352"/>
      <c r="K248" s="352"/>
    </row>
    <row r="249" spans="3:11">
      <c r="C249" s="352"/>
      <c r="D249" s="352"/>
      <c r="E249" s="352"/>
      <c r="F249" s="352"/>
      <c r="G249" s="352"/>
      <c r="H249" s="352"/>
      <c r="I249" s="352"/>
      <c r="J249" s="352"/>
      <c r="K249" s="352"/>
    </row>
    <row r="250" spans="3:11">
      <c r="C250" s="352"/>
      <c r="D250" s="352"/>
      <c r="E250" s="352"/>
      <c r="F250" s="352"/>
      <c r="G250" s="352"/>
      <c r="H250" s="352"/>
      <c r="I250" s="352"/>
      <c r="J250" s="352"/>
      <c r="K250" s="352"/>
    </row>
    <row r="251" spans="3:11">
      <c r="C251" s="352"/>
      <c r="D251" s="352"/>
      <c r="E251" s="352"/>
      <c r="F251" s="352"/>
      <c r="G251" s="352"/>
      <c r="H251" s="352"/>
      <c r="I251" s="352"/>
      <c r="J251" s="352"/>
      <c r="K251" s="352"/>
    </row>
    <row r="252" spans="3:11">
      <c r="C252" s="352"/>
      <c r="D252" s="352"/>
      <c r="E252" s="352"/>
      <c r="F252" s="352"/>
      <c r="G252" s="352"/>
      <c r="H252" s="352"/>
      <c r="I252" s="352"/>
      <c r="J252" s="352"/>
      <c r="K252" s="352"/>
    </row>
    <row r="253" spans="3:11">
      <c r="C253" s="352"/>
      <c r="D253" s="352"/>
      <c r="E253" s="352"/>
      <c r="F253" s="352"/>
      <c r="G253" s="352"/>
      <c r="H253" s="352"/>
      <c r="I253" s="352"/>
      <c r="J253" s="352"/>
      <c r="K253" s="352"/>
    </row>
    <row r="254" spans="3:11">
      <c r="C254" s="352"/>
      <c r="D254" s="352"/>
      <c r="E254" s="352"/>
      <c r="F254" s="352"/>
      <c r="G254" s="352"/>
      <c r="H254" s="352"/>
      <c r="I254" s="352"/>
      <c r="J254" s="352"/>
      <c r="K254" s="352"/>
    </row>
    <row r="255" spans="3:11">
      <c r="C255" s="352"/>
      <c r="D255" s="352"/>
      <c r="E255" s="352"/>
      <c r="F255" s="352"/>
      <c r="G255" s="352"/>
      <c r="H255" s="352"/>
      <c r="I255" s="352"/>
      <c r="J255" s="352"/>
      <c r="K255" s="352"/>
    </row>
    <row r="256" spans="3:11">
      <c r="C256" s="352"/>
      <c r="D256" s="352"/>
      <c r="E256" s="352"/>
      <c r="F256" s="352"/>
      <c r="G256" s="352"/>
      <c r="H256" s="352"/>
      <c r="I256" s="352"/>
      <c r="J256" s="352"/>
      <c r="K256" s="352"/>
    </row>
    <row r="257" spans="3:11">
      <c r="C257" s="352"/>
      <c r="D257" s="352"/>
      <c r="E257" s="352"/>
      <c r="F257" s="352"/>
      <c r="G257" s="352"/>
      <c r="H257" s="352"/>
      <c r="I257" s="352"/>
      <c r="J257" s="352"/>
      <c r="K257" s="352"/>
    </row>
    <row r="258" spans="3:11">
      <c r="C258" s="352"/>
      <c r="D258" s="352"/>
      <c r="E258" s="352"/>
      <c r="F258" s="352"/>
      <c r="G258" s="352"/>
      <c r="H258" s="352"/>
      <c r="I258" s="352"/>
      <c r="J258" s="352"/>
      <c r="K258" s="352"/>
    </row>
    <row r="259" spans="3:11">
      <c r="C259" s="352"/>
      <c r="D259" s="352"/>
      <c r="E259" s="352"/>
      <c r="F259" s="352"/>
      <c r="G259" s="352"/>
      <c r="H259" s="352"/>
      <c r="I259" s="352"/>
      <c r="J259" s="352"/>
      <c r="K259" s="352"/>
    </row>
    <row r="260" spans="3:11">
      <c r="C260" s="352"/>
      <c r="D260" s="352"/>
      <c r="E260" s="352"/>
      <c r="F260" s="352"/>
      <c r="G260" s="352"/>
      <c r="H260" s="352"/>
      <c r="I260" s="352"/>
      <c r="J260" s="352"/>
      <c r="K260" s="352"/>
    </row>
    <row r="261" spans="3:11">
      <c r="C261" s="352"/>
      <c r="D261" s="352"/>
      <c r="E261" s="352"/>
      <c r="F261" s="352"/>
      <c r="G261" s="352"/>
      <c r="H261" s="352"/>
      <c r="I261" s="352"/>
      <c r="J261" s="352"/>
      <c r="K261" s="352"/>
    </row>
    <row r="262" spans="3:11">
      <c r="C262" s="352"/>
      <c r="D262" s="352"/>
      <c r="E262" s="352"/>
      <c r="F262" s="352"/>
      <c r="G262" s="352"/>
      <c r="H262" s="352"/>
      <c r="I262" s="352"/>
      <c r="J262" s="352"/>
      <c r="K262" s="352"/>
    </row>
    <row r="263" spans="3:11">
      <c r="C263" s="352"/>
      <c r="D263" s="352"/>
      <c r="E263" s="352"/>
      <c r="F263" s="352"/>
      <c r="G263" s="352"/>
      <c r="H263" s="352"/>
      <c r="I263" s="352"/>
      <c r="J263" s="352"/>
      <c r="K263" s="352"/>
    </row>
    <row r="264" spans="3:11">
      <c r="C264" s="352"/>
      <c r="D264" s="352"/>
      <c r="E264" s="352"/>
      <c r="F264" s="352"/>
      <c r="G264" s="352"/>
      <c r="H264" s="352"/>
      <c r="I264" s="352"/>
      <c r="J264" s="352"/>
      <c r="K264" s="352"/>
    </row>
    <row r="265" spans="3:11">
      <c r="C265" s="352"/>
      <c r="D265" s="352"/>
      <c r="E265" s="352"/>
      <c r="F265" s="352"/>
      <c r="G265" s="352"/>
      <c r="H265" s="352"/>
      <c r="I265" s="352"/>
      <c r="J265" s="352"/>
      <c r="K265" s="352"/>
    </row>
    <row r="266" spans="3:11">
      <c r="C266" s="352"/>
      <c r="D266" s="352"/>
      <c r="E266" s="352"/>
      <c r="F266" s="352"/>
      <c r="G266" s="352"/>
      <c r="H266" s="352"/>
      <c r="I266" s="352"/>
      <c r="J266" s="352"/>
      <c r="K266" s="352"/>
    </row>
    <row r="267" spans="3:11">
      <c r="C267" s="352"/>
      <c r="D267" s="352"/>
      <c r="E267" s="352"/>
      <c r="F267" s="352"/>
      <c r="G267" s="352"/>
      <c r="H267" s="352"/>
      <c r="I267" s="352"/>
      <c r="J267" s="352"/>
      <c r="K267" s="352"/>
    </row>
    <row r="268" spans="3:11">
      <c r="C268" s="352"/>
      <c r="D268" s="352"/>
      <c r="E268" s="352"/>
      <c r="F268" s="352"/>
      <c r="G268" s="352"/>
      <c r="H268" s="352"/>
      <c r="I268" s="352"/>
      <c r="J268" s="352"/>
      <c r="K268" s="352"/>
    </row>
    <row r="269" spans="3:11">
      <c r="C269" s="352"/>
      <c r="D269" s="352"/>
      <c r="E269" s="352"/>
      <c r="F269" s="352"/>
      <c r="G269" s="352"/>
      <c r="H269" s="352"/>
      <c r="I269" s="352"/>
      <c r="J269" s="352"/>
      <c r="K269" s="352"/>
    </row>
    <row r="270" spans="3:11">
      <c r="C270" s="352"/>
      <c r="D270" s="352"/>
      <c r="E270" s="352"/>
      <c r="F270" s="352"/>
      <c r="G270" s="352"/>
      <c r="H270" s="352"/>
      <c r="I270" s="352"/>
      <c r="J270" s="352"/>
      <c r="K270" s="352"/>
    </row>
    <row r="271" spans="3:11">
      <c r="C271" s="352"/>
      <c r="D271" s="352"/>
      <c r="E271" s="352"/>
      <c r="F271" s="352"/>
      <c r="G271" s="352"/>
      <c r="H271" s="352"/>
      <c r="I271" s="352"/>
      <c r="J271" s="352"/>
      <c r="K271" s="352"/>
    </row>
    <row r="272" spans="3:11">
      <c r="C272" s="352"/>
      <c r="D272" s="352"/>
      <c r="E272" s="352"/>
      <c r="F272" s="352"/>
      <c r="G272" s="352"/>
      <c r="H272" s="352"/>
      <c r="I272" s="352"/>
      <c r="J272" s="352"/>
      <c r="K272" s="352"/>
    </row>
    <row r="273" spans="3:11">
      <c r="C273" s="352"/>
      <c r="D273" s="352"/>
      <c r="E273" s="352"/>
      <c r="F273" s="352"/>
      <c r="G273" s="352"/>
      <c r="H273" s="352"/>
      <c r="I273" s="352"/>
      <c r="J273" s="352"/>
      <c r="K273" s="352"/>
    </row>
    <row r="274" spans="3:11">
      <c r="C274" s="352"/>
      <c r="D274" s="352"/>
      <c r="E274" s="352"/>
      <c r="F274" s="352"/>
      <c r="G274" s="352"/>
      <c r="H274" s="352"/>
      <c r="I274" s="352"/>
      <c r="J274" s="352"/>
      <c r="K274" s="352"/>
    </row>
    <row r="275" spans="3:11">
      <c r="C275" s="352"/>
      <c r="D275" s="352"/>
      <c r="E275" s="352"/>
      <c r="F275" s="352"/>
      <c r="G275" s="352"/>
      <c r="H275" s="352"/>
      <c r="I275" s="352"/>
      <c r="J275" s="352"/>
      <c r="K275" s="352"/>
    </row>
    <row r="276" spans="3:11">
      <c r="C276" s="352"/>
      <c r="D276" s="352"/>
      <c r="E276" s="352"/>
      <c r="F276" s="352"/>
      <c r="G276" s="352"/>
      <c r="H276" s="352"/>
      <c r="I276" s="352"/>
      <c r="J276" s="352"/>
      <c r="K276" s="352"/>
    </row>
    <row r="277" spans="3:11">
      <c r="C277" s="352"/>
      <c r="D277" s="352"/>
      <c r="E277" s="352"/>
      <c r="F277" s="352"/>
      <c r="G277" s="352"/>
      <c r="H277" s="352"/>
      <c r="I277" s="352"/>
      <c r="J277" s="352"/>
      <c r="K277" s="352"/>
    </row>
    <row r="278" spans="3:11">
      <c r="C278" s="352"/>
      <c r="D278" s="352"/>
      <c r="E278" s="352"/>
      <c r="F278" s="352"/>
      <c r="G278" s="352"/>
      <c r="H278" s="352"/>
      <c r="I278" s="352"/>
      <c r="J278" s="352"/>
      <c r="K278" s="352"/>
    </row>
    <row r="279" spans="3:11">
      <c r="C279" s="352"/>
      <c r="D279" s="352"/>
      <c r="E279" s="352"/>
      <c r="F279" s="352"/>
      <c r="G279" s="352"/>
      <c r="H279" s="352"/>
      <c r="I279" s="352"/>
      <c r="J279" s="352"/>
      <c r="K279" s="352"/>
    </row>
    <row r="280" spans="3:11">
      <c r="C280" s="352"/>
      <c r="D280" s="352"/>
      <c r="E280" s="352"/>
      <c r="F280" s="352"/>
      <c r="G280" s="352"/>
      <c r="H280" s="352"/>
      <c r="I280" s="352"/>
      <c r="J280" s="352"/>
      <c r="K280" s="352"/>
    </row>
    <row r="281" spans="3:11">
      <c r="C281" s="352"/>
      <c r="D281" s="352"/>
      <c r="E281" s="352"/>
      <c r="F281" s="352"/>
      <c r="G281" s="352"/>
      <c r="H281" s="352"/>
      <c r="I281" s="352"/>
      <c r="J281" s="352"/>
      <c r="K281" s="352"/>
    </row>
    <row r="282" spans="3:11">
      <c r="C282" s="352"/>
      <c r="D282" s="352"/>
      <c r="E282" s="352"/>
      <c r="F282" s="352"/>
      <c r="G282" s="352"/>
      <c r="H282" s="352"/>
      <c r="I282" s="352"/>
      <c r="J282" s="352"/>
      <c r="K282" s="352"/>
    </row>
    <row r="283" spans="3:11">
      <c r="C283" s="352"/>
      <c r="D283" s="352"/>
      <c r="E283" s="352"/>
      <c r="F283" s="352"/>
      <c r="G283" s="352"/>
      <c r="H283" s="352"/>
      <c r="I283" s="352"/>
      <c r="J283" s="352"/>
      <c r="K283" s="352"/>
    </row>
    <row r="284" spans="3:11">
      <c r="C284" s="352"/>
      <c r="D284" s="352"/>
      <c r="E284" s="352"/>
      <c r="F284" s="352"/>
      <c r="G284" s="352"/>
      <c r="H284" s="352"/>
      <c r="I284" s="352"/>
      <c r="J284" s="352"/>
      <c r="K284" s="352"/>
    </row>
    <row r="285" spans="3:11">
      <c r="C285" s="352"/>
      <c r="D285" s="352"/>
      <c r="E285" s="352"/>
      <c r="F285" s="352"/>
      <c r="G285" s="352"/>
      <c r="H285" s="352"/>
      <c r="I285" s="352"/>
      <c r="J285" s="352"/>
      <c r="K285" s="352"/>
    </row>
    <row r="286" spans="3:11">
      <c r="C286" s="352"/>
      <c r="D286" s="352"/>
      <c r="E286" s="352"/>
      <c r="F286" s="352"/>
      <c r="G286" s="352"/>
      <c r="H286" s="352"/>
      <c r="I286" s="352"/>
      <c r="J286" s="352"/>
      <c r="K286" s="352"/>
    </row>
    <row r="287" spans="3:11">
      <c r="C287" s="352"/>
      <c r="D287" s="352"/>
      <c r="E287" s="352"/>
      <c r="F287" s="352"/>
      <c r="G287" s="352"/>
      <c r="H287" s="352"/>
      <c r="I287" s="352"/>
      <c r="J287" s="352"/>
      <c r="K287" s="352"/>
    </row>
    <row r="288" spans="3:11">
      <c r="C288" s="352"/>
      <c r="D288" s="352"/>
      <c r="E288" s="352"/>
      <c r="F288" s="352"/>
      <c r="G288" s="352"/>
      <c r="H288" s="352"/>
      <c r="I288" s="352"/>
      <c r="J288" s="352"/>
      <c r="K288" s="352"/>
    </row>
    <row r="289" spans="3:11">
      <c r="C289" s="352"/>
      <c r="D289" s="352"/>
      <c r="E289" s="352"/>
      <c r="F289" s="352"/>
      <c r="G289" s="352"/>
      <c r="H289" s="352"/>
      <c r="I289" s="352"/>
      <c r="J289" s="352"/>
      <c r="K289" s="352"/>
    </row>
    <row r="290" spans="3:11">
      <c r="C290" s="352"/>
      <c r="D290" s="352"/>
      <c r="E290" s="352"/>
      <c r="F290" s="352"/>
      <c r="G290" s="352"/>
      <c r="H290" s="352"/>
      <c r="I290" s="352"/>
      <c r="J290" s="352"/>
      <c r="K290" s="352"/>
    </row>
    <row r="291" spans="3:11">
      <c r="C291" s="352"/>
      <c r="D291" s="352"/>
      <c r="E291" s="352"/>
      <c r="F291" s="352"/>
      <c r="G291" s="352"/>
      <c r="H291" s="352"/>
      <c r="I291" s="352"/>
      <c r="J291" s="352"/>
      <c r="K291" s="352"/>
    </row>
    <row r="292" spans="3:11">
      <c r="C292" s="352"/>
      <c r="D292" s="352"/>
      <c r="E292" s="352"/>
      <c r="F292" s="352"/>
      <c r="G292" s="352"/>
      <c r="H292" s="352"/>
      <c r="I292" s="352"/>
      <c r="J292" s="352"/>
      <c r="K292" s="352"/>
    </row>
    <row r="293" spans="3:11">
      <c r="C293" s="352"/>
      <c r="D293" s="352"/>
      <c r="E293" s="352"/>
      <c r="F293" s="352"/>
      <c r="G293" s="352"/>
      <c r="H293" s="352"/>
      <c r="I293" s="352"/>
      <c r="J293" s="352"/>
      <c r="K293" s="352"/>
    </row>
    <row r="294" spans="3:11">
      <c r="C294" s="352"/>
      <c r="D294" s="352"/>
      <c r="E294" s="352"/>
      <c r="F294" s="352"/>
      <c r="G294" s="352"/>
      <c r="H294" s="352"/>
      <c r="I294" s="352"/>
      <c r="J294" s="352"/>
      <c r="K294" s="352"/>
    </row>
    <row r="295" spans="3:11">
      <c r="C295" s="352"/>
      <c r="D295" s="352"/>
      <c r="E295" s="352"/>
      <c r="F295" s="352"/>
      <c r="G295" s="352"/>
      <c r="H295" s="352"/>
      <c r="I295" s="352"/>
      <c r="J295" s="352"/>
      <c r="K295" s="352"/>
    </row>
    <row r="296" spans="3:11">
      <c r="C296" s="352"/>
      <c r="D296" s="352"/>
      <c r="E296" s="352"/>
      <c r="F296" s="352"/>
      <c r="G296" s="352"/>
      <c r="H296" s="352"/>
      <c r="I296" s="352"/>
      <c r="J296" s="352"/>
      <c r="K296" s="352"/>
    </row>
    <row r="297" spans="3:11">
      <c r="C297" s="352"/>
      <c r="D297" s="352"/>
      <c r="E297" s="352"/>
      <c r="F297" s="352"/>
      <c r="G297" s="352"/>
      <c r="H297" s="352"/>
      <c r="I297" s="352"/>
      <c r="J297" s="352"/>
      <c r="K297" s="352"/>
    </row>
    <row r="298" spans="3:11">
      <c r="C298" s="352"/>
      <c r="D298" s="352"/>
      <c r="E298" s="352"/>
      <c r="F298" s="352"/>
      <c r="G298" s="352"/>
      <c r="H298" s="352"/>
      <c r="I298" s="352"/>
      <c r="J298" s="352"/>
      <c r="K298" s="352"/>
    </row>
    <row r="299" spans="3:11">
      <c r="C299" s="352"/>
      <c r="D299" s="352"/>
      <c r="E299" s="352"/>
      <c r="F299" s="352"/>
      <c r="G299" s="352"/>
      <c r="H299" s="352"/>
      <c r="I299" s="352"/>
      <c r="J299" s="352"/>
      <c r="K299" s="352"/>
    </row>
    <row r="300" spans="3:11">
      <c r="C300" s="352"/>
      <c r="D300" s="352"/>
      <c r="E300" s="352"/>
      <c r="F300" s="352"/>
      <c r="G300" s="352"/>
      <c r="H300" s="352"/>
      <c r="I300" s="352"/>
      <c r="J300" s="352"/>
      <c r="K300" s="352"/>
    </row>
    <row r="301" spans="3:11">
      <c r="C301" s="352"/>
      <c r="D301" s="352"/>
      <c r="E301" s="352"/>
      <c r="F301" s="352"/>
      <c r="G301" s="352"/>
      <c r="H301" s="352"/>
      <c r="I301" s="352"/>
      <c r="J301" s="352"/>
      <c r="K301" s="352"/>
    </row>
    <row r="302" spans="3:11">
      <c r="C302" s="352"/>
      <c r="D302" s="352"/>
      <c r="E302" s="352"/>
      <c r="F302" s="352"/>
      <c r="G302" s="352"/>
      <c r="H302" s="352"/>
      <c r="I302" s="352"/>
      <c r="J302" s="352"/>
      <c r="K302" s="3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TdF Fds Asso 15 K€</vt:lpstr>
      <vt:lpstr>1 -Pole Santé 2021-22-23</vt:lpstr>
      <vt:lpstr>Modèle économique</vt:lpstr>
      <vt:lpstr>PROJETS</vt:lpstr>
      <vt:lpstr>Projet VERBATIM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2021-08-03T11:31:58Z</cp:lastPrinted>
  <dcterms:created xsi:type="dcterms:W3CDTF">2021-07-18T15:55:26Z</dcterms:created>
  <dcterms:modified xsi:type="dcterms:W3CDTF">2021-09-14T17:23:33Z</dcterms:modified>
</cp:coreProperties>
</file>