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Apport associatif-France Active\"/>
    </mc:Choice>
  </mc:AlternateContent>
  <bookViews>
    <workbookView xWindow="0" yWindow="0" windowWidth="4065" windowHeight="7170"/>
  </bookViews>
  <sheets>
    <sheet name="1 -Pole Santé 2021-22-23" sheetId="8" r:id="rId1"/>
    <sheet name="PROJETS" sheetId="15" r:id="rId2"/>
    <sheet name="Charges fixes" sheetId="5" r:id="rId3"/>
    <sheet name="BM" sheetId="16" r:id="rId4"/>
  </sheets>
  <definedNames>
    <definedName name="AllSeated_Splitty">#REF!</definedName>
    <definedName name="cout_salaire_RO_euros">#REF!</definedName>
    <definedName name="cout_salaire_RO_euros_update_2015_07">#REF!</definedName>
    <definedName name="Dan_Gabi_cout_RO">#REF!</definedName>
    <definedName name="jours_travailles_par_mois">#REF!</definedName>
    <definedName name="param_salaire_RO">#REF!</definedName>
    <definedName name="RONs__Euros">#REF!</definedName>
    <definedName name="somaj_tehnic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8" i="8" l="1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X68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I36" i="8"/>
  <c r="G35" i="8"/>
  <c r="F35" i="8"/>
  <c r="J36" i="15" l="1"/>
  <c r="H49" i="8"/>
  <c r="G49" i="8"/>
  <c r="F49" i="8"/>
  <c r="H24" i="8"/>
  <c r="G24" i="8"/>
  <c r="F24" i="8"/>
  <c r="H36" i="15" l="1"/>
  <c r="Q16" i="5" l="1"/>
  <c r="P24" i="5" s="1"/>
  <c r="Q24" i="5" s="1"/>
  <c r="Z43" i="5"/>
  <c r="Q43" i="5"/>
  <c r="Z40" i="5"/>
  <c r="Z39" i="5"/>
  <c r="Z36" i="5"/>
  <c r="Z35" i="5"/>
  <c r="Z34" i="5"/>
  <c r="Z33" i="5"/>
  <c r="Z32" i="5"/>
  <c r="Z31" i="5"/>
  <c r="Z28" i="5"/>
  <c r="Z27" i="5"/>
  <c r="Z23" i="5"/>
  <c r="Z22" i="5"/>
  <c r="Z16" i="5"/>
  <c r="Y24" i="5" s="1"/>
  <c r="Z24" i="5" s="1"/>
  <c r="Z15" i="5"/>
  <c r="Z14" i="5"/>
  <c r="Z13" i="5"/>
  <c r="Y21" i="5" s="1"/>
  <c r="Z21" i="5" s="1"/>
  <c r="Z12" i="5"/>
  <c r="Y20" i="5" s="1"/>
  <c r="Z20" i="5" s="1"/>
  <c r="Z11" i="5"/>
  <c r="Y19" i="5" s="1"/>
  <c r="Z19" i="5" s="1"/>
  <c r="Q40" i="5"/>
  <c r="Q39" i="5"/>
  <c r="Q36" i="5"/>
  <c r="Q35" i="5"/>
  <c r="Q34" i="5"/>
  <c r="Q33" i="5"/>
  <c r="Q32" i="5"/>
  <c r="Q31" i="5"/>
  <c r="Q28" i="5"/>
  <c r="Q27" i="5"/>
  <c r="Q23" i="5"/>
  <c r="Q22" i="5"/>
  <c r="Q15" i="5"/>
  <c r="Q14" i="5"/>
  <c r="Q13" i="5"/>
  <c r="P21" i="5" s="1"/>
  <c r="Q21" i="5" s="1"/>
  <c r="Q12" i="5"/>
  <c r="P20" i="5" s="1"/>
  <c r="Q20" i="5" s="1"/>
  <c r="Q11" i="5"/>
  <c r="P19" i="5" s="1"/>
  <c r="Q19" i="5" s="1"/>
  <c r="F31" i="8"/>
  <c r="I85" i="8"/>
  <c r="AR84" i="8"/>
  <c r="AR86" i="8" s="1"/>
  <c r="AR69" i="8" s="1"/>
  <c r="AQ84" i="8"/>
  <c r="AQ86" i="8" s="1"/>
  <c r="AQ69" i="8" s="1"/>
  <c r="AP84" i="8"/>
  <c r="AP86" i="8" s="1"/>
  <c r="AP69" i="8" s="1"/>
  <c r="AO84" i="8"/>
  <c r="AO86" i="8" s="1"/>
  <c r="AO69" i="8" s="1"/>
  <c r="AN84" i="8"/>
  <c r="AN86" i="8" s="1"/>
  <c r="AN69" i="8" s="1"/>
  <c r="AM84" i="8"/>
  <c r="AM86" i="8" s="1"/>
  <c r="AM69" i="8" s="1"/>
  <c r="AL84" i="8"/>
  <c r="AL86" i="8" s="1"/>
  <c r="AL69" i="8" s="1"/>
  <c r="AK84" i="8"/>
  <c r="AK86" i="8" s="1"/>
  <c r="AK69" i="8" s="1"/>
  <c r="AJ84" i="8"/>
  <c r="AJ86" i="8" s="1"/>
  <c r="AJ69" i="8" s="1"/>
  <c r="AI84" i="8"/>
  <c r="AI86" i="8" s="1"/>
  <c r="AI69" i="8" s="1"/>
  <c r="AH84" i="8"/>
  <c r="AH86" i="8" s="1"/>
  <c r="AH69" i="8" s="1"/>
  <c r="AG84" i="8"/>
  <c r="AG86" i="8" s="1"/>
  <c r="AG69" i="8" s="1"/>
  <c r="AF84" i="8"/>
  <c r="AF86" i="8" s="1"/>
  <c r="AF69" i="8" s="1"/>
  <c r="AE84" i="8"/>
  <c r="AE86" i="8" s="1"/>
  <c r="AE69" i="8" s="1"/>
  <c r="AD84" i="8"/>
  <c r="AD86" i="8" s="1"/>
  <c r="AD69" i="8" s="1"/>
  <c r="AC84" i="8"/>
  <c r="AC86" i="8" s="1"/>
  <c r="AC69" i="8" s="1"/>
  <c r="AB84" i="8"/>
  <c r="AB86" i="8" s="1"/>
  <c r="AB69" i="8" s="1"/>
  <c r="AA84" i="8"/>
  <c r="AA86" i="8" s="1"/>
  <c r="AA69" i="8" s="1"/>
  <c r="Z84" i="8"/>
  <c r="Z86" i="8" s="1"/>
  <c r="Z69" i="8" s="1"/>
  <c r="Y84" i="8"/>
  <c r="Y86" i="8" s="1"/>
  <c r="Y69" i="8" s="1"/>
  <c r="X84" i="8"/>
  <c r="X86" i="8" s="1"/>
  <c r="X69" i="8" s="1"/>
  <c r="W84" i="8"/>
  <c r="W86" i="8" s="1"/>
  <c r="W69" i="8" s="1"/>
  <c r="V84" i="8"/>
  <c r="V86" i="8" s="1"/>
  <c r="V69" i="8" s="1"/>
  <c r="U84" i="8"/>
  <c r="U86" i="8" s="1"/>
  <c r="U69" i="8" s="1"/>
  <c r="T84" i="8"/>
  <c r="T86" i="8" s="1"/>
  <c r="T69" i="8" s="1"/>
  <c r="S84" i="8"/>
  <c r="S86" i="8" s="1"/>
  <c r="S69" i="8" s="1"/>
  <c r="R84" i="8"/>
  <c r="R86" i="8" s="1"/>
  <c r="R69" i="8" s="1"/>
  <c r="Q84" i="8"/>
  <c r="Q86" i="8" s="1"/>
  <c r="Q69" i="8" s="1"/>
  <c r="P84" i="8"/>
  <c r="P86" i="8" s="1"/>
  <c r="P69" i="8" s="1"/>
  <c r="O84" i="8"/>
  <c r="O86" i="8" s="1"/>
  <c r="O69" i="8" s="1"/>
  <c r="N84" i="8"/>
  <c r="N86" i="8" s="1"/>
  <c r="N69" i="8" s="1"/>
  <c r="M84" i="8"/>
  <c r="M86" i="8" s="1"/>
  <c r="M69" i="8" s="1"/>
  <c r="L84" i="8"/>
  <c r="L86" i="8" s="1"/>
  <c r="L69" i="8" s="1"/>
  <c r="K84" i="8"/>
  <c r="K86" i="8" s="1"/>
  <c r="K69" i="8" s="1"/>
  <c r="J84" i="8"/>
  <c r="J86" i="8" s="1"/>
  <c r="J69" i="8" s="1"/>
  <c r="J70" i="8" s="1"/>
  <c r="I84" i="8"/>
  <c r="I86" i="8" s="1"/>
  <c r="I69" i="8" s="1"/>
  <c r="I70" i="8" s="1"/>
  <c r="I79" i="8"/>
  <c r="J79" i="8" s="1"/>
  <c r="K79" i="8" s="1"/>
  <c r="L79" i="8" s="1"/>
  <c r="M79" i="8" s="1"/>
  <c r="N79" i="8" s="1"/>
  <c r="O79" i="8" s="1"/>
  <c r="P79" i="8" s="1"/>
  <c r="Q79" i="8" s="1"/>
  <c r="R79" i="8" s="1"/>
  <c r="S79" i="8" s="1"/>
  <c r="T79" i="8" s="1"/>
  <c r="U79" i="8" s="1"/>
  <c r="V79" i="8" s="1"/>
  <c r="W79" i="8" s="1"/>
  <c r="X79" i="8" s="1"/>
  <c r="Y79" i="8" s="1"/>
  <c r="Z79" i="8" s="1"/>
  <c r="AA79" i="8" s="1"/>
  <c r="AB79" i="8" s="1"/>
  <c r="AC79" i="8" s="1"/>
  <c r="AD79" i="8" s="1"/>
  <c r="AE79" i="8" s="1"/>
  <c r="AF79" i="8" s="1"/>
  <c r="AG79" i="8" s="1"/>
  <c r="AH79" i="8" s="1"/>
  <c r="AI79" i="8" s="1"/>
  <c r="AJ79" i="8" s="1"/>
  <c r="AK79" i="8" s="1"/>
  <c r="AL79" i="8" s="1"/>
  <c r="AM79" i="8" s="1"/>
  <c r="AN79" i="8" s="1"/>
  <c r="AO79" i="8" s="1"/>
  <c r="AP79" i="8" s="1"/>
  <c r="AQ79" i="8" s="1"/>
  <c r="AR79" i="8" s="1"/>
  <c r="G68" i="8"/>
  <c r="F68" i="8"/>
  <c r="H67" i="8"/>
  <c r="G67" i="8"/>
  <c r="F67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F66" i="8"/>
  <c r="H65" i="8"/>
  <c r="G65" i="8"/>
  <c r="F65" i="8"/>
  <c r="H64" i="8"/>
  <c r="G64" i="8"/>
  <c r="F64" i="8"/>
  <c r="H63" i="8"/>
  <c r="G63" i="8"/>
  <c r="F63" i="8"/>
  <c r="H62" i="8"/>
  <c r="G62" i="8"/>
  <c r="F62" i="8"/>
  <c r="H61" i="8"/>
  <c r="G61" i="8"/>
  <c r="F61" i="8"/>
  <c r="H60" i="8"/>
  <c r="G60" i="8"/>
  <c r="F60" i="8"/>
  <c r="H59" i="8"/>
  <c r="G59" i="8"/>
  <c r="F59" i="8"/>
  <c r="H58" i="8"/>
  <c r="G58" i="8"/>
  <c r="F58" i="8"/>
  <c r="H57" i="8"/>
  <c r="G57" i="8"/>
  <c r="F57" i="8"/>
  <c r="H56" i="8"/>
  <c r="G56" i="8"/>
  <c r="F56" i="8"/>
  <c r="H55" i="8"/>
  <c r="G55" i="8"/>
  <c r="F55" i="8"/>
  <c r="H54" i="8"/>
  <c r="G54" i="8"/>
  <c r="F54" i="8"/>
  <c r="H53" i="8"/>
  <c r="G53" i="8"/>
  <c r="F53" i="8"/>
  <c r="H52" i="8"/>
  <c r="G52" i="8"/>
  <c r="F52" i="8"/>
  <c r="H51" i="8"/>
  <c r="G51" i="8"/>
  <c r="F51" i="8"/>
  <c r="H50" i="8"/>
  <c r="G50" i="8"/>
  <c r="F50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B47" i="8"/>
  <c r="H46" i="8"/>
  <c r="G46" i="8"/>
  <c r="F46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R45" i="8"/>
  <c r="Q45" i="8"/>
  <c r="P45" i="8"/>
  <c r="O45" i="8"/>
  <c r="O70" i="8" s="1"/>
  <c r="N45" i="8"/>
  <c r="M45" i="8"/>
  <c r="L45" i="8"/>
  <c r="K45" i="8"/>
  <c r="B45" i="8"/>
  <c r="H44" i="8"/>
  <c r="G44" i="8"/>
  <c r="F44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2" i="8"/>
  <c r="G42" i="8"/>
  <c r="F42" i="8"/>
  <c r="H41" i="8"/>
  <c r="G41" i="8"/>
  <c r="F41" i="8"/>
  <c r="H40" i="8"/>
  <c r="G40" i="8"/>
  <c r="F40" i="8"/>
  <c r="I39" i="8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G39" i="8" s="1"/>
  <c r="AH39" i="8" s="1"/>
  <c r="AI39" i="8" s="1"/>
  <c r="AJ39" i="8" s="1"/>
  <c r="AK39" i="8" s="1"/>
  <c r="AL39" i="8" s="1"/>
  <c r="AM39" i="8" s="1"/>
  <c r="AN39" i="8" s="1"/>
  <c r="AO39" i="8" s="1"/>
  <c r="AP39" i="8" s="1"/>
  <c r="AQ39" i="8" s="1"/>
  <c r="AR39" i="8" s="1"/>
  <c r="H38" i="8"/>
  <c r="G38" i="8"/>
  <c r="F38" i="8"/>
  <c r="AQ70" i="8"/>
  <c r="AA70" i="8"/>
  <c r="U34" i="8"/>
  <c r="G34" i="8" s="1"/>
  <c r="T34" i="8"/>
  <c r="S34" i="8"/>
  <c r="R34" i="8"/>
  <c r="Q34" i="8"/>
  <c r="P34" i="8"/>
  <c r="O34" i="8"/>
  <c r="N34" i="8"/>
  <c r="M34" i="8"/>
  <c r="L34" i="8"/>
  <c r="K34" i="8"/>
  <c r="K36" i="8" s="1"/>
  <c r="J34" i="8"/>
  <c r="J36" i="8" s="1"/>
  <c r="H34" i="8"/>
  <c r="W33" i="8"/>
  <c r="W36" i="8" s="1"/>
  <c r="V33" i="8"/>
  <c r="V36" i="8" s="1"/>
  <c r="U33" i="8"/>
  <c r="U36" i="8" s="1"/>
  <c r="T33" i="8"/>
  <c r="S33" i="8"/>
  <c r="R33" i="8"/>
  <c r="Q33" i="8"/>
  <c r="Q36" i="8" s="1"/>
  <c r="P33" i="8"/>
  <c r="O33" i="8"/>
  <c r="N33" i="8"/>
  <c r="M33" i="8"/>
  <c r="M36" i="8" s="1"/>
  <c r="L33" i="8"/>
  <c r="H33" i="8"/>
  <c r="H32" i="8"/>
  <c r="G32" i="8"/>
  <c r="F32" i="8"/>
  <c r="H31" i="8"/>
  <c r="G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AR16" i="8"/>
  <c r="AQ16" i="8"/>
  <c r="AP16" i="8"/>
  <c r="AO16" i="8"/>
  <c r="AN16" i="8"/>
  <c r="AM16" i="8"/>
  <c r="AM37" i="8" s="1"/>
  <c r="AL16" i="8"/>
  <c r="AK16" i="8"/>
  <c r="AJ16" i="8"/>
  <c r="AJ37" i="8" s="1"/>
  <c r="AI16" i="8"/>
  <c r="AH16" i="8"/>
  <c r="AG16" i="8"/>
  <c r="AF16" i="8"/>
  <c r="AE16" i="8"/>
  <c r="AE37" i="8" s="1"/>
  <c r="AD16" i="8"/>
  <c r="AC16" i="8"/>
  <c r="AB16" i="8"/>
  <c r="AB37" i="8" s="1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I37" i="8" s="1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40" i="5"/>
  <c r="H39" i="5"/>
  <c r="H38" i="5" s="1"/>
  <c r="H35" i="5"/>
  <c r="H34" i="5"/>
  <c r="H33" i="5"/>
  <c r="H32" i="5"/>
  <c r="H31" i="5"/>
  <c r="H28" i="5"/>
  <c r="H27" i="5"/>
  <c r="H24" i="5"/>
  <c r="H23" i="5"/>
  <c r="E22" i="5"/>
  <c r="E21" i="5"/>
  <c r="E20" i="5"/>
  <c r="E19" i="5"/>
  <c r="H16" i="5"/>
  <c r="H15" i="5"/>
  <c r="H14" i="5"/>
  <c r="G22" i="5" s="1"/>
  <c r="H22" i="5" s="1"/>
  <c r="H13" i="5"/>
  <c r="G21" i="5" s="1"/>
  <c r="H21" i="5" s="1"/>
  <c r="H12" i="5"/>
  <c r="G20" i="5" s="1"/>
  <c r="H20" i="5" s="1"/>
  <c r="H11" i="5"/>
  <c r="G19" i="5" s="1"/>
  <c r="H19" i="5" s="1"/>
  <c r="R36" i="8" l="1"/>
  <c r="N36" i="8"/>
  <c r="L36" i="8"/>
  <c r="P36" i="8"/>
  <c r="P37" i="8" s="1"/>
  <c r="T36" i="8"/>
  <c r="F47" i="8"/>
  <c r="G47" i="8"/>
  <c r="H47" i="8"/>
  <c r="O36" i="8"/>
  <c r="S36" i="8"/>
  <c r="G48" i="8"/>
  <c r="AL37" i="8"/>
  <c r="AD37" i="8"/>
  <c r="F48" i="8"/>
  <c r="AO37" i="8"/>
  <c r="AC37" i="8"/>
  <c r="O37" i="8"/>
  <c r="AK37" i="8"/>
  <c r="N37" i="8"/>
  <c r="V37" i="8"/>
  <c r="R37" i="8"/>
  <c r="G45" i="8"/>
  <c r="Z37" i="8"/>
  <c r="AH37" i="8"/>
  <c r="AP37" i="8"/>
  <c r="H43" i="8"/>
  <c r="G66" i="8"/>
  <c r="H66" i="8"/>
  <c r="AG37" i="8"/>
  <c r="N70" i="8"/>
  <c r="N71" i="8" s="1"/>
  <c r="Y37" i="8"/>
  <c r="AL70" i="8"/>
  <c r="G69" i="8"/>
  <c r="P70" i="8"/>
  <c r="P71" i="8" s="1"/>
  <c r="W37" i="8"/>
  <c r="AD70" i="8"/>
  <c r="AD71" i="8" s="1"/>
  <c r="AD73" i="8" s="1"/>
  <c r="X37" i="8"/>
  <c r="AF37" i="8"/>
  <c r="AN37" i="8"/>
  <c r="AR70" i="8"/>
  <c r="AR71" i="8" s="1"/>
  <c r="AR73" i="8" s="1"/>
  <c r="AR37" i="8"/>
  <c r="G16" i="8"/>
  <c r="L37" i="8"/>
  <c r="G43" i="8"/>
  <c r="X70" i="8"/>
  <c r="X71" i="8" s="1"/>
  <c r="X73" i="8" s="1"/>
  <c r="AF70" i="8"/>
  <c r="AF71" i="8" s="1"/>
  <c r="AN70" i="8"/>
  <c r="AN71" i="8" s="1"/>
  <c r="AN73" i="8" s="1"/>
  <c r="K70" i="8"/>
  <c r="K71" i="8" s="1"/>
  <c r="AB70" i="8"/>
  <c r="AB71" i="8" s="1"/>
  <c r="AB73" i="8" s="1"/>
  <c r="J37" i="8"/>
  <c r="H45" i="8"/>
  <c r="K37" i="8"/>
  <c r="S37" i="8"/>
  <c r="AA37" i="8"/>
  <c r="AQ37" i="8"/>
  <c r="M37" i="8"/>
  <c r="O71" i="8"/>
  <c r="AP70" i="8"/>
  <c r="AP71" i="8" s="1"/>
  <c r="AP73" i="8" s="1"/>
  <c r="AJ70" i="8"/>
  <c r="AJ71" i="8" s="1"/>
  <c r="AJ73" i="8" s="1"/>
  <c r="F45" i="8"/>
  <c r="V70" i="8"/>
  <c r="V71" i="8" s="1"/>
  <c r="Q70" i="8"/>
  <c r="Q71" i="8" s="1"/>
  <c r="Z26" i="5"/>
  <c r="Z10" i="5"/>
  <c r="Q26" i="5"/>
  <c r="Q38" i="5"/>
  <c r="Z30" i="5"/>
  <c r="H26" i="5"/>
  <c r="Q30" i="5"/>
  <c r="Z18" i="5"/>
  <c r="H18" i="5"/>
  <c r="Q10" i="5"/>
  <c r="Q18" i="5"/>
  <c r="H10" i="5"/>
  <c r="Z38" i="5"/>
  <c r="T37" i="8"/>
  <c r="H16" i="8"/>
  <c r="AI37" i="8"/>
  <c r="AI70" i="8"/>
  <c r="AI71" i="8" s="1"/>
  <c r="H36" i="8"/>
  <c r="F16" i="8"/>
  <c r="S70" i="8"/>
  <c r="S71" i="8" s="1"/>
  <c r="G33" i="8"/>
  <c r="F34" i="8"/>
  <c r="F33" i="8"/>
  <c r="F43" i="8"/>
  <c r="AC70" i="8"/>
  <c r="AC71" i="8" s="1"/>
  <c r="AK70" i="8"/>
  <c r="AK71" i="8" s="1"/>
  <c r="AK73" i="8" s="1"/>
  <c r="G36" i="8"/>
  <c r="U37" i="8"/>
  <c r="AA71" i="8"/>
  <c r="AQ71" i="8"/>
  <c r="L70" i="8"/>
  <c r="L71" i="8" s="1"/>
  <c r="F69" i="8"/>
  <c r="H69" i="8"/>
  <c r="M70" i="8"/>
  <c r="M71" i="8" s="1"/>
  <c r="W70" i="8"/>
  <c r="W71" i="8" s="1"/>
  <c r="AE70" i="8"/>
  <c r="AE71" i="8" s="1"/>
  <c r="AE73" i="8" s="1"/>
  <c r="AM70" i="8"/>
  <c r="AM71" i="8" s="1"/>
  <c r="AM73" i="8" s="1"/>
  <c r="AL71" i="8"/>
  <c r="AL73" i="8" s="1"/>
  <c r="Y70" i="8"/>
  <c r="Y71" i="8" s="1"/>
  <c r="AO70" i="8"/>
  <c r="AO71" i="8" s="1"/>
  <c r="H30" i="5"/>
  <c r="Q37" i="8"/>
  <c r="Z70" i="8"/>
  <c r="Z71" i="8" s="1"/>
  <c r="AH70" i="8"/>
  <c r="AH71" i="8" s="1"/>
  <c r="R70" i="8"/>
  <c r="R71" i="8" s="1"/>
  <c r="H68" i="8"/>
  <c r="J71" i="8"/>
  <c r="AG70" i="8"/>
  <c r="I71" i="8"/>
  <c r="I73" i="8" s="1"/>
  <c r="I75" i="8" s="1"/>
  <c r="H9" i="5" l="1"/>
  <c r="K73" i="8"/>
  <c r="N73" i="8"/>
  <c r="P73" i="8"/>
  <c r="J73" i="8"/>
  <c r="J75" i="8" s="1"/>
  <c r="V73" i="8"/>
  <c r="AO73" i="8"/>
  <c r="H48" i="8"/>
  <c r="Y73" i="8"/>
  <c r="AH73" i="8"/>
  <c r="W73" i="8"/>
  <c r="L73" i="8"/>
  <c r="Z73" i="8"/>
  <c r="M73" i="8"/>
  <c r="AQ73" i="8"/>
  <c r="AC73" i="8"/>
  <c r="H37" i="8"/>
  <c r="R73" i="8"/>
  <c r="AF73" i="8"/>
  <c r="AA73" i="8"/>
  <c r="S73" i="8"/>
  <c r="Q73" i="8"/>
  <c r="O73" i="8"/>
  <c r="H70" i="8"/>
  <c r="AG71" i="8"/>
  <c r="AG73" i="8" s="1"/>
  <c r="Z9" i="5"/>
  <c r="Q9" i="5"/>
  <c r="U70" i="8"/>
  <c r="F37" i="8"/>
  <c r="AI73" i="8"/>
  <c r="F36" i="8"/>
  <c r="T70" i="8"/>
  <c r="T71" i="8" s="1"/>
  <c r="F71" i="8" s="1"/>
  <c r="G37" i="8"/>
  <c r="K75" i="8" l="1"/>
  <c r="L75" i="8" s="1"/>
  <c r="M75" i="8" s="1"/>
  <c r="N75" i="8" s="1"/>
  <c r="O75" i="8" s="1"/>
  <c r="P75" i="8" s="1"/>
  <c r="Q75" i="8" s="1"/>
  <c r="R75" i="8" s="1"/>
  <c r="S75" i="8" s="1"/>
  <c r="T75" i="8" s="1"/>
  <c r="T73" i="8"/>
  <c r="H71" i="8"/>
  <c r="H72" i="8" s="1"/>
  <c r="F72" i="8"/>
  <c r="F70" i="8"/>
  <c r="G70" i="8"/>
  <c r="U71" i="8"/>
  <c r="G71" i="8" l="1"/>
  <c r="G72" i="8" s="1"/>
  <c r="U73" i="8"/>
  <c r="U75" i="8" s="1"/>
  <c r="V75" i="8" s="1"/>
  <c r="W75" i="8" s="1"/>
  <c r="X75" i="8" s="1"/>
  <c r="Y75" i="8" s="1"/>
  <c r="Z75" i="8" s="1"/>
  <c r="AA75" i="8" s="1"/>
  <c r="AB75" i="8" s="1"/>
  <c r="AC75" i="8" s="1"/>
  <c r="AD75" i="8" s="1"/>
  <c r="AE75" i="8" s="1"/>
  <c r="AF75" i="8" s="1"/>
  <c r="AG75" i="8" s="1"/>
  <c r="AH75" i="8" s="1"/>
  <c r="AI75" i="8" s="1"/>
  <c r="AJ75" i="8" s="1"/>
  <c r="AK75" i="8" s="1"/>
  <c r="AL75" i="8" s="1"/>
  <c r="AM75" i="8" s="1"/>
  <c r="AN75" i="8" s="1"/>
  <c r="AO75" i="8" s="1"/>
  <c r="AP75" i="8" s="1"/>
  <c r="AQ75" i="8" s="1"/>
  <c r="AR75" i="8" s="1"/>
</calcChain>
</file>

<file path=xl/comments1.xml><?xml version="1.0" encoding="utf-8"?>
<comments xmlns="http://schemas.openxmlformats.org/spreadsheetml/2006/main">
  <authors>
    <author/>
  </authors>
  <commentList>
    <comment ref="D18" authorId="0" shapeId="0">
      <text>
        <r>
          <rPr>
            <sz val="11"/>
            <color theme="1"/>
            <rFont val="Arial"/>
          </rPr>
          <t xml:space="preserve">2022 : moyenne de 350 adhérents x 25 € = 8750€
il est envisagée en 2023 d'avoir 800 adhérents 
</t>
        </r>
      </text>
    </comment>
    <comment ref="D19" authorId="0" shapeId="0">
      <text>
        <r>
          <rPr>
            <sz val="11"/>
            <color theme="1"/>
            <rFont val="Arial"/>
          </rPr>
          <t>12€ prix unitaire
x 40 personnes en moyenne</t>
        </r>
      </text>
    </comment>
    <comment ref="D20" authorId="0" shapeId="0">
      <text>
        <r>
          <rPr>
            <sz val="11"/>
            <color theme="1"/>
            <rFont val="Arial"/>
          </rPr>
          <t>Utilisateur Windows:
c) 2,50€ la boite de 50 masques sur 3 mois.
Sachant qu'il y a 440 boites x 2,50€</t>
        </r>
      </text>
    </comment>
    <comment ref="D21" authorId="0" shapeId="0">
      <text>
        <r>
          <rPr>
            <sz val="11"/>
            <color theme="1"/>
            <rFont val="Arial"/>
          </rPr>
          <t>212 jrs travaillés = 7 mois = 30 semaines.</t>
        </r>
      </text>
    </comment>
  </commentList>
</comments>
</file>

<file path=xl/comments2.xml><?xml version="1.0" encoding="utf-8"?>
<comments xmlns="http://schemas.openxmlformats.org/spreadsheetml/2006/main">
  <authors>
    <author>franck delaunoy</author>
  </authors>
  <commentList>
    <comment ref="R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sharedStrings.xml><?xml version="1.0" encoding="utf-8"?>
<sst xmlns="http://schemas.openxmlformats.org/spreadsheetml/2006/main" count="439" uniqueCount="197">
  <si>
    <t>mois</t>
  </si>
  <si>
    <t>Chiffrage du projet  EONA  / Khepri Santé</t>
  </si>
  <si>
    <t>Adresse : 188 Grande rue Charles de Gaulle 94130 Nogent sur Marne</t>
  </si>
  <si>
    <t>COUTS DE STRUCTURE pour l'exercice 2021 (toutes structures confondues)</t>
  </si>
  <si>
    <t>CHARGES FIXES POUR L'EXERCICE 2021</t>
  </si>
  <si>
    <t>Personnel</t>
  </si>
  <si>
    <t>Salaire directrice générale</t>
  </si>
  <si>
    <t>Salaire chargée de communication</t>
  </si>
  <si>
    <t>Salaire chargé marketing digital (temps partiel : 60 h/mois)</t>
  </si>
  <si>
    <t>Charges sociales</t>
  </si>
  <si>
    <t>%</t>
  </si>
  <si>
    <t>Salaire assistante adminitrative</t>
  </si>
  <si>
    <t>Achats / Founitures diverses</t>
  </si>
  <si>
    <t>Energie (électricité….)</t>
  </si>
  <si>
    <t>12 mois</t>
  </si>
  <si>
    <t>Consommables ( fourn.de bureau et fourn. Hygiène nettoyage …)</t>
  </si>
  <si>
    <t xml:space="preserve">Services extérieurs et autres charges </t>
  </si>
  <si>
    <t xml:space="preserve">Assurances </t>
  </si>
  <si>
    <t>Honoraires</t>
  </si>
  <si>
    <t>Téléphone / internet</t>
  </si>
  <si>
    <t>Autres charges (sous traitance et maintenance)</t>
  </si>
  <si>
    <t>Autres Frais géneraux</t>
  </si>
  <si>
    <t>Frais bancaires</t>
  </si>
  <si>
    <t xml:space="preserve">Dotations Amortissements </t>
  </si>
  <si>
    <t>COUTS DE STRUCTURE pour un mois en 2022 (toutes structures confondues)</t>
  </si>
  <si>
    <t>CHARGES FIXES POUR UN MOIS</t>
  </si>
  <si>
    <t>Salaire assistante de direction (temps partiel : 75h/mois)</t>
  </si>
  <si>
    <t>Salaires Contrat apprentissage (2 emplois) 43% smic</t>
  </si>
  <si>
    <t>1 mois</t>
  </si>
  <si>
    <t>* 3ème étage 229m2 si reprise du bail du locataire en Mars 2022</t>
  </si>
  <si>
    <t>COUTS DE STRUCTURE pour un mois en 2023 (toutes structures confondues)</t>
  </si>
  <si>
    <t>PLAN DE TRESORERIE</t>
  </si>
  <si>
    <t>ENCAISSEMENTS</t>
  </si>
  <si>
    <t>dec-21</t>
  </si>
  <si>
    <t>aout-22</t>
  </si>
  <si>
    <t>dec-22</t>
  </si>
  <si>
    <t>fev-23</t>
  </si>
  <si>
    <t>aout-23</t>
  </si>
  <si>
    <t>dec-23</t>
  </si>
  <si>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</si>
  <si>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</si>
  <si>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</si>
  <si>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</si>
  <si>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</si>
  <si>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</si>
  <si>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</si>
  <si>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</si>
  <si>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</si>
  <si>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</si>
  <si>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</si>
  <si>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</si>
  <si>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</si>
  <si>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</si>
  <si>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</si>
  <si>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</si>
  <si>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</si>
  <si>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</si>
  <si>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</si>
  <si>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</si>
  <si>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</si>
  <si>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</si>
  <si>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</si>
  <si>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EXPLOITATION</t>
  </si>
  <si>
    <t xml:space="preserve">TOTAL ENCAISSEMENTS </t>
  </si>
  <si>
    <t>DECAISSEMENTS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</si>
  <si>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</si>
  <si>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</si>
  <si>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</si>
  <si>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</si>
  <si>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</si>
  <si>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</si>
  <si>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</si>
  <si>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</si>
  <si>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</si>
  <si>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(Ingénieur Stagiaire - Convention Conseil Régional/ Aidants)</t>
  </si>
  <si>
    <t>Charges externes TTC 3</t>
  </si>
  <si>
    <t>(Ex : eau, gaz, éléctricité,…)</t>
  </si>
  <si>
    <t>(Ex : eau, gaz, éléctricité, loyers, autres prestations,…)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</si>
  <si>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</si>
  <si>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</si>
  <si>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</si>
  <si>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</si>
  <si>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</si>
  <si>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</si>
  <si>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</si>
  <si>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</si>
  <si>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</si>
  <si>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</si>
  <si>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Impôts</t>
  </si>
  <si>
    <t>Cotisations sociales</t>
  </si>
  <si>
    <t>(Contrat CUI fin 26/02/2022) -  COTIS. PATRONALES</t>
  </si>
  <si>
    <t>(Contrat CUI fin mars 2022) -  COTIS. PATRONALES</t>
  </si>
  <si>
    <t>TVA à payer</t>
  </si>
  <si>
    <t>TOTAL DECAISSEMENTS</t>
  </si>
  <si>
    <t>VARIATION TRESORERIE MENSUELLE</t>
  </si>
  <si>
    <r>
      <rPr>
        <b/>
        <sz val="14"/>
        <color theme="0"/>
        <rFont val="Arial Narrow"/>
      </rPr>
      <t>SOLDE DE TRESORERIE</t>
    </r>
    <r>
      <rPr>
        <b/>
        <sz val="14"/>
        <color theme="7"/>
        <rFont val="Arial Narrow"/>
      </rPr>
      <t xml:space="preserve"> </t>
    </r>
  </si>
  <si>
    <t>CALCUL DE LA TVA</t>
  </si>
  <si>
    <t>TVA</t>
  </si>
  <si>
    <t>TVA collectée / ventes</t>
  </si>
  <si>
    <t>TVA collectée / cessions</t>
  </si>
  <si>
    <t>TVA déductible / achats</t>
  </si>
  <si>
    <t>TVA déductible / immobilisations</t>
  </si>
  <si>
    <t>TVA A DECAISSER</t>
  </si>
  <si>
    <t>CREDIT DE TVA</t>
  </si>
  <si>
    <t>TVA A PAYER</t>
  </si>
  <si>
    <t>ANNUEL</t>
  </si>
  <si>
    <t>MENSUEL</t>
  </si>
  <si>
    <t>Locations immobiliéres (charges comprises)</t>
  </si>
  <si>
    <t>Locations immobilières 3e étage 82m2 (charges comprises)</t>
  </si>
  <si>
    <t>Locations immobilières 2 et 4e étages (charges comprises)</t>
  </si>
  <si>
    <t>Affectation</t>
  </si>
  <si>
    <t>PSPPE</t>
  </si>
  <si>
    <t>Salaire assistante administrative (Valérie Grelat)</t>
  </si>
  <si>
    <t>Salaire chargée de communication (Carole Fournaise)</t>
  </si>
  <si>
    <t>KHEPRI FORMATION</t>
  </si>
  <si>
    <t>Salaire assistante administrative (aide sylae) (Valérie Grelat)</t>
  </si>
  <si>
    <t>Salaire chargée de communication (aide sylae) (Carole Fournaise)</t>
  </si>
  <si>
    <t>KHEPRI SANTE</t>
  </si>
  <si>
    <t>Salaire assistante adminitrative (Valérie Grelat)</t>
  </si>
  <si>
    <t>KHEPRI INVEST</t>
  </si>
  <si>
    <t>(Contrat CUI fin 26/02/2022) -  BRUT - Carole FOURNAISE</t>
  </si>
  <si>
    <t>(Contrat CUI fin mars 2022) -  BRUT - Valérie GRELAT</t>
  </si>
  <si>
    <t>Salaires administrateur systèmes (temps partiel : 60h/mois)</t>
  </si>
  <si>
    <t>Salaire business développeur (temps partiel : 60 h/mois)</t>
  </si>
  <si>
    <t>Charges mutualisées à terme</t>
  </si>
  <si>
    <t>Honoraires juridiques et comptables</t>
  </si>
  <si>
    <t>Honoraires comptables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</si>
  <si>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</si>
  <si>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</si>
  <si>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</si>
  <si>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</si>
  <si>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</si>
  <si>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</si>
  <si>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>PROJETS</t>
  </si>
  <si>
    <t>Besoin de financement en K€</t>
  </si>
  <si>
    <t>1 - PSPPE</t>
  </si>
  <si>
    <t>- Sous-traitance intervenants praticiens</t>
  </si>
  <si>
    <t xml:space="preserve">Durée : </t>
  </si>
  <si>
    <t>OBJECTIF : VENTE DE SOINS ET SUIVI DES PERSONNES AVEC AUGMENTATION DES PRESCRIPTIONS MEDICALES</t>
  </si>
  <si>
    <t>- Développeur informatique</t>
  </si>
  <si>
    <t>- Marketing</t>
  </si>
  <si>
    <t xml:space="preserve">- TERRA FIRMA - Projet soutien aux aidants </t>
  </si>
  <si>
    <t>Début de période : 01 septembre 2021</t>
  </si>
  <si>
    <t>Début de période : 01 janvier 2022</t>
  </si>
  <si>
    <t xml:space="preserve">OBJECTIF : AUGMENTATION DES PRESCRIPTIONS MEDICALES REMBOURSABLES PAR LA CPAM ET LES MUTUELLES </t>
  </si>
  <si>
    <t>- Honoraires avocat, juristes</t>
  </si>
  <si>
    <t>TOTAL BESOIN DE FINANCEMENT</t>
  </si>
  <si>
    <t>Chiffrage du projet  Association Pôle Santé</t>
  </si>
  <si>
    <t xml:space="preserve">Adhésions </t>
  </si>
  <si>
    <t xml:space="preserve">POLE SANTE </t>
  </si>
  <si>
    <t>COMMENTAIRES / MODELES ECONOMIQUES</t>
  </si>
  <si>
    <t>il est envisagée en 2023 d'avoir 800 adhérents (10% de la clientèle totale de Khépri Santé)</t>
  </si>
  <si>
    <t xml:space="preserve"> 2022 : moyenne de 350 adhérents x 25 € = 8750€</t>
  </si>
  <si>
    <t xml:space="preserve">Mise à disposition de Guides </t>
  </si>
  <si>
    <t>x 40 personnes en moyenne</t>
  </si>
  <si>
    <t>12€ prix unitaire</t>
  </si>
  <si>
    <t xml:space="preserve"> Ateliers collectifs bénéficiaires </t>
  </si>
  <si>
    <t>212 jrs travaillés = 7 mois = 30 semaines.</t>
  </si>
  <si>
    <t>Cout des intervenants</t>
  </si>
  <si>
    <t>Chiffre d'affaires  TTC 1</t>
  </si>
  <si>
    <t>Chiffre d'affaires TTC 2</t>
  </si>
  <si>
    <t>Chiffre d'affaires TTC  3</t>
  </si>
  <si>
    <t>Chiffre d'affaires TTC  6</t>
  </si>
  <si>
    <t>Chiffre d'affaires TTC  7</t>
  </si>
  <si>
    <t>Colloques et conférences en présentiel</t>
  </si>
  <si>
    <t>Visio-Conférences faites par les médecins</t>
  </si>
  <si>
    <t>Chiffre d'affaires TTC 1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</si>
  <si>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</si>
  <si>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</si>
  <si>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</si>
  <si>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</si>
  <si>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 xml:space="preserve">aide Etat Covid </t>
  </si>
  <si>
    <t>Webinaire - Conférenciers - salles - publicité</t>
  </si>
  <si>
    <t xml:space="preserve">Tout bien qui entre dans le processus de production : impression, Marketing digital, site web, référencement Naturel SEO </t>
  </si>
  <si>
    <t>Honoraires avocat- procédures juridiques Label sport santé et centre anti-douleurs</t>
  </si>
  <si>
    <t xml:space="preserve">Charges externes </t>
  </si>
  <si>
    <t>Factures TERRA FIRMA - Subvention CR IDF Convention aidants</t>
  </si>
  <si>
    <t>Programmes personnalisés de remise en santé (cures)</t>
  </si>
  <si>
    <t>Prix des cures facturées à 60,00€/heure = 50€ reversés au thérapeutes et 10€ pour le PSPPE</t>
  </si>
  <si>
    <t>RESTE A VOIR :</t>
  </si>
  <si>
    <t>loyer 2 eme etage</t>
  </si>
  <si>
    <t>menage 2eme etage</t>
  </si>
  <si>
    <t xml:space="preserve">site web </t>
  </si>
  <si>
    <t>Voir charges fixes Eona</t>
  </si>
  <si>
    <t>Logiciel de remise en santé</t>
  </si>
  <si>
    <t>% ou totalité ?</t>
  </si>
  <si>
    <t>Début de période : 1er Octobre 2021</t>
  </si>
  <si>
    <t>Début de période : 1er octobre 2021</t>
  </si>
  <si>
    <t xml:space="preserve">DEPENSES  :  PLAN MARKETING ET PUBLICITE  </t>
  </si>
  <si>
    <t>DEPENSES   :  PROGRAMMES PERSONNALISES DE REMISE EN SANTE</t>
  </si>
  <si>
    <t>DEPENSES   :  NOUVEAU SITE WEB</t>
  </si>
  <si>
    <t>DEPENSES   :  VERBATIM SOUTIEN AUX AIDANTS POUR LA BIEN TRAITANCE</t>
  </si>
  <si>
    <t>DEPENSES    : MONTAGE DOSSIER LABELLISATION SPORT-SANTE ET CENTRE ANTI-DOULEUR</t>
  </si>
  <si>
    <t>OBJECTIF : AIDE FINANCIERE POUR UN PROJET COMMENCE 23/12/2019. CIBLER LES AIDANTS POUR TERMINER LE LIVING LAB. ET LA MISE A DISPOSITION DU PUBLIC</t>
  </si>
  <si>
    <t>OBJECTIF : AUGMENTER LA NOTORIETE DE PSPPE</t>
  </si>
  <si>
    <t>OBJECTIF : AUGMENTATION DES RECETTES / ADHESIONS ET VENTE DE PRESTATIONS EN LIGNE</t>
  </si>
  <si>
    <t>OBJECTIF : VISIBILITE DES PRESTATIONS AUX BENEFICIAIRES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</si>
</sst>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&quot; €&quot;"/>
    <numFmt numFmtId="165" formatCode="#,##0&quot; €&quot;"/>
    <numFmt numFmtId="166" formatCode="_-* #,##0\ _€_-;\-* #,##0\ _€_-;_-* &quot;-&quot;??\ _€_-;_-@"/>
    <numFmt numFmtId="167" formatCode="#,##0.00\ [$€-484]"/>
    <numFmt numFmtId="168" formatCode="_-* #,##0.00&quot; €&quot;_-;\-* #,##0.00&quot; €&quot;_-;_-* \-??&quot; €&quot;_-;_-@"/>
    <numFmt numFmtId="169" formatCode="#,##0\ [$€-401]"/>
    <numFmt numFmtId="170" formatCode="#,##0.00\ [$€-81D]"/>
    <numFmt numFmtId="171" formatCode="#,##0.00\ [$€-401]"/>
    <numFmt numFmtId="172" formatCode="0.0%"/>
    <numFmt numFmtId="173" formatCode="dd/mm/yy"/>
    <numFmt numFmtId="174" formatCode="[$-40C]mmm\-yy"/>
    <numFmt numFmtId="175" formatCode="mmm\-d"/>
    <numFmt numFmtId="176" formatCode="mmmm\-d"/>
    <numFmt numFmtId="177" formatCode="mmmd"/>
    <numFmt numFmtId="178" formatCode="#,##0\ _€"/>
  </numFmts>
  <fonts count="83">
    <font>
      <sz val="11"/>
      <color theme="1"/>
      <name val="Arial"/>
    </font>
    <font>
      <sz val="11"/>
      <color theme="1"/>
      <name val="Calibri"/>
    </font>
    <font>
      <sz val="10"/>
      <color theme="1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0"/>
      <color theme="1"/>
      <name val="Verdana"/>
    </font>
    <font>
      <sz val="11"/>
      <name val="Arial"/>
    </font>
    <font>
      <b/>
      <sz val="9"/>
      <color theme="1"/>
      <name val="Verdana"/>
    </font>
    <font>
      <sz val="9"/>
      <color theme="1"/>
      <name val="Verdana"/>
    </font>
    <font>
      <b/>
      <sz val="9"/>
      <color rgb="FFFFFFFF"/>
      <name val="Verdana"/>
    </font>
    <font>
      <sz val="10"/>
      <color rgb="FFFFFFFF"/>
      <name val="Verdana"/>
    </font>
    <font>
      <b/>
      <sz val="10"/>
      <color rgb="FFFFFFFF"/>
      <name val="Verdana"/>
    </font>
    <font>
      <sz val="10"/>
      <color theme="1"/>
      <name val="Verdana"/>
    </font>
    <font>
      <b/>
      <sz val="8"/>
      <color theme="1"/>
      <name val="Verdana"/>
    </font>
    <font>
      <sz val="8"/>
      <color rgb="FFFFFFFF"/>
      <name val="Verdana"/>
    </font>
    <font>
      <b/>
      <sz val="10"/>
      <color rgb="FF000000"/>
      <name val="Verdana"/>
    </font>
    <font>
      <sz val="8"/>
      <color rgb="FF000000"/>
      <name val="Verdana"/>
    </font>
    <font>
      <sz val="8"/>
      <color theme="1"/>
      <name val="Arial"/>
    </font>
    <font>
      <sz val="12"/>
      <color rgb="FFDD0806"/>
      <name val="Calibri"/>
    </font>
    <font>
      <sz val="10"/>
      <color rgb="FFDD0806"/>
      <name val="Verdana"/>
    </font>
    <font>
      <sz val="8"/>
      <color theme="1"/>
      <name val="Verdana"/>
    </font>
    <font>
      <b/>
      <sz val="10"/>
      <color rgb="FF0066CC"/>
      <name val="Verdana"/>
    </font>
    <font>
      <b/>
      <sz val="8"/>
      <color rgb="FF000000"/>
      <name val="Verdana"/>
    </font>
    <font>
      <b/>
      <sz val="12"/>
      <color theme="1"/>
      <name val="Verdana"/>
    </font>
    <font>
      <sz val="9"/>
      <color rgb="FF000000"/>
      <name val="Verdana"/>
    </font>
    <font>
      <sz val="10"/>
      <color rgb="FF000000"/>
      <name val="Verdana"/>
    </font>
    <font>
      <sz val="12"/>
      <color theme="1"/>
      <name val="Verdana"/>
    </font>
    <font>
      <b/>
      <sz val="9"/>
      <color rgb="FF000000"/>
      <name val="Verdana"/>
    </font>
    <font>
      <i/>
      <sz val="8"/>
      <color rgb="FF0000FF"/>
      <name val="Verdana"/>
    </font>
    <font>
      <i/>
      <sz val="8"/>
      <color rgb="FF0000FF"/>
      <name val="Arial"/>
    </font>
    <font>
      <b/>
      <sz val="20"/>
      <color theme="0"/>
      <name val="Goth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theme="1"/>
      <name val="Arial Narrow"/>
    </font>
    <font>
      <i/>
      <sz val="9"/>
      <color theme="1"/>
      <name val="Arial Narrow"/>
    </font>
    <font>
      <b/>
      <sz val="11"/>
      <color theme="1"/>
      <name val="Arial Narrow"/>
    </font>
    <font>
      <b/>
      <i/>
      <sz val="11"/>
      <color theme="1"/>
      <name val="Arial Narrow"/>
    </font>
    <font>
      <b/>
      <sz val="11"/>
      <color theme="0"/>
      <name val="Arial Narrow"/>
    </font>
    <font>
      <sz val="9"/>
      <color theme="1"/>
      <name val="Arial Narrow"/>
    </font>
    <font>
      <b/>
      <i/>
      <sz val="11"/>
      <color rgb="FF00A58D"/>
      <name val="Arial Narrow"/>
    </font>
    <font>
      <sz val="11"/>
      <color rgb="FF00A58D"/>
      <name val="Arial Narrow"/>
    </font>
    <font>
      <b/>
      <sz val="11"/>
      <color rgb="FF008000"/>
      <name val="Arial Narrow"/>
    </font>
    <font>
      <b/>
      <sz val="12"/>
      <color rgb="FF00A58D"/>
      <name val="Arial Narrow"/>
    </font>
    <font>
      <b/>
      <sz val="14"/>
      <color theme="0"/>
      <name val="Arial Narrow"/>
    </font>
    <font>
      <b/>
      <sz val="12"/>
      <color theme="1"/>
      <name val="Calibri"/>
    </font>
    <font>
      <b/>
      <sz val="14"/>
      <color theme="7"/>
      <name val="Arial Narrow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8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sz val="11"/>
      <color rgb="FF000000"/>
      <name val="Arial Narrow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Verdana"/>
      <family val="2"/>
    </font>
    <font>
      <b/>
      <sz val="10"/>
      <color rgb="FFDD0806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DD0806"/>
      <name val="Verdana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"/>
      <family val="2"/>
    </font>
    <font>
      <sz val="12"/>
      <color theme="1"/>
      <name val="Arial Narrow"/>
      <family val="2"/>
    </font>
    <font>
      <b/>
      <u/>
      <sz val="12"/>
      <color theme="1"/>
      <name val="Arial"/>
      <family val="2"/>
    </font>
    <font>
      <sz val="1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083"/>
        <bgColor rgb="FFF4B08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thin">
        <color rgb="FF00A58D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 style="dotted">
        <color rgb="FF00A58D"/>
      </left>
      <right/>
      <top style="thin">
        <color rgb="FF00A58D"/>
      </top>
      <bottom/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thin">
        <color rgb="FF000000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/>
      <right style="thin">
        <color rgb="FF000000"/>
      </right>
      <top style="medium">
        <color rgb="FF00A58D"/>
      </top>
      <bottom style="thin">
        <color rgb="FF000000"/>
      </bottom>
      <diagonal/>
    </border>
    <border>
      <left/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/>
      <bottom/>
      <diagonal/>
    </border>
    <border>
      <left style="dotted">
        <color rgb="FF00A58D"/>
      </left>
      <right/>
      <top/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2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9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64" fontId="14" fillId="3" borderId="9" xfId="0" applyNumberFormat="1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vertical="center"/>
    </xf>
    <xf numFmtId="164" fontId="15" fillId="0" borderId="0" xfId="0" applyNumberFormat="1" applyFont="1" applyAlignment="1">
      <alignment vertical="center"/>
    </xf>
    <xf numFmtId="0" fontId="3" fillId="4" borderId="1" xfId="0" applyFont="1" applyFill="1" applyBorder="1" applyAlignment="1"/>
    <xf numFmtId="0" fontId="16" fillId="4" borderId="2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center" vertical="center"/>
    </xf>
    <xf numFmtId="166" fontId="17" fillId="4" borderId="6" xfId="0" applyNumberFormat="1" applyFont="1" applyFill="1" applyBorder="1" applyAlignment="1">
      <alignment vertical="center"/>
    </xf>
    <xf numFmtId="166" fontId="17" fillId="4" borderId="11" xfId="0" applyNumberFormat="1" applyFont="1" applyFill="1" applyBorder="1" applyAlignment="1">
      <alignment vertical="center"/>
    </xf>
    <xf numFmtId="164" fontId="12" fillId="4" borderId="1" xfId="0" applyNumberFormat="1" applyFont="1" applyFill="1" applyBorder="1" applyAlignment="1">
      <alignment vertical="center"/>
    </xf>
    <xf numFmtId="0" fontId="18" fillId="4" borderId="1" xfId="0" applyFont="1" applyFill="1" applyBorder="1" applyAlignment="1"/>
    <xf numFmtId="0" fontId="16" fillId="4" borderId="2" xfId="0" applyFont="1" applyFill="1" applyBorder="1" applyAlignment="1">
      <alignment horizontal="center" vertical="center"/>
    </xf>
    <xf numFmtId="164" fontId="19" fillId="4" borderId="1" xfId="0" applyNumberFormat="1" applyFont="1" applyFill="1" applyBorder="1" applyAlignment="1">
      <alignment vertical="center"/>
    </xf>
    <xf numFmtId="0" fontId="18" fillId="0" borderId="0" xfId="0" applyFont="1" applyAlignment="1"/>
    <xf numFmtId="164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164" fontId="20" fillId="3" borderId="9" xfId="0" applyNumberFormat="1" applyFont="1" applyFill="1" applyBorder="1" applyAlignment="1">
      <alignment vertical="center"/>
    </xf>
    <xf numFmtId="9" fontId="20" fillId="4" borderId="11" xfId="0" applyNumberFormat="1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166" fontId="17" fillId="0" borderId="12" xfId="0" applyNumberFormat="1" applyFont="1" applyBorder="1" applyAlignment="1">
      <alignment vertical="center"/>
    </xf>
    <xf numFmtId="166" fontId="17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9" fontId="20" fillId="0" borderId="0" xfId="0" applyNumberFormat="1" applyFont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164" fontId="20" fillId="3" borderId="7" xfId="0" applyNumberFormat="1" applyFont="1" applyFill="1" applyBorder="1" applyAlignment="1">
      <alignment vertical="center"/>
    </xf>
    <xf numFmtId="164" fontId="11" fillId="0" borderId="0" xfId="0" applyNumberFormat="1" applyFont="1" applyAlignment="1">
      <alignment vertical="center"/>
    </xf>
    <xf numFmtId="0" fontId="16" fillId="0" borderId="13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4" fontId="20" fillId="3" borderId="10" xfId="0" applyNumberFormat="1" applyFont="1" applyFill="1" applyBorder="1" applyAlignment="1">
      <alignment vertical="center"/>
    </xf>
    <xf numFmtId="164" fontId="21" fillId="0" borderId="0" xfId="0" applyNumberFormat="1" applyFont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0" fontId="22" fillId="3" borderId="6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67" fontId="3" fillId="0" borderId="0" xfId="0" applyNumberFormat="1" applyFont="1" applyAlignment="1"/>
    <xf numFmtId="168" fontId="2" fillId="0" borderId="0" xfId="0" applyNumberFormat="1" applyFont="1" applyAlignment="1"/>
    <xf numFmtId="169" fontId="2" fillId="0" borderId="0" xfId="0" applyNumberFormat="1" applyFont="1" applyAlignment="1"/>
    <xf numFmtId="9" fontId="2" fillId="0" borderId="0" xfId="0" applyNumberFormat="1" applyFont="1" applyAlignment="1">
      <alignment horizontal="left"/>
    </xf>
    <xf numFmtId="170" fontId="3" fillId="0" borderId="0" xfId="0" applyNumberFormat="1" applyFont="1" applyAlignment="1"/>
    <xf numFmtId="0" fontId="23" fillId="0" borderId="0" xfId="0" applyFont="1" applyAlignment="1">
      <alignment horizontal="center" vertical="center"/>
    </xf>
    <xf numFmtId="0" fontId="12" fillId="0" borderId="0" xfId="0" applyFont="1" applyAlignment="1"/>
    <xf numFmtId="171" fontId="24" fillId="0" borderId="0" xfId="0" applyNumberFormat="1" applyFont="1" applyAlignment="1"/>
    <xf numFmtId="0" fontId="24" fillId="0" borderId="0" xfId="0" applyFont="1" applyAlignment="1">
      <alignment vertical="top"/>
    </xf>
    <xf numFmtId="171" fontId="24" fillId="0" borderId="0" xfId="0" applyNumberFormat="1" applyFont="1" applyAlignment="1">
      <alignment horizontal="center"/>
    </xf>
    <xf numFmtId="172" fontId="24" fillId="0" borderId="0" xfId="0" applyNumberFormat="1" applyFont="1" applyAlignment="1">
      <alignment vertical="top"/>
    </xf>
    <xf numFmtId="0" fontId="16" fillId="0" borderId="0" xfId="0" applyFont="1" applyAlignment="1"/>
    <xf numFmtId="169" fontId="12" fillId="0" borderId="0" xfId="0" applyNumberFormat="1" applyFont="1" applyAlignment="1"/>
    <xf numFmtId="172" fontId="16" fillId="0" borderId="0" xfId="0" applyNumberFormat="1" applyFont="1" applyAlignment="1">
      <alignment horizontal="right"/>
    </xf>
    <xf numFmtId="0" fontId="1" fillId="0" borderId="0" xfId="0" applyFont="1" applyAlignment="1"/>
    <xf numFmtId="0" fontId="16" fillId="0" borderId="0" xfId="0" applyFont="1" applyAlignment="1">
      <alignment horizontal="center"/>
    </xf>
    <xf numFmtId="0" fontId="25" fillId="0" borderId="0" xfId="0" applyFont="1" applyAlignment="1">
      <alignment vertical="top"/>
    </xf>
    <xf numFmtId="0" fontId="24" fillId="0" borderId="0" xfId="0" applyFont="1" applyAlignment="1"/>
    <xf numFmtId="0" fontId="26" fillId="0" borderId="0" xfId="0" applyFont="1" applyAlignment="1"/>
    <xf numFmtId="169" fontId="24" fillId="0" borderId="0" xfId="0" applyNumberFormat="1" applyFont="1" applyAlignment="1"/>
    <xf numFmtId="172" fontId="24" fillId="0" borderId="0" xfId="0" applyNumberFormat="1" applyFont="1" applyAlignment="1">
      <alignment horizontal="right"/>
    </xf>
    <xf numFmtId="169" fontId="23" fillId="0" borderId="0" xfId="0" applyNumberFormat="1" applyFont="1" applyAlignment="1"/>
    <xf numFmtId="172" fontId="27" fillId="0" borderId="0" xfId="0" applyNumberFormat="1" applyFont="1" applyAlignment="1">
      <alignment horizontal="right"/>
    </xf>
    <xf numFmtId="9" fontId="20" fillId="4" borderId="1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6" fontId="17" fillId="0" borderId="2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73" fontId="1" fillId="0" borderId="0" xfId="0" applyNumberFormat="1" applyFont="1" applyAlignment="1">
      <alignment vertical="center"/>
    </xf>
    <xf numFmtId="0" fontId="31" fillId="5" borderId="23" xfId="0" applyFont="1" applyFill="1" applyBorder="1" applyAlignment="1">
      <alignment horizontal="left" vertical="center"/>
    </xf>
    <xf numFmtId="0" fontId="31" fillId="5" borderId="24" xfId="0" applyFont="1" applyFill="1" applyBorder="1" applyAlignment="1">
      <alignment vertical="center"/>
    </xf>
    <xf numFmtId="0" fontId="32" fillId="5" borderId="25" xfId="0" applyFont="1" applyFill="1" applyBorder="1" applyAlignment="1">
      <alignment horizontal="center" vertical="center"/>
    </xf>
    <xf numFmtId="174" fontId="32" fillId="5" borderId="23" xfId="0" applyNumberFormat="1" applyFont="1" applyFill="1" applyBorder="1" applyAlignment="1">
      <alignment horizontal="center" vertical="center"/>
    </xf>
    <xf numFmtId="174" fontId="32" fillId="5" borderId="26" xfId="0" applyNumberFormat="1" applyFont="1" applyFill="1" applyBorder="1" applyAlignment="1">
      <alignment horizontal="center" vertical="center"/>
    </xf>
    <xf numFmtId="174" fontId="31" fillId="5" borderId="26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horizontal="center" vertical="center"/>
    </xf>
    <xf numFmtId="175" fontId="32" fillId="5" borderId="27" xfId="0" applyNumberFormat="1" applyFont="1" applyFill="1" applyBorder="1" applyAlignment="1">
      <alignment horizontal="center" vertical="center"/>
    </xf>
    <xf numFmtId="176" fontId="32" fillId="5" borderId="27" xfId="0" applyNumberFormat="1" applyFont="1" applyFill="1" applyBorder="1" applyAlignment="1">
      <alignment horizontal="center" vertical="center"/>
    </xf>
    <xf numFmtId="177" fontId="32" fillId="5" borderId="27" xfId="0" applyNumberFormat="1" applyFont="1" applyFill="1" applyBorder="1" applyAlignment="1">
      <alignment horizontal="center" vertical="center"/>
    </xf>
    <xf numFmtId="0" fontId="33" fillId="0" borderId="28" xfId="0" applyFont="1" applyBorder="1" applyAlignment="1">
      <alignment horizontal="left" vertical="center"/>
    </xf>
    <xf numFmtId="0" fontId="33" fillId="0" borderId="29" xfId="0" applyFont="1" applyBorder="1" applyAlignment="1">
      <alignment vertical="center"/>
    </xf>
    <xf numFmtId="0" fontId="33" fillId="0" borderId="30" xfId="0" applyFont="1" applyBorder="1" applyAlignment="1">
      <alignment vertical="center"/>
    </xf>
    <xf numFmtId="3" fontId="33" fillId="0" borderId="0" xfId="0" applyNumberFormat="1" applyFont="1" applyAlignment="1">
      <alignment horizontal="right" vertical="center"/>
    </xf>
    <xf numFmtId="3" fontId="33" fillId="0" borderId="31" xfId="0" applyNumberFormat="1" applyFont="1" applyBorder="1" applyAlignment="1">
      <alignment horizontal="right" vertical="center"/>
    </xf>
    <xf numFmtId="3" fontId="33" fillId="0" borderId="32" xfId="0" applyNumberFormat="1" applyFont="1" applyBorder="1" applyAlignment="1">
      <alignment horizontal="right" vertical="center"/>
    </xf>
    <xf numFmtId="3" fontId="33" fillId="0" borderId="33" xfId="0" applyNumberFormat="1" applyFont="1" applyBorder="1" applyAlignment="1">
      <alignment horizontal="right" vertical="center"/>
    </xf>
    <xf numFmtId="4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4" borderId="34" xfId="0" applyFont="1" applyFill="1" applyBorder="1" applyAlignment="1">
      <alignment horizontal="left" vertical="center"/>
    </xf>
    <xf numFmtId="0" fontId="33" fillId="4" borderId="35" xfId="0" applyFont="1" applyFill="1" applyBorder="1" applyAlignment="1">
      <alignment vertical="center"/>
    </xf>
    <xf numFmtId="0" fontId="33" fillId="4" borderId="36" xfId="0" applyFont="1" applyFill="1" applyBorder="1" applyAlignment="1">
      <alignment vertical="center"/>
    </xf>
    <xf numFmtId="3" fontId="33" fillId="0" borderId="37" xfId="0" applyNumberFormat="1" applyFont="1" applyBorder="1" applyAlignment="1">
      <alignment horizontal="right" vertical="center"/>
    </xf>
    <xf numFmtId="3" fontId="33" fillId="0" borderId="38" xfId="0" applyNumberFormat="1" applyFont="1" applyBorder="1" applyAlignment="1">
      <alignment horizontal="right" vertical="center"/>
    </xf>
    <xf numFmtId="3" fontId="33" fillId="0" borderId="39" xfId="0" applyNumberFormat="1" applyFont="1" applyBorder="1" applyAlignment="1">
      <alignment horizontal="right" vertical="center"/>
    </xf>
    <xf numFmtId="0" fontId="34" fillId="4" borderId="35" xfId="0" applyFont="1" applyFill="1" applyBorder="1" applyAlignment="1">
      <alignment vertical="center"/>
    </xf>
    <xf numFmtId="0" fontId="33" fillId="4" borderId="40" xfId="0" applyFont="1" applyFill="1" applyBorder="1" applyAlignment="1">
      <alignment horizontal="left" vertical="center"/>
    </xf>
    <xf numFmtId="0" fontId="34" fillId="4" borderId="41" xfId="0" applyFont="1" applyFill="1" applyBorder="1" applyAlignment="1">
      <alignment vertical="center"/>
    </xf>
    <xf numFmtId="0" fontId="33" fillId="4" borderId="41" xfId="0" applyFont="1" applyFill="1" applyBorder="1" applyAlignment="1">
      <alignment vertical="center"/>
    </xf>
    <xf numFmtId="0" fontId="33" fillId="4" borderId="42" xfId="0" applyFont="1" applyFill="1" applyBorder="1" applyAlignment="1">
      <alignment vertical="center"/>
    </xf>
    <xf numFmtId="3" fontId="33" fillId="0" borderId="29" xfId="0" applyNumberFormat="1" applyFont="1" applyBorder="1" applyAlignment="1">
      <alignment horizontal="right" vertical="center"/>
    </xf>
    <xf numFmtId="3" fontId="33" fillId="0" borderId="43" xfId="0" applyNumberFormat="1" applyFont="1" applyBorder="1" applyAlignment="1">
      <alignment horizontal="right" vertical="center"/>
    </xf>
    <xf numFmtId="3" fontId="33" fillId="0" borderId="44" xfId="0" applyNumberFormat="1" applyFont="1" applyBorder="1" applyAlignment="1">
      <alignment horizontal="right" vertical="center"/>
    </xf>
    <xf numFmtId="0" fontId="33" fillId="0" borderId="45" xfId="0" applyFont="1" applyBorder="1" applyAlignment="1">
      <alignment horizontal="left" vertical="center"/>
    </xf>
    <xf numFmtId="0" fontId="35" fillId="6" borderId="23" xfId="0" applyFont="1" applyFill="1" applyBorder="1" applyAlignment="1">
      <alignment horizontal="left" vertical="center"/>
    </xf>
    <xf numFmtId="0" fontId="36" fillId="6" borderId="24" xfId="0" applyFont="1" applyFill="1" applyBorder="1" applyAlignment="1">
      <alignment vertical="center"/>
    </xf>
    <xf numFmtId="0" fontId="33" fillId="6" borderId="46" xfId="0" applyFont="1" applyFill="1" applyBorder="1" applyAlignment="1">
      <alignment horizontal="center" vertical="center"/>
    </xf>
    <xf numFmtId="3" fontId="35" fillId="6" borderId="25" xfId="0" applyNumberFormat="1" applyFont="1" applyFill="1" applyBorder="1" applyAlignment="1">
      <alignment horizontal="right" vertical="center"/>
    </xf>
    <xf numFmtId="3" fontId="35" fillId="6" borderId="26" xfId="0" applyNumberFormat="1" applyFont="1" applyFill="1" applyBorder="1" applyAlignment="1">
      <alignment horizontal="right" vertical="center"/>
    </xf>
    <xf numFmtId="3" fontId="35" fillId="6" borderId="27" xfId="0" applyNumberFormat="1" applyFont="1" applyFill="1" applyBorder="1" applyAlignment="1">
      <alignment horizontal="right" vertical="center"/>
    </xf>
    <xf numFmtId="0" fontId="33" fillId="0" borderId="47" xfId="0" applyFont="1" applyBorder="1" applyAlignment="1">
      <alignment horizontal="left" vertical="center"/>
    </xf>
    <xf numFmtId="0" fontId="34" fillId="0" borderId="29" xfId="0" applyFont="1" applyBorder="1" applyAlignment="1">
      <alignment vertical="center"/>
    </xf>
    <xf numFmtId="3" fontId="33" fillId="0" borderId="48" xfId="0" applyNumberFormat="1" applyFont="1" applyBorder="1" applyAlignment="1">
      <alignment horizontal="right" vertical="center"/>
    </xf>
    <xf numFmtId="3" fontId="33" fillId="0" borderId="49" xfId="0" applyNumberFormat="1" applyFont="1" applyBorder="1" applyAlignment="1">
      <alignment horizontal="right" vertical="center"/>
    </xf>
    <xf numFmtId="3" fontId="33" fillId="0" borderId="50" xfId="0" applyNumberFormat="1" applyFont="1" applyBorder="1" applyAlignment="1">
      <alignment horizontal="right" vertical="center"/>
    </xf>
    <xf numFmtId="3" fontId="33" fillId="0" borderId="51" xfId="0" applyNumberFormat="1" applyFont="1" applyBorder="1" applyAlignment="1">
      <alignment horizontal="right" vertical="center"/>
    </xf>
    <xf numFmtId="3" fontId="33" fillId="0" borderId="44" xfId="0" applyNumberFormat="1" applyFont="1" applyBorder="1" applyAlignment="1">
      <alignment horizontal="right" vertical="center"/>
    </xf>
    <xf numFmtId="3" fontId="33" fillId="0" borderId="43" xfId="0" applyNumberFormat="1" applyFont="1" applyBorder="1" applyAlignment="1">
      <alignment horizontal="right" vertical="center"/>
    </xf>
    <xf numFmtId="0" fontId="33" fillId="7" borderId="42" xfId="0" applyFont="1" applyFill="1" applyBorder="1" applyAlignment="1">
      <alignment vertical="center"/>
    </xf>
    <xf numFmtId="3" fontId="33" fillId="7" borderId="52" xfId="0" applyNumberFormat="1" applyFont="1" applyFill="1" applyBorder="1" applyAlignment="1">
      <alignment horizontal="right" vertical="center"/>
    </xf>
    <xf numFmtId="3" fontId="33" fillId="7" borderId="53" xfId="0" applyNumberFormat="1" applyFont="1" applyFill="1" applyBorder="1" applyAlignment="1">
      <alignment horizontal="right" vertical="center"/>
    </xf>
    <xf numFmtId="3" fontId="33" fillId="7" borderId="54" xfId="0" applyNumberFormat="1" applyFont="1" applyFill="1" applyBorder="1" applyAlignment="1">
      <alignment horizontal="right" vertical="center"/>
    </xf>
    <xf numFmtId="3" fontId="33" fillId="8" borderId="52" xfId="0" applyNumberFormat="1" applyFont="1" applyFill="1" applyBorder="1" applyAlignment="1">
      <alignment horizontal="right" vertical="center"/>
    </xf>
    <xf numFmtId="3" fontId="33" fillId="8" borderId="53" xfId="0" applyNumberFormat="1" applyFont="1" applyFill="1" applyBorder="1" applyAlignment="1">
      <alignment horizontal="right" vertical="center"/>
    </xf>
    <xf numFmtId="0" fontId="33" fillId="3" borderId="40" xfId="0" applyFont="1" applyFill="1" applyBorder="1" applyAlignment="1">
      <alignment horizontal="left" vertical="center"/>
    </xf>
    <xf numFmtId="0" fontId="34" fillId="3" borderId="41" xfId="0" applyFont="1" applyFill="1" applyBorder="1" applyAlignment="1">
      <alignment vertical="center"/>
    </xf>
    <xf numFmtId="0" fontId="33" fillId="3" borderId="41" xfId="0" applyFont="1" applyFill="1" applyBorder="1" applyAlignment="1">
      <alignment vertical="center"/>
    </xf>
    <xf numFmtId="0" fontId="33" fillId="3" borderId="42" xfId="0" applyFont="1" applyFill="1" applyBorder="1" applyAlignment="1">
      <alignment vertical="center"/>
    </xf>
    <xf numFmtId="3" fontId="33" fillId="3" borderId="52" xfId="0" applyNumberFormat="1" applyFont="1" applyFill="1" applyBorder="1" applyAlignment="1">
      <alignment horizontal="right" vertical="center"/>
    </xf>
    <xf numFmtId="3" fontId="33" fillId="3" borderId="55" xfId="0" applyNumberFormat="1" applyFont="1" applyFill="1" applyBorder="1" applyAlignment="1">
      <alignment horizontal="right" vertical="center"/>
    </xf>
    <xf numFmtId="0" fontId="33" fillId="9" borderId="42" xfId="0" applyFont="1" applyFill="1" applyBorder="1" applyAlignment="1">
      <alignment vertical="center"/>
    </xf>
    <xf numFmtId="3" fontId="33" fillId="9" borderId="52" xfId="0" applyNumberFormat="1" applyFont="1" applyFill="1" applyBorder="1" applyAlignment="1">
      <alignment horizontal="right" vertical="center"/>
    </xf>
    <xf numFmtId="3" fontId="33" fillId="9" borderId="55" xfId="0" applyNumberFormat="1" applyFont="1" applyFill="1" applyBorder="1" applyAlignment="1">
      <alignment horizontal="right" vertical="center"/>
    </xf>
    <xf numFmtId="3" fontId="33" fillId="9" borderId="53" xfId="0" applyNumberFormat="1" applyFont="1" applyFill="1" applyBorder="1" applyAlignment="1">
      <alignment horizontal="right" vertical="center"/>
    </xf>
    <xf numFmtId="3" fontId="33" fillId="9" borderId="53" xfId="0" applyNumberFormat="1" applyFont="1" applyFill="1" applyBorder="1" applyAlignment="1">
      <alignment horizontal="right" vertical="center"/>
    </xf>
    <xf numFmtId="0" fontId="35" fillId="6" borderId="46" xfId="0" applyFont="1" applyFill="1" applyBorder="1" applyAlignment="1">
      <alignment horizontal="center" vertical="center"/>
    </xf>
    <xf numFmtId="0" fontId="37" fillId="5" borderId="23" xfId="0" applyFont="1" applyFill="1" applyBorder="1" applyAlignment="1">
      <alignment horizontal="left" vertical="center"/>
    </xf>
    <xf numFmtId="0" fontId="36" fillId="5" borderId="24" xfId="0" applyFont="1" applyFill="1" applyBorder="1" applyAlignment="1">
      <alignment vertical="center"/>
    </xf>
    <xf numFmtId="0" fontId="33" fillId="5" borderId="46" xfId="0" applyFont="1" applyFill="1" applyBorder="1" applyAlignment="1">
      <alignment horizontal="center" vertical="center"/>
    </xf>
    <xf numFmtId="3" fontId="35" fillId="0" borderId="37" xfId="0" applyNumberFormat="1" applyFont="1" applyBorder="1" applyAlignment="1">
      <alignment horizontal="right" vertical="center"/>
    </xf>
    <xf numFmtId="3" fontId="35" fillId="0" borderId="38" xfId="0" applyNumberFormat="1" applyFont="1" applyBorder="1" applyAlignment="1">
      <alignment horizontal="right" vertical="center"/>
    </xf>
    <xf numFmtId="3" fontId="37" fillId="5" borderId="25" xfId="0" applyNumberFormat="1" applyFont="1" applyFill="1" applyBorder="1" applyAlignment="1">
      <alignment horizontal="right" vertical="center"/>
    </xf>
    <xf numFmtId="3" fontId="37" fillId="5" borderId="26" xfId="0" applyNumberFormat="1" applyFont="1" applyFill="1" applyBorder="1" applyAlignment="1">
      <alignment horizontal="right" vertical="center"/>
    </xf>
    <xf numFmtId="3" fontId="37" fillId="5" borderId="27" xfId="0" applyNumberFormat="1" applyFont="1" applyFill="1" applyBorder="1" applyAlignment="1">
      <alignment horizontal="right" vertical="center"/>
    </xf>
    <xf numFmtId="3" fontId="33" fillId="0" borderId="0" xfId="0" applyNumberFormat="1" applyFont="1" applyAlignment="1">
      <alignment vertical="center"/>
    </xf>
    <xf numFmtId="0" fontId="31" fillId="5" borderId="46" xfId="0" applyFont="1" applyFill="1" applyBorder="1" applyAlignment="1">
      <alignment vertical="center"/>
    </xf>
    <xf numFmtId="174" fontId="31" fillId="5" borderId="25" xfId="0" applyNumberFormat="1" applyFont="1" applyFill="1" applyBorder="1" applyAlignment="1">
      <alignment horizontal="center" vertical="center"/>
    </xf>
    <xf numFmtId="174" fontId="31" fillId="5" borderId="26" xfId="0" applyNumberFormat="1" applyFont="1" applyFill="1" applyBorder="1" applyAlignment="1">
      <alignment horizontal="center" vertical="center"/>
    </xf>
    <xf numFmtId="174" fontId="31" fillId="5" borderId="27" xfId="0" applyNumberFormat="1" applyFont="1" applyFill="1" applyBorder="1" applyAlignment="1">
      <alignment horizontal="center" vertical="center"/>
    </xf>
    <xf numFmtId="3" fontId="33" fillId="0" borderId="56" xfId="0" applyNumberFormat="1" applyFont="1" applyBorder="1" applyAlignment="1">
      <alignment horizontal="right" vertical="center"/>
    </xf>
    <xf numFmtId="0" fontId="33" fillId="0" borderId="39" xfId="0" applyFont="1" applyBorder="1" applyAlignment="1">
      <alignment vertical="center"/>
    </xf>
    <xf numFmtId="3" fontId="33" fillId="0" borderId="57" xfId="0" applyNumberFormat="1" applyFont="1" applyBorder="1" applyAlignment="1">
      <alignment horizontal="right" vertical="center"/>
    </xf>
    <xf numFmtId="3" fontId="33" fillId="0" borderId="58" xfId="0" applyNumberFormat="1" applyFont="1" applyBorder="1" applyAlignment="1">
      <alignment horizontal="right" vertical="center"/>
    </xf>
    <xf numFmtId="0" fontId="33" fillId="10" borderId="34" xfId="0" applyFont="1" applyFill="1" applyBorder="1" applyAlignment="1">
      <alignment horizontal="left" vertical="center" wrapText="1"/>
    </xf>
    <xf numFmtId="0" fontId="34" fillId="10" borderId="41" xfId="0" applyFont="1" applyFill="1" applyBorder="1" applyAlignment="1">
      <alignment vertical="center"/>
    </xf>
    <xf numFmtId="0" fontId="33" fillId="10" borderId="41" xfId="0" applyFont="1" applyFill="1" applyBorder="1" applyAlignment="1">
      <alignment vertical="center"/>
    </xf>
    <xf numFmtId="3" fontId="33" fillId="10" borderId="59" xfId="0" applyNumberFormat="1" applyFont="1" applyFill="1" applyBorder="1" applyAlignment="1">
      <alignment horizontal="right" vertical="center"/>
    </xf>
    <xf numFmtId="3" fontId="33" fillId="10" borderId="32" xfId="0" applyNumberFormat="1" applyFont="1" applyFill="1" applyBorder="1" applyAlignment="1">
      <alignment horizontal="right" vertical="center"/>
    </xf>
    <xf numFmtId="3" fontId="33" fillId="0" borderId="39" xfId="0" applyNumberFormat="1" applyFont="1" applyBorder="1" applyAlignment="1">
      <alignment horizontal="right" vertical="center"/>
    </xf>
    <xf numFmtId="3" fontId="33" fillId="0" borderId="32" xfId="0" applyNumberFormat="1" applyFont="1" applyBorder="1" applyAlignment="1">
      <alignment horizontal="right" vertical="center"/>
    </xf>
    <xf numFmtId="3" fontId="33" fillId="7" borderId="59" xfId="0" applyNumberFormat="1" applyFont="1" applyFill="1" applyBorder="1" applyAlignment="1">
      <alignment horizontal="right" vertical="center"/>
    </xf>
    <xf numFmtId="3" fontId="33" fillId="7" borderId="32" xfId="0" applyNumberFormat="1" applyFont="1" applyFill="1" applyBorder="1" applyAlignment="1">
      <alignment horizontal="right" vertical="center"/>
    </xf>
    <xf numFmtId="3" fontId="33" fillId="7" borderId="60" xfId="0" applyNumberFormat="1" applyFont="1" applyFill="1" applyBorder="1" applyAlignment="1">
      <alignment horizontal="right" vertical="center"/>
    </xf>
    <xf numFmtId="3" fontId="33" fillId="7" borderId="62" xfId="0" applyNumberFormat="1" applyFont="1" applyFill="1" applyBorder="1" applyAlignment="1">
      <alignment horizontal="right" vertical="center"/>
    </xf>
    <xf numFmtId="3" fontId="33" fillId="8" borderId="59" xfId="0" applyNumberFormat="1" applyFont="1" applyFill="1" applyBorder="1" applyAlignment="1">
      <alignment horizontal="right" vertical="center"/>
    </xf>
    <xf numFmtId="3" fontId="33" fillId="8" borderId="32" xfId="0" applyNumberFormat="1" applyFont="1" applyFill="1" applyBorder="1" applyAlignment="1">
      <alignment horizontal="right" vertical="center"/>
    </xf>
    <xf numFmtId="3" fontId="33" fillId="8" borderId="54" xfId="0" applyNumberFormat="1" applyFont="1" applyFill="1" applyBorder="1" applyAlignment="1">
      <alignment horizontal="right" vertical="center"/>
    </xf>
    <xf numFmtId="3" fontId="33" fillId="3" borderId="59" xfId="0" applyNumberFormat="1" applyFont="1" applyFill="1" applyBorder="1" applyAlignment="1">
      <alignment horizontal="right" vertical="center"/>
    </xf>
    <xf numFmtId="3" fontId="33" fillId="3" borderId="32" xfId="0" applyNumberFormat="1" applyFont="1" applyFill="1" applyBorder="1" applyAlignment="1">
      <alignment horizontal="right" vertical="center"/>
    </xf>
    <xf numFmtId="3" fontId="33" fillId="3" borderId="60" xfId="0" applyNumberFormat="1" applyFont="1" applyFill="1" applyBorder="1" applyAlignment="1">
      <alignment horizontal="right" vertical="center"/>
    </xf>
    <xf numFmtId="3" fontId="33" fillId="3" borderId="54" xfId="0" applyNumberFormat="1" applyFont="1" applyFill="1" applyBorder="1" applyAlignment="1">
      <alignment horizontal="right" vertical="center"/>
    </xf>
    <xf numFmtId="3" fontId="33" fillId="9" borderId="59" xfId="0" applyNumberFormat="1" applyFont="1" applyFill="1" applyBorder="1" applyAlignment="1">
      <alignment horizontal="right" vertical="center"/>
    </xf>
    <xf numFmtId="3" fontId="33" fillId="9" borderId="32" xfId="0" applyNumberFormat="1" applyFont="1" applyFill="1" applyBorder="1" applyAlignment="1">
      <alignment horizontal="right" vertical="center"/>
    </xf>
    <xf numFmtId="3" fontId="33" fillId="9" borderId="54" xfId="0" applyNumberFormat="1" applyFont="1" applyFill="1" applyBorder="1" applyAlignment="1">
      <alignment horizontal="right" vertical="center"/>
    </xf>
    <xf numFmtId="3" fontId="33" fillId="9" borderId="54" xfId="0" applyNumberFormat="1" applyFont="1" applyFill="1" applyBorder="1" applyAlignment="1">
      <alignment horizontal="right" vertical="center"/>
    </xf>
    <xf numFmtId="3" fontId="33" fillId="6" borderId="59" xfId="0" applyNumberFormat="1" applyFont="1" applyFill="1" applyBorder="1" applyAlignment="1">
      <alignment horizontal="right" vertical="center"/>
    </xf>
    <xf numFmtId="3" fontId="33" fillId="6" borderId="32" xfId="0" applyNumberFormat="1" applyFont="1" applyFill="1" applyBorder="1" applyAlignment="1">
      <alignment horizontal="right" vertical="center"/>
    </xf>
    <xf numFmtId="3" fontId="33" fillId="6" borderId="60" xfId="0" applyNumberFormat="1" applyFont="1" applyFill="1" applyBorder="1" applyAlignment="1">
      <alignment horizontal="right" vertical="center"/>
    </xf>
    <xf numFmtId="3" fontId="33" fillId="6" borderId="61" xfId="0" applyNumberFormat="1" applyFont="1" applyFill="1" applyBorder="1" applyAlignment="1">
      <alignment horizontal="right" vertical="center"/>
    </xf>
    <xf numFmtId="0" fontId="39" fillId="6" borderId="24" xfId="0" applyFont="1" applyFill="1" applyBorder="1" applyAlignment="1">
      <alignment vertical="center"/>
    </xf>
    <xf numFmtId="3" fontId="41" fillId="6" borderId="25" xfId="0" applyNumberFormat="1" applyFont="1" applyFill="1" applyBorder="1" applyAlignment="1">
      <alignment horizontal="right" vertical="center"/>
    </xf>
    <xf numFmtId="3" fontId="41" fillId="6" borderId="26" xfId="0" applyNumberFormat="1" applyFont="1" applyFill="1" applyBorder="1" applyAlignment="1">
      <alignment horizontal="right" vertical="center"/>
    </xf>
    <xf numFmtId="3" fontId="41" fillId="6" borderId="27" xfId="0" applyNumberFormat="1" applyFont="1" applyFill="1" applyBorder="1" applyAlignment="1">
      <alignment horizontal="right" vertical="center"/>
    </xf>
    <xf numFmtId="0" fontId="1" fillId="0" borderId="64" xfId="0" applyFont="1" applyBorder="1" applyAlignment="1">
      <alignment vertical="center"/>
    </xf>
    <xf numFmtId="0" fontId="42" fillId="0" borderId="17" xfId="0" applyFont="1" applyBorder="1" applyAlignment="1">
      <alignment horizontal="left" vertical="center"/>
    </xf>
    <xf numFmtId="3" fontId="41" fillId="0" borderId="65" xfId="0" applyNumberFormat="1" applyFont="1" applyBorder="1" applyAlignment="1">
      <alignment horizontal="right" vertical="center"/>
    </xf>
    <xf numFmtId="3" fontId="41" fillId="0" borderId="66" xfId="0" applyNumberFormat="1" applyFont="1" applyBorder="1" applyAlignment="1">
      <alignment horizontal="right" vertical="center"/>
    </xf>
    <xf numFmtId="3" fontId="41" fillId="0" borderId="67" xfId="0" applyNumberFormat="1" applyFont="1" applyBorder="1" applyAlignment="1">
      <alignment horizontal="right" vertical="center"/>
    </xf>
    <xf numFmtId="0" fontId="42" fillId="4" borderId="1" xfId="0" applyFont="1" applyFill="1" applyBorder="1" applyAlignment="1">
      <alignment horizontal="left" vertical="center"/>
    </xf>
    <xf numFmtId="0" fontId="42" fillId="4" borderId="68" xfId="0" applyFont="1" applyFill="1" applyBorder="1" applyAlignment="1">
      <alignment horizontal="left" vertical="center"/>
    </xf>
    <xf numFmtId="3" fontId="41" fillId="4" borderId="69" xfId="0" applyNumberFormat="1" applyFont="1" applyFill="1" applyBorder="1" applyAlignment="1">
      <alignment horizontal="right" vertical="center"/>
    </xf>
    <xf numFmtId="3" fontId="41" fillId="4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43" fillId="5" borderId="23" xfId="0" applyFont="1" applyFill="1" applyBorder="1" applyAlignment="1">
      <alignment horizontal="left" vertical="center" wrapText="1"/>
    </xf>
    <xf numFmtId="3" fontId="35" fillId="0" borderId="66" xfId="0" applyNumberFormat="1" applyFont="1" applyBorder="1" applyAlignment="1">
      <alignment horizontal="right" vertical="center"/>
    </xf>
    <xf numFmtId="3" fontId="37" fillId="5" borderId="72" xfId="0" applyNumberFormat="1" applyFont="1" applyFill="1" applyBorder="1" applyAlignment="1">
      <alignment horizontal="right" vertical="center"/>
    </xf>
    <xf numFmtId="3" fontId="37" fillId="5" borderId="73" xfId="0" applyNumberFormat="1" applyFont="1" applyFill="1" applyBorder="1" applyAlignment="1">
      <alignment horizontal="right" vertical="center"/>
    </xf>
    <xf numFmtId="3" fontId="37" fillId="5" borderId="74" xfId="0" applyNumberFormat="1" applyFont="1" applyFill="1" applyBorder="1" applyAlignment="1">
      <alignment horizontal="right" vertical="center"/>
    </xf>
    <xf numFmtId="0" fontId="44" fillId="0" borderId="0" xfId="0" applyFont="1" applyAlignment="1">
      <alignment horizontal="left" vertical="center"/>
    </xf>
    <xf numFmtId="174" fontId="31" fillId="5" borderId="23" xfId="0" applyNumberFormat="1" applyFont="1" applyFill="1" applyBorder="1" applyAlignment="1">
      <alignment horizontal="center" vertical="center"/>
    </xf>
    <xf numFmtId="0" fontId="33" fillId="6" borderId="40" xfId="0" applyFont="1" applyFill="1" applyBorder="1" applyAlignment="1">
      <alignment horizontal="left" vertical="center"/>
    </xf>
    <xf numFmtId="0" fontId="33" fillId="6" borderId="41" xfId="0" applyFont="1" applyFill="1" applyBorder="1" applyAlignment="1">
      <alignment vertical="center"/>
    </xf>
    <xf numFmtId="0" fontId="33" fillId="6" borderId="75" xfId="0" applyFont="1" applyFill="1" applyBorder="1" applyAlignment="1">
      <alignment vertical="center"/>
    </xf>
    <xf numFmtId="3" fontId="33" fillId="6" borderId="29" xfId="0" applyNumberFormat="1" applyFont="1" applyFill="1" applyBorder="1" applyAlignment="1">
      <alignment horizontal="right" vertical="center"/>
    </xf>
    <xf numFmtId="3" fontId="33" fillId="6" borderId="76" xfId="0" applyNumberFormat="1" applyFont="1" applyFill="1" applyBorder="1" applyAlignment="1">
      <alignment horizontal="right" vertical="center"/>
    </xf>
    <xf numFmtId="3" fontId="33" fillId="6" borderId="32" xfId="0" applyNumberFormat="1" applyFont="1" applyFill="1" applyBorder="1" applyAlignment="1">
      <alignment horizontal="right" vertical="center"/>
    </xf>
    <xf numFmtId="3" fontId="33" fillId="6" borderId="33" xfId="0" applyNumberFormat="1" applyFont="1" applyFill="1" applyBorder="1" applyAlignment="1">
      <alignment horizontal="right" vertical="center"/>
    </xf>
    <xf numFmtId="0" fontId="33" fillId="6" borderId="34" xfId="0" applyFont="1" applyFill="1" applyBorder="1" applyAlignment="1">
      <alignment horizontal="left" vertical="center"/>
    </xf>
    <xf numFmtId="0" fontId="33" fillId="6" borderId="35" xfId="0" applyFont="1" applyFill="1" applyBorder="1" applyAlignment="1">
      <alignment vertical="center"/>
    </xf>
    <xf numFmtId="0" fontId="33" fillId="6" borderId="77" xfId="0" applyFont="1" applyFill="1" applyBorder="1" applyAlignment="1">
      <alignment vertical="center"/>
    </xf>
    <xf numFmtId="3" fontId="33" fillId="6" borderId="39" xfId="0" applyNumberFormat="1" applyFont="1" applyFill="1" applyBorder="1" applyAlignment="1">
      <alignment horizontal="right" vertical="center"/>
    </xf>
    <xf numFmtId="3" fontId="33" fillId="6" borderId="33" xfId="0" applyNumberFormat="1" applyFont="1" applyFill="1" applyBorder="1" applyAlignment="1">
      <alignment horizontal="right" vertical="center"/>
    </xf>
    <xf numFmtId="0" fontId="42" fillId="6" borderId="23" xfId="0" applyFont="1" applyFill="1" applyBorder="1" applyAlignment="1">
      <alignment horizontal="left" vertical="center"/>
    </xf>
    <xf numFmtId="0" fontId="40" fillId="6" borderId="78" xfId="0" applyFont="1" applyFill="1" applyBorder="1" applyAlignment="1">
      <alignment horizontal="center" vertical="center"/>
    </xf>
    <xf numFmtId="3" fontId="41" fillId="6" borderId="64" xfId="0" applyNumberFormat="1" applyFont="1" applyFill="1" applyBorder="1" applyAlignment="1">
      <alignment horizontal="right" vertical="center"/>
    </xf>
    <xf numFmtId="3" fontId="41" fillId="6" borderId="74" xfId="0" applyNumberFormat="1" applyFont="1" applyFill="1" applyBorder="1" applyAlignment="1">
      <alignment horizontal="right" vertical="center"/>
    </xf>
    <xf numFmtId="3" fontId="41" fillId="6" borderId="26" xfId="0" applyNumberFormat="1" applyFont="1" applyFill="1" applyBorder="1" applyAlignment="1">
      <alignment horizontal="right" vertical="center"/>
    </xf>
    <xf numFmtId="3" fontId="41" fillId="6" borderId="27" xfId="0" applyNumberFormat="1" applyFont="1" applyFill="1" applyBorder="1" applyAlignment="1">
      <alignment horizontal="right" vertical="center"/>
    </xf>
    <xf numFmtId="0" fontId="33" fillId="5" borderId="78" xfId="0" applyFont="1" applyFill="1" applyBorder="1" applyAlignment="1">
      <alignment horizontal="center" vertical="center"/>
    </xf>
    <xf numFmtId="3" fontId="37" fillId="5" borderId="64" xfId="0" applyNumberFormat="1" applyFont="1" applyFill="1" applyBorder="1" applyAlignment="1">
      <alignment horizontal="right" vertical="center"/>
    </xf>
    <xf numFmtId="3" fontId="33" fillId="0" borderId="57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0" fontId="47" fillId="0" borderId="29" xfId="0" applyFont="1" applyBorder="1" applyAlignment="1">
      <alignment vertical="center"/>
    </xf>
    <xf numFmtId="3" fontId="33" fillId="0" borderId="38" xfId="0" applyNumberFormat="1" applyFont="1" applyFill="1" applyBorder="1" applyAlignment="1">
      <alignment horizontal="right" vertical="center"/>
    </xf>
    <xf numFmtId="0" fontId="48" fillId="0" borderId="79" xfId="0" applyFont="1" applyBorder="1" applyAlignment="1">
      <alignment horizontal="center" vertical="center"/>
    </xf>
    <xf numFmtId="0" fontId="51" fillId="0" borderId="2" xfId="0" applyFont="1" applyBorder="1" applyAlignment="1">
      <alignment vertical="center"/>
    </xf>
    <xf numFmtId="0" fontId="6" fillId="0" borderId="69" xfId="0" applyFont="1" applyBorder="1"/>
    <xf numFmtId="0" fontId="49" fillId="0" borderId="69" xfId="0" applyFont="1" applyBorder="1" applyAlignment="1">
      <alignment horizontal="center" vertical="center"/>
    </xf>
    <xf numFmtId="0" fontId="51" fillId="4" borderId="2" xfId="0" applyFont="1" applyFill="1" applyBorder="1" applyAlignment="1">
      <alignment vertical="center"/>
    </xf>
    <xf numFmtId="166" fontId="17" fillId="0" borderId="69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11" fillId="2" borderId="69" xfId="0" applyNumberFormat="1" applyFont="1" applyFill="1" applyBorder="1" applyAlignment="1">
      <alignment horizontal="center" vertical="center"/>
    </xf>
    <xf numFmtId="3" fontId="13" fillId="3" borderId="69" xfId="0" applyNumberFormat="1" applyFont="1" applyFill="1" applyBorder="1" applyAlignment="1">
      <alignment horizontal="center" vertical="center"/>
    </xf>
    <xf numFmtId="166" fontId="52" fillId="4" borderId="69" xfId="0" applyNumberFormat="1" applyFont="1" applyFill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top"/>
    </xf>
    <xf numFmtId="172" fontId="16" fillId="0" borderId="0" xfId="0" applyNumberFormat="1" applyFont="1" applyAlignment="1">
      <alignment horizontal="center"/>
    </xf>
    <xf numFmtId="166" fontId="54" fillId="4" borderId="6" xfId="0" applyNumberFormat="1" applyFont="1" applyFill="1" applyBorder="1" applyAlignment="1">
      <alignment vertical="center"/>
    </xf>
    <xf numFmtId="166" fontId="54" fillId="4" borderId="11" xfId="0" applyNumberFormat="1" applyFont="1" applyFill="1" applyBorder="1" applyAlignment="1">
      <alignment vertical="center"/>
    </xf>
    <xf numFmtId="166" fontId="52" fillId="0" borderId="69" xfId="0" applyNumberFormat="1" applyFont="1" applyBorder="1" applyAlignment="1">
      <alignment horizontal="center" vertical="center"/>
    </xf>
    <xf numFmtId="166" fontId="52" fillId="11" borderId="69" xfId="0" applyNumberFormat="1" applyFont="1" applyFill="1" applyBorder="1" applyAlignment="1">
      <alignment horizontal="center" vertical="center"/>
    </xf>
    <xf numFmtId="0" fontId="51" fillId="0" borderId="82" xfId="0" applyFont="1" applyBorder="1" applyAlignment="1">
      <alignment vertical="center"/>
    </xf>
    <xf numFmtId="0" fontId="16" fillId="0" borderId="82" xfId="0" applyFont="1" applyBorder="1" applyAlignment="1">
      <alignment horizontal="center" vertical="center"/>
    </xf>
    <xf numFmtId="164" fontId="16" fillId="0" borderId="82" xfId="0" applyNumberFormat="1" applyFont="1" applyBorder="1" applyAlignment="1">
      <alignment horizontal="center" vertical="center"/>
    </xf>
    <xf numFmtId="166" fontId="17" fillId="0" borderId="82" xfId="0" applyNumberFormat="1" applyFont="1" applyBorder="1" applyAlignment="1">
      <alignment horizontal="center" vertical="center"/>
    </xf>
    <xf numFmtId="166" fontId="52" fillId="0" borderId="69" xfId="0" applyNumberFormat="1" applyFont="1" applyFill="1" applyBorder="1" applyAlignment="1">
      <alignment horizontal="center" vertical="center"/>
    </xf>
    <xf numFmtId="0" fontId="56" fillId="0" borderId="0" xfId="0" applyFont="1" applyAlignment="1"/>
    <xf numFmtId="0" fontId="33" fillId="0" borderId="52" xfId="0" applyFont="1" applyBorder="1" applyAlignment="1">
      <alignment vertical="center"/>
    </xf>
    <xf numFmtId="3" fontId="33" fillId="0" borderId="59" xfId="0" applyNumberFormat="1" applyFont="1" applyBorder="1" applyAlignment="1">
      <alignment horizontal="right" vertical="center"/>
    </xf>
    <xf numFmtId="3" fontId="33" fillId="0" borderId="60" xfId="0" applyNumberFormat="1" applyFont="1" applyBorder="1" applyAlignment="1">
      <alignment horizontal="right" vertical="center"/>
    </xf>
    <xf numFmtId="3" fontId="33" fillId="0" borderId="61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/>
    <xf numFmtId="0" fontId="42" fillId="4" borderId="69" xfId="0" applyFont="1" applyFill="1" applyBorder="1" applyAlignment="1">
      <alignment horizontal="left" vertical="center"/>
    </xf>
    <xf numFmtId="0" fontId="60" fillId="6" borderId="24" xfId="0" applyFont="1" applyFill="1" applyBorder="1" applyAlignment="1">
      <alignment vertical="center"/>
    </xf>
    <xf numFmtId="0" fontId="60" fillId="5" borderId="24" xfId="0" applyFont="1" applyFill="1" applyBorder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horizontal="left" vertical="center"/>
    </xf>
    <xf numFmtId="0" fontId="31" fillId="5" borderId="64" xfId="0" applyFont="1" applyFill="1" applyBorder="1" applyAlignment="1">
      <alignment vertical="center"/>
    </xf>
    <xf numFmtId="0" fontId="33" fillId="0" borderId="69" xfId="0" applyFont="1" applyBorder="1" applyAlignment="1">
      <alignment vertical="center"/>
    </xf>
    <xf numFmtId="0" fontId="33" fillId="4" borderId="52" xfId="0" applyFont="1" applyFill="1" applyBorder="1" applyAlignment="1">
      <alignment vertical="center"/>
    </xf>
    <xf numFmtId="0" fontId="33" fillId="5" borderId="69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left" vertical="center"/>
    </xf>
    <xf numFmtId="0" fontId="33" fillId="6" borderId="52" xfId="0" applyFont="1" applyFill="1" applyBorder="1" applyAlignment="1">
      <alignment vertical="center"/>
    </xf>
    <xf numFmtId="0" fontId="33" fillId="6" borderId="59" xfId="0" applyFont="1" applyFill="1" applyBorder="1" applyAlignment="1">
      <alignment vertical="center"/>
    </xf>
    <xf numFmtId="0" fontId="40" fillId="6" borderId="64" xfId="0" applyFont="1" applyFill="1" applyBorder="1" applyAlignment="1">
      <alignment horizontal="center" vertical="center"/>
    </xf>
    <xf numFmtId="0" fontId="33" fillId="5" borderId="64" xfId="0" applyFont="1" applyFill="1" applyBorder="1" applyAlignment="1">
      <alignment horizontal="center" vertical="center"/>
    </xf>
    <xf numFmtId="0" fontId="33" fillId="4" borderId="59" xfId="0" applyFont="1" applyFill="1" applyBorder="1" applyAlignment="1">
      <alignment vertical="center"/>
    </xf>
    <xf numFmtId="0" fontId="35" fillId="6" borderId="64" xfId="0" applyFont="1" applyFill="1" applyBorder="1" applyAlignment="1">
      <alignment horizontal="center" vertical="center"/>
    </xf>
    <xf numFmtId="0" fontId="33" fillId="0" borderId="59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64" fillId="0" borderId="29" xfId="0" applyFont="1" applyBorder="1" applyAlignment="1">
      <alignment vertical="center"/>
    </xf>
    <xf numFmtId="0" fontId="33" fillId="10" borderId="52" xfId="0" applyFont="1" applyFill="1" applyBorder="1" applyAlignment="1">
      <alignment vertical="center"/>
    </xf>
    <xf numFmtId="0" fontId="65" fillId="5" borderId="85" xfId="0" applyFont="1" applyFill="1" applyBorder="1" applyAlignment="1">
      <alignment horizontal="center" vertical="center" wrapText="1"/>
    </xf>
    <xf numFmtId="0" fontId="33" fillId="4" borderId="82" xfId="0" applyFont="1" applyFill="1" applyBorder="1" applyAlignment="1">
      <alignment vertical="center"/>
    </xf>
    <xf numFmtId="0" fontId="33" fillId="6" borderId="82" xfId="0" applyFont="1" applyFill="1" applyBorder="1" applyAlignment="1">
      <alignment horizontal="center" vertical="center"/>
    </xf>
    <xf numFmtId="0" fontId="33" fillId="0" borderId="82" xfId="0" applyFont="1" applyBorder="1" applyAlignment="1">
      <alignment vertical="center"/>
    </xf>
    <xf numFmtId="0" fontId="33" fillId="7" borderId="82" xfId="0" applyFont="1" applyFill="1" applyBorder="1" applyAlignment="1">
      <alignment vertical="center"/>
    </xf>
    <xf numFmtId="0" fontId="33" fillId="8" borderId="82" xfId="0" applyFont="1" applyFill="1" applyBorder="1" applyAlignment="1">
      <alignment vertical="center"/>
    </xf>
    <xf numFmtId="0" fontId="33" fillId="3" borderId="82" xfId="0" applyFont="1" applyFill="1" applyBorder="1" applyAlignment="1">
      <alignment vertical="center"/>
    </xf>
    <xf numFmtId="0" fontId="35" fillId="6" borderId="82" xfId="0" applyFont="1" applyFill="1" applyBorder="1" applyAlignment="1">
      <alignment horizontal="center" vertical="center"/>
    </xf>
    <xf numFmtId="0" fontId="33" fillId="9" borderId="82" xfId="0" applyFont="1" applyFill="1" applyBorder="1" applyAlignment="1">
      <alignment vertical="center"/>
    </xf>
    <xf numFmtId="0" fontId="33" fillId="10" borderId="82" xfId="0" applyFont="1" applyFill="1" applyBorder="1" applyAlignment="1">
      <alignment vertical="center"/>
    </xf>
    <xf numFmtId="0" fontId="6" fillId="0" borderId="82" xfId="0" applyFont="1" applyBorder="1"/>
    <xf numFmtId="0" fontId="40" fillId="6" borderId="82" xfId="0" applyFont="1" applyFill="1" applyBorder="1" applyAlignment="1">
      <alignment horizontal="center" vertical="center"/>
    </xf>
    <xf numFmtId="3" fontId="35" fillId="0" borderId="82" xfId="0" applyNumberFormat="1" applyFont="1" applyBorder="1" applyAlignment="1">
      <alignment horizontal="right" vertical="center"/>
    </xf>
    <xf numFmtId="0" fontId="59" fillId="0" borderId="0" xfId="0" applyFont="1" applyAlignment="1"/>
    <xf numFmtId="3" fontId="46" fillId="7" borderId="53" xfId="0" applyNumberFormat="1" applyFont="1" applyFill="1" applyBorder="1" applyAlignment="1">
      <alignment horizontal="right" vertical="center"/>
    </xf>
    <xf numFmtId="3" fontId="46" fillId="7" borderId="60" xfId="0" applyNumberFormat="1" applyFont="1" applyFill="1" applyBorder="1" applyAlignment="1">
      <alignment horizontal="right" vertical="center"/>
    </xf>
    <xf numFmtId="0" fontId="68" fillId="0" borderId="0" xfId="0" applyFont="1"/>
    <xf numFmtId="0" fontId="58" fillId="0" borderId="69" xfId="0" applyFont="1" applyBorder="1"/>
    <xf numFmtId="0" fontId="0" fillId="0" borderId="0" xfId="0" applyAlignment="1">
      <alignment horizontal="center" vertical="center"/>
    </xf>
    <xf numFmtId="0" fontId="70" fillId="0" borderId="8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89" xfId="0" applyBorder="1"/>
    <xf numFmtId="0" fontId="68" fillId="12" borderId="90" xfId="0" applyFont="1" applyFill="1" applyBorder="1"/>
    <xf numFmtId="0" fontId="68" fillId="12" borderId="91" xfId="0" applyFont="1" applyFill="1" applyBorder="1"/>
    <xf numFmtId="0" fontId="68" fillId="12" borderId="92" xfId="0" applyFont="1" applyFill="1" applyBorder="1"/>
    <xf numFmtId="178" fontId="0" fillId="0" borderId="84" xfId="0" applyNumberFormat="1" applyBorder="1"/>
    <xf numFmtId="0" fontId="49" fillId="0" borderId="3" xfId="0" applyFont="1" applyBorder="1" applyAlignment="1">
      <alignment horizontal="left" vertical="center"/>
    </xf>
    <xf numFmtId="0" fontId="49" fillId="0" borderId="5" xfId="0" applyFont="1" applyBorder="1" applyAlignment="1">
      <alignment horizontal="right" vertical="center"/>
    </xf>
    <xf numFmtId="0" fontId="68" fillId="0" borderId="69" xfId="0" applyFont="1" applyBorder="1"/>
    <xf numFmtId="0" fontId="68" fillId="0" borderId="93" xfId="0" applyFont="1" applyBorder="1"/>
    <xf numFmtId="0" fontId="49" fillId="0" borderId="94" xfId="0" quotePrefix="1" applyFont="1" applyBorder="1" applyAlignment="1">
      <alignment horizontal="left" vertical="center"/>
    </xf>
    <xf numFmtId="0" fontId="49" fillId="0" borderId="95" xfId="0" applyFont="1" applyBorder="1" applyAlignment="1">
      <alignment horizontal="right" vertical="center"/>
    </xf>
    <xf numFmtId="0" fontId="68" fillId="0" borderId="94" xfId="0" applyFont="1" applyBorder="1"/>
    <xf numFmtId="0" fontId="68" fillId="0" borderId="95" xfId="0" applyFont="1" applyBorder="1"/>
    <xf numFmtId="0" fontId="68" fillId="0" borderId="96" xfId="0" applyFont="1" applyBorder="1"/>
    <xf numFmtId="178" fontId="73" fillId="0" borderId="84" xfId="0" applyNumberFormat="1" applyFont="1" applyBorder="1" applyAlignment="1">
      <alignment horizontal="right" vertical="center"/>
    </xf>
    <xf numFmtId="178" fontId="66" fillId="0" borderId="84" xfId="0" applyNumberFormat="1" applyFont="1" applyBorder="1" applyAlignment="1">
      <alignment horizontal="right"/>
    </xf>
    <xf numFmtId="0" fontId="49" fillId="0" borderId="97" xfId="0" quotePrefix="1" applyFont="1" applyBorder="1" applyAlignment="1">
      <alignment horizontal="left" vertical="center" wrapText="1"/>
    </xf>
    <xf numFmtId="0" fontId="49" fillId="0" borderId="69" xfId="0" applyFont="1" applyBorder="1" applyAlignment="1">
      <alignment horizontal="left" vertical="center" wrapText="1"/>
    </xf>
    <xf numFmtId="0" fontId="49" fillId="0" borderId="93" xfId="0" applyFont="1" applyBorder="1" applyAlignment="1">
      <alignment horizontal="left" vertical="center" wrapText="1"/>
    </xf>
    <xf numFmtId="0" fontId="68" fillId="0" borderId="97" xfId="0" quotePrefix="1" applyFont="1" applyBorder="1"/>
    <xf numFmtId="3" fontId="66" fillId="0" borderId="0" xfId="0" applyNumberFormat="1" applyFont="1"/>
    <xf numFmtId="0" fontId="0" fillId="0" borderId="69" xfId="0" applyBorder="1"/>
    <xf numFmtId="0" fontId="0" fillId="0" borderId="69" xfId="0" applyBorder="1" applyAlignment="1">
      <alignment horizontal="center" vertical="center"/>
    </xf>
    <xf numFmtId="0" fontId="68" fillId="13" borderId="79" xfId="0" applyFont="1" applyFill="1" applyBorder="1" applyAlignment="1">
      <alignment horizontal="center" vertical="center"/>
    </xf>
    <xf numFmtId="0" fontId="66" fillId="13" borderId="80" xfId="0" applyFont="1" applyFill="1" applyBorder="1" applyAlignment="1">
      <alignment horizontal="center" vertical="center"/>
    </xf>
    <xf numFmtId="178" fontId="67" fillId="13" borderId="8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right"/>
    </xf>
    <xf numFmtId="178" fontId="74" fillId="0" borderId="0" xfId="0" applyNumberFormat="1" applyFont="1" applyAlignment="1">
      <alignment horizontal="right"/>
    </xf>
    <xf numFmtId="0" fontId="74" fillId="0" borderId="0" xfId="0" applyFont="1"/>
    <xf numFmtId="178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178" fontId="74" fillId="0" borderId="0" xfId="0" applyNumberFormat="1" applyFont="1"/>
    <xf numFmtId="178" fontId="0" fillId="0" borderId="0" xfId="0" applyNumberFormat="1"/>
    <xf numFmtId="10" fontId="0" fillId="0" borderId="0" xfId="0" applyNumberFormat="1"/>
    <xf numFmtId="0" fontId="0" fillId="0" borderId="0" xfId="0" applyFont="1" applyAlignment="1"/>
    <xf numFmtId="0" fontId="71" fillId="0" borderId="83" xfId="0" quotePrefix="1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/>
    </xf>
    <xf numFmtId="0" fontId="71" fillId="0" borderId="98" xfId="0" applyFont="1" applyBorder="1" applyAlignment="1">
      <alignment horizontal="center" vertical="center"/>
    </xf>
    <xf numFmtId="0" fontId="75" fillId="0" borderId="0" xfId="0" applyFont="1" applyAlignment="1"/>
    <xf numFmtId="0" fontId="57" fillId="0" borderId="0" xfId="0" applyFont="1" applyAlignment="1"/>
    <xf numFmtId="0" fontId="33" fillId="14" borderId="28" xfId="0" applyFont="1" applyFill="1" applyBorder="1" applyAlignment="1">
      <alignment horizontal="left" vertical="center"/>
    </xf>
    <xf numFmtId="0" fontId="33" fillId="14" borderId="29" xfId="0" applyFont="1" applyFill="1" applyBorder="1" applyAlignment="1">
      <alignment vertical="center"/>
    </xf>
    <xf numFmtId="0" fontId="46" fillId="14" borderId="28" xfId="0" applyFont="1" applyFill="1" applyBorder="1" applyAlignment="1">
      <alignment horizontal="left" vertical="center"/>
    </xf>
    <xf numFmtId="0" fontId="34" fillId="15" borderId="41" xfId="0" applyFont="1" applyFill="1" applyBorder="1" applyAlignment="1">
      <alignment vertical="center"/>
    </xf>
    <xf numFmtId="0" fontId="33" fillId="15" borderId="41" xfId="0" applyFont="1" applyFill="1" applyBorder="1" applyAlignment="1">
      <alignment vertical="center"/>
    </xf>
    <xf numFmtId="0" fontId="47" fillId="15" borderId="41" xfId="0" applyFont="1" applyFill="1" applyBorder="1" applyAlignment="1">
      <alignment vertical="center"/>
    </xf>
    <xf numFmtId="0" fontId="76" fillId="0" borderId="28" xfId="0" applyFont="1" applyBorder="1" applyAlignment="1">
      <alignment horizontal="left" vertical="center"/>
    </xf>
    <xf numFmtId="0" fontId="77" fillId="4" borderId="41" xfId="0" applyFont="1" applyFill="1" applyBorder="1" applyAlignment="1">
      <alignment vertical="center"/>
    </xf>
    <xf numFmtId="0" fontId="78" fillId="4" borderId="41" xfId="0" applyFont="1" applyFill="1" applyBorder="1" applyAlignment="1">
      <alignment vertical="center"/>
    </xf>
    <xf numFmtId="0" fontId="79" fillId="0" borderId="0" xfId="0" applyFont="1" applyAlignment="1"/>
    <xf numFmtId="0" fontId="33" fillId="16" borderId="40" xfId="0" applyFont="1" applyFill="1" applyBorder="1" applyAlignment="1">
      <alignment horizontal="left" vertical="center"/>
    </xf>
    <xf numFmtId="0" fontId="34" fillId="16" borderId="41" xfId="0" applyFont="1" applyFill="1" applyBorder="1" applyAlignment="1">
      <alignment vertical="center"/>
    </xf>
    <xf numFmtId="0" fontId="33" fillId="16" borderId="41" xfId="0" applyFont="1" applyFill="1" applyBorder="1" applyAlignment="1">
      <alignment vertical="center"/>
    </xf>
    <xf numFmtId="0" fontId="33" fillId="16" borderId="42" xfId="0" applyFont="1" applyFill="1" applyBorder="1" applyAlignment="1">
      <alignment vertical="center"/>
    </xf>
    <xf numFmtId="0" fontId="47" fillId="16" borderId="41" xfId="0" applyFont="1" applyFill="1" applyBorder="1" applyAlignment="1">
      <alignment vertical="center"/>
    </xf>
    <xf numFmtId="0" fontId="55" fillId="17" borderId="0" xfId="0" applyFont="1" applyFill="1" applyAlignment="1">
      <alignment vertical="top"/>
    </xf>
    <xf numFmtId="0" fontId="33" fillId="18" borderId="40" xfId="0" applyFont="1" applyFill="1" applyBorder="1" applyAlignment="1">
      <alignment horizontal="left" vertical="center"/>
    </xf>
    <xf numFmtId="0" fontId="47" fillId="18" borderId="41" xfId="0" applyFont="1" applyFill="1" applyBorder="1" applyAlignment="1">
      <alignment vertical="center"/>
    </xf>
    <xf numFmtId="0" fontId="33" fillId="18" borderId="41" xfId="0" applyFont="1" applyFill="1" applyBorder="1" applyAlignment="1">
      <alignment vertical="center"/>
    </xf>
    <xf numFmtId="0" fontId="33" fillId="19" borderId="40" xfId="0" applyFont="1" applyFill="1" applyBorder="1" applyAlignment="1">
      <alignment horizontal="left" vertical="center"/>
    </xf>
    <xf numFmtId="0" fontId="34" fillId="19" borderId="41" xfId="0" applyFont="1" applyFill="1" applyBorder="1" applyAlignment="1">
      <alignment vertical="center"/>
    </xf>
    <xf numFmtId="0" fontId="33" fillId="19" borderId="41" xfId="0" applyFont="1" applyFill="1" applyBorder="1" applyAlignment="1">
      <alignment vertical="center"/>
    </xf>
    <xf numFmtId="0" fontId="33" fillId="19" borderId="69" xfId="0" applyFont="1" applyFill="1" applyBorder="1" applyAlignment="1">
      <alignment vertical="center"/>
    </xf>
    <xf numFmtId="0" fontId="33" fillId="9" borderId="69" xfId="0" applyFont="1" applyFill="1" applyBorder="1" applyAlignment="1">
      <alignment vertical="center"/>
    </xf>
    <xf numFmtId="3" fontId="33" fillId="9" borderId="69" xfId="0" applyNumberFormat="1" applyFont="1" applyFill="1" applyBorder="1" applyAlignment="1">
      <alignment horizontal="right" vertical="center"/>
    </xf>
    <xf numFmtId="3" fontId="33" fillId="9" borderId="86" xfId="0" applyNumberFormat="1" applyFont="1" applyFill="1" applyBorder="1" applyAlignment="1">
      <alignment horizontal="right" vertical="center"/>
    </xf>
    <xf numFmtId="3" fontId="33" fillId="9" borderId="87" xfId="0" applyNumberFormat="1" applyFont="1" applyFill="1" applyBorder="1" applyAlignment="1">
      <alignment horizontal="right" vertical="center"/>
    </xf>
    <xf numFmtId="0" fontId="46" fillId="19" borderId="63" xfId="0" applyFont="1" applyFill="1" applyBorder="1" applyAlignment="1">
      <alignment horizontal="left" vertical="center"/>
    </xf>
    <xf numFmtId="0" fontId="47" fillId="19" borderId="69" xfId="0" applyFont="1" applyFill="1" applyBorder="1" applyAlignment="1">
      <alignment vertical="center"/>
    </xf>
    <xf numFmtId="3" fontId="35" fillId="14" borderId="37" xfId="0" applyNumberFormat="1" applyFont="1" applyFill="1" applyBorder="1" applyAlignment="1">
      <alignment horizontal="right" vertical="center"/>
    </xf>
    <xf numFmtId="3" fontId="35" fillId="14" borderId="38" xfId="0" applyNumberFormat="1" applyFont="1" applyFill="1" applyBorder="1" applyAlignment="1">
      <alignment horizontal="right" vertical="center"/>
    </xf>
    <xf numFmtId="0" fontId="38" fillId="14" borderId="45" xfId="0" applyFont="1" applyFill="1" applyBorder="1" applyAlignment="1">
      <alignment horizontal="left" vertical="center" wrapText="1"/>
    </xf>
    <xf numFmtId="0" fontId="33" fillId="14" borderId="45" xfId="0" applyFont="1" applyFill="1" applyBorder="1" applyAlignment="1">
      <alignment horizontal="left" vertical="center" wrapText="1"/>
    </xf>
    <xf numFmtId="0" fontId="46" fillId="14" borderId="45" xfId="0" applyFont="1" applyFill="1" applyBorder="1" applyAlignment="1">
      <alignment horizontal="left" vertical="center"/>
    </xf>
    <xf numFmtId="0" fontId="46" fillId="18" borderId="34" xfId="0" applyFont="1" applyFill="1" applyBorder="1" applyAlignment="1">
      <alignment horizontal="left" vertical="center"/>
    </xf>
    <xf numFmtId="0" fontId="33" fillId="18" borderId="52" xfId="0" applyFont="1" applyFill="1" applyBorder="1" applyAlignment="1">
      <alignment vertical="center"/>
    </xf>
    <xf numFmtId="0" fontId="33" fillId="0" borderId="82" xfId="0" applyFont="1" applyFill="1" applyBorder="1" applyAlignment="1">
      <alignment vertical="center"/>
    </xf>
    <xf numFmtId="0" fontId="33" fillId="16" borderId="34" xfId="0" applyFont="1" applyFill="1" applyBorder="1" applyAlignment="1">
      <alignment horizontal="left" vertical="center"/>
    </xf>
    <xf numFmtId="0" fontId="33" fillId="16" borderId="52" xfId="0" applyFont="1" applyFill="1" applyBorder="1" applyAlignment="1">
      <alignment vertical="center"/>
    </xf>
    <xf numFmtId="0" fontId="46" fillId="20" borderId="34" xfId="0" applyFont="1" applyFill="1" applyBorder="1" applyAlignment="1">
      <alignment horizontal="left" vertical="center"/>
    </xf>
    <xf numFmtId="0" fontId="34" fillId="20" borderId="41" xfId="0" applyFont="1" applyFill="1" applyBorder="1" applyAlignment="1">
      <alignment vertical="center"/>
    </xf>
    <xf numFmtId="0" fontId="33" fillId="20" borderId="41" xfId="0" applyFont="1" applyFill="1" applyBorder="1" applyAlignment="1">
      <alignment vertical="center"/>
    </xf>
    <xf numFmtId="0" fontId="33" fillId="20" borderId="52" xfId="0" applyFont="1" applyFill="1" applyBorder="1" applyAlignment="1">
      <alignment vertical="center"/>
    </xf>
    <xf numFmtId="0" fontId="33" fillId="14" borderId="45" xfId="0" applyFont="1" applyFill="1" applyBorder="1" applyAlignment="1">
      <alignment horizontal="left" vertical="center"/>
    </xf>
    <xf numFmtId="0" fontId="33" fillId="14" borderId="52" xfId="0" applyFont="1" applyFill="1" applyBorder="1" applyAlignment="1">
      <alignment vertical="center"/>
    </xf>
    <xf numFmtId="0" fontId="33" fillId="19" borderId="34" xfId="0" applyFont="1" applyFill="1" applyBorder="1" applyAlignment="1">
      <alignment horizontal="left" vertical="center"/>
    </xf>
    <xf numFmtId="0" fontId="47" fillId="19" borderId="41" xfId="0" applyFont="1" applyFill="1" applyBorder="1" applyAlignment="1">
      <alignment vertical="center"/>
    </xf>
    <xf numFmtId="0" fontId="33" fillId="19" borderId="52" xfId="0" applyFont="1" applyFill="1" applyBorder="1" applyAlignment="1">
      <alignment vertical="center"/>
    </xf>
    <xf numFmtId="0" fontId="80" fillId="0" borderId="69" xfId="0" applyFont="1" applyFill="1" applyBorder="1" applyAlignment="1">
      <alignment horizontal="left" vertical="center"/>
    </xf>
    <xf numFmtId="0" fontId="81" fillId="0" borderId="0" xfId="0" applyFont="1" applyAlignment="1"/>
    <xf numFmtId="0" fontId="57" fillId="21" borderId="0" xfId="0" applyFont="1" applyFill="1" applyAlignment="1"/>
    <xf numFmtId="0" fontId="0" fillId="21" borderId="0" xfId="0" applyFont="1" applyFill="1" applyAlignment="1"/>
    <xf numFmtId="3" fontId="0" fillId="21" borderId="0" xfId="0" applyNumberFormat="1" applyFont="1" applyFill="1" applyAlignment="1"/>
    <xf numFmtId="3" fontId="0" fillId="0" borderId="84" xfId="0" applyNumberFormat="1" applyBorder="1" applyAlignment="1">
      <alignment horizontal="center" vertical="center"/>
    </xf>
    <xf numFmtId="3" fontId="72" fillId="0" borderId="84" xfId="0" applyNumberFormat="1" applyFont="1" applyBorder="1" applyAlignment="1">
      <alignment horizontal="center" vertical="center"/>
    </xf>
    <xf numFmtId="178" fontId="82" fillId="0" borderId="84" xfId="0" applyNumberFormat="1" applyFont="1" applyBorder="1" applyAlignment="1">
      <alignment horizontal="right" vertical="center"/>
    </xf>
    <xf numFmtId="0" fontId="30" fillId="5" borderId="20" xfId="0" applyFont="1" applyFill="1" applyBorder="1" applyAlignment="1">
      <alignment horizontal="left" vertical="center"/>
    </xf>
    <xf numFmtId="0" fontId="6" fillId="0" borderId="21" xfId="0" applyFont="1" applyBorder="1" applyAlignment="1"/>
    <xf numFmtId="0" fontId="6" fillId="0" borderId="22" xfId="0" applyFont="1" applyBorder="1" applyAlignment="1"/>
    <xf numFmtId="0" fontId="6" fillId="0" borderId="69" xfId="0" applyFont="1" applyBorder="1" applyAlignment="1"/>
    <xf numFmtId="0" fontId="47" fillId="14" borderId="39" xfId="0" applyFont="1" applyFill="1" applyBorder="1" applyAlignment="1">
      <alignment horizontal="left" vertical="center" wrapText="1"/>
    </xf>
    <xf numFmtId="0" fontId="6" fillId="14" borderId="39" xfId="0" applyFont="1" applyFill="1" applyBorder="1"/>
    <xf numFmtId="0" fontId="6" fillId="14" borderId="59" xfId="0" applyFont="1" applyFill="1" applyBorder="1"/>
    <xf numFmtId="0" fontId="34" fillId="14" borderId="39" xfId="0" applyFont="1" applyFill="1" applyBorder="1" applyAlignment="1">
      <alignment horizontal="left" vertical="center" wrapText="1"/>
    </xf>
    <xf numFmtId="0" fontId="60" fillId="5" borderId="70" xfId="0" applyFont="1" applyFill="1" applyBorder="1" applyAlignment="1">
      <alignment horizontal="center" vertical="center" wrapText="1"/>
    </xf>
    <xf numFmtId="0" fontId="6" fillId="0" borderId="71" xfId="0" applyFont="1" applyBorder="1"/>
    <xf numFmtId="0" fontId="47" fillId="14" borderId="59" xfId="0" applyFont="1" applyFill="1" applyBorder="1" applyAlignment="1">
      <alignment horizontal="left" vertical="center" wrapText="1"/>
    </xf>
    <xf numFmtId="0" fontId="47" fillId="14" borderId="88" xfId="0" applyFont="1" applyFill="1" applyBorder="1" applyAlignment="1">
      <alignment horizontal="left" vertical="center" wrapText="1"/>
    </xf>
    <xf numFmtId="0" fontId="49" fillId="0" borderId="97" xfId="0" applyFont="1" applyBorder="1" applyAlignment="1">
      <alignment horizontal="left" vertical="center" wrapText="1"/>
    </xf>
    <xf numFmtId="0" fontId="49" fillId="0" borderId="69" xfId="0" applyFont="1" applyBorder="1" applyAlignment="1">
      <alignment horizontal="left" vertical="center" wrapText="1"/>
    </xf>
    <xf numFmtId="0" fontId="49" fillId="0" borderId="93" xfId="0" applyFont="1" applyBorder="1" applyAlignment="1">
      <alignment horizontal="left" vertical="center" wrapText="1"/>
    </xf>
    <xf numFmtId="0" fontId="69" fillId="0" borderId="79" xfId="0" applyFont="1" applyBorder="1" applyAlignment="1">
      <alignment horizontal="center" vertical="center"/>
    </xf>
    <xf numFmtId="0" fontId="69" fillId="0" borderId="80" xfId="0" applyFont="1" applyBorder="1" applyAlignment="1">
      <alignment horizontal="center" vertical="center"/>
    </xf>
    <xf numFmtId="0" fontId="69" fillId="0" borderId="8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0" fillId="0" borderId="80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A58D"/>
  </sheetPr>
  <dimension ref="A1:AR989"/>
  <sheetViews>
    <sheetView showGridLines="0" tabSelected="1" topLeftCell="A7" workbookViewId="0">
      <pane xSplit="8" ySplit="3" topLeftCell="I46" activePane="bottomRight" state="frozen"/>
      <selection activeCell="A7" sqref="A7"/>
      <selection pane="topRight" activeCell="I7" sqref="I7"/>
      <selection pane="bottomLeft" activeCell="A10" sqref="A10"/>
      <selection pane="bottomRight" activeCell="A47" sqref="A47:D47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3.75" customWidth="1"/>
    <col min="5" max="5" width="9.875" style="262" customWidth="1"/>
    <col min="6" max="20" width="11.125" customWidth="1"/>
    <col min="21" max="21" width="8.375" customWidth="1"/>
    <col min="22" max="44" width="10" customWidth="1"/>
  </cols>
  <sheetData>
    <row r="1" spans="1:44" ht="19.5" customHeight="1">
      <c r="A1" s="302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05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9.5" customHeight="1">
      <c r="A2" s="10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0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9.5" customHeight="1">
      <c r="A3" s="303" t="s">
        <v>127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05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9.5" customHeight="1">
      <c r="A4" s="10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0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9.5" customHeight="1">
      <c r="A5" s="10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05"/>
      <c r="V5" s="1"/>
      <c r="W5" s="1"/>
      <c r="X5" s="1"/>
      <c r="Y5" s="1"/>
      <c r="Z5" s="1"/>
      <c r="AA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9.5" customHeight="1">
      <c r="A6" s="439" t="s">
        <v>31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105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9.5" customHeight="1">
      <c r="A7" s="441"/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105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9.5" customHeight="1" thickBot="1">
      <c r="A8" s="106"/>
      <c r="B8" s="317" t="s">
        <v>61</v>
      </c>
      <c r="C8" s="1"/>
      <c r="D8" s="1"/>
      <c r="E8" s="1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5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5.15" customHeight="1" thickBot="1">
      <c r="A9" s="108" t="s">
        <v>32</v>
      </c>
      <c r="B9" s="109"/>
      <c r="C9" s="109"/>
      <c r="D9" s="109"/>
      <c r="E9" s="320" t="s">
        <v>129</v>
      </c>
      <c r="F9" s="110">
        <v>2021</v>
      </c>
      <c r="G9" s="110">
        <v>2022</v>
      </c>
      <c r="H9" s="110">
        <v>2023</v>
      </c>
      <c r="I9" s="111">
        <v>44227</v>
      </c>
      <c r="J9" s="112">
        <v>44248</v>
      </c>
      <c r="K9" s="113">
        <v>44276</v>
      </c>
      <c r="L9" s="113">
        <v>44307</v>
      </c>
      <c r="M9" s="113">
        <v>44337</v>
      </c>
      <c r="N9" s="113">
        <v>44368</v>
      </c>
      <c r="O9" s="113">
        <v>44398</v>
      </c>
      <c r="P9" s="113">
        <v>44429</v>
      </c>
      <c r="Q9" s="113">
        <v>44460</v>
      </c>
      <c r="R9" s="113">
        <v>44490</v>
      </c>
      <c r="S9" s="112">
        <v>44530</v>
      </c>
      <c r="T9" s="114" t="s">
        <v>33</v>
      </c>
      <c r="U9" s="115">
        <v>44218</v>
      </c>
      <c r="V9" s="115">
        <v>44249</v>
      </c>
      <c r="W9" s="116">
        <v>44277</v>
      </c>
      <c r="X9" s="116">
        <v>44308</v>
      </c>
      <c r="Y9" s="116">
        <v>44338</v>
      </c>
      <c r="Z9" s="116">
        <v>44369</v>
      </c>
      <c r="AA9" s="115">
        <v>44399</v>
      </c>
      <c r="AB9" s="114" t="s">
        <v>34</v>
      </c>
      <c r="AC9" s="115">
        <v>44461</v>
      </c>
      <c r="AD9" s="115">
        <v>44491</v>
      </c>
      <c r="AE9" s="115">
        <v>44522</v>
      </c>
      <c r="AF9" s="114" t="s">
        <v>35</v>
      </c>
      <c r="AG9" s="117">
        <v>44219</v>
      </c>
      <c r="AH9" s="114" t="s">
        <v>36</v>
      </c>
      <c r="AI9" s="116">
        <v>44278</v>
      </c>
      <c r="AJ9" s="116">
        <v>44309</v>
      </c>
      <c r="AK9" s="116">
        <v>44339</v>
      </c>
      <c r="AL9" s="116">
        <v>44370</v>
      </c>
      <c r="AM9" s="115">
        <v>44400</v>
      </c>
      <c r="AN9" s="114" t="s">
        <v>37</v>
      </c>
      <c r="AO9" s="115">
        <v>44462</v>
      </c>
      <c r="AP9" s="115">
        <v>44492</v>
      </c>
      <c r="AQ9" s="115">
        <v>44523</v>
      </c>
      <c r="AR9" s="114" t="s">
        <v>38</v>
      </c>
    </row>
    <row r="10" spans="1:44" ht="19.5" customHeight="1">
      <c r="A10" s="383" t="s">
        <v>39</v>
      </c>
      <c r="B10" s="384"/>
      <c r="C10" s="119"/>
      <c r="D10" s="120"/>
      <c r="E10" s="306"/>
      <c r="F10" s="121"/>
      <c r="G10" s="121"/>
      <c r="H10" s="121"/>
      <c r="I10" s="122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4"/>
      <c r="U10" s="125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</row>
    <row r="11" spans="1:44" ht="19.5" customHeight="1">
      <c r="A11" s="127" t="s">
        <v>40</v>
      </c>
      <c r="B11" s="128"/>
      <c r="C11" s="128"/>
      <c r="D11" s="129"/>
      <c r="E11" s="321"/>
      <c r="F11" s="131">
        <f t="shared" ref="F11:F23" si="0">SUM(I11:T11)</f>
        <v>0</v>
      </c>
      <c r="G11" s="131">
        <f t="shared" ref="G11:G15" si="1">SUM(U11:AF11)</f>
        <v>0</v>
      </c>
      <c r="H11" s="131">
        <f t="shared" ref="H11:H23" si="2">SUM(AG11:AR11)</f>
        <v>0</v>
      </c>
      <c r="I11" s="132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</row>
    <row r="12" spans="1:44" ht="19.5" customHeight="1">
      <c r="A12" s="118" t="s">
        <v>41</v>
      </c>
      <c r="B12" s="133" t="s">
        <v>42</v>
      </c>
      <c r="C12" s="128"/>
      <c r="D12" s="129"/>
      <c r="E12" s="321"/>
      <c r="F12" s="131">
        <f t="shared" si="0"/>
        <v>0</v>
      </c>
      <c r="G12" s="131">
        <f t="shared" si="1"/>
        <v>0</v>
      </c>
      <c r="H12" s="131">
        <f t="shared" si="2"/>
        <v>0</v>
      </c>
      <c r="I12" s="132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</row>
    <row r="13" spans="1:44" ht="19.5" customHeight="1">
      <c r="A13" s="127" t="s">
        <v>43</v>
      </c>
      <c r="B13" s="128"/>
      <c r="C13" s="128"/>
      <c r="D13" s="129"/>
      <c r="E13" s="321"/>
      <c r="F13" s="131">
        <f t="shared" si="0"/>
        <v>0</v>
      </c>
      <c r="G13" s="131">
        <f t="shared" si="1"/>
        <v>0</v>
      </c>
      <c r="H13" s="131">
        <f t="shared" si="2"/>
        <v>0</v>
      </c>
      <c r="I13" s="132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</row>
    <row r="14" spans="1:44" ht="19.5" customHeight="1" thickBot="1">
      <c r="A14" s="134" t="s">
        <v>44</v>
      </c>
      <c r="B14" s="135" t="s">
        <v>45</v>
      </c>
      <c r="C14" s="136"/>
      <c r="D14" s="137"/>
      <c r="E14" s="321"/>
      <c r="F14" s="131">
        <f t="shared" si="0"/>
        <v>0</v>
      </c>
      <c r="G14" s="131">
        <f t="shared" si="1"/>
        <v>0</v>
      </c>
      <c r="H14" s="131">
        <f t="shared" si="2"/>
        <v>0</v>
      </c>
      <c r="I14" s="138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</row>
    <row r="15" spans="1:44" ht="19.5" hidden="1" customHeight="1">
      <c r="A15" s="141" t="s">
        <v>46</v>
      </c>
      <c r="B15" s="136"/>
      <c r="C15" s="136"/>
      <c r="D15" s="137"/>
      <c r="E15" s="321"/>
      <c r="F15" s="131">
        <f t="shared" si="0"/>
        <v>0</v>
      </c>
      <c r="G15" s="131">
        <f t="shared" si="1"/>
        <v>0</v>
      </c>
      <c r="H15" s="131">
        <f t="shared" si="2"/>
        <v>0</v>
      </c>
      <c r="I15" s="138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40"/>
      <c r="U15" s="125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</row>
    <row r="16" spans="1:44" ht="19.5" customHeight="1" thickBot="1">
      <c r="A16" s="142" t="s">
        <v>47</v>
      </c>
      <c r="B16" s="300" t="s">
        <v>61</v>
      </c>
      <c r="C16" s="143"/>
      <c r="D16" s="144"/>
      <c r="E16" s="322"/>
      <c r="F16" s="131">
        <f t="shared" si="0"/>
        <v>0</v>
      </c>
      <c r="G16" s="131">
        <f>SUM(G11:G14)</f>
        <v>0</v>
      </c>
      <c r="H16" s="131">
        <f t="shared" si="2"/>
        <v>0</v>
      </c>
      <c r="I16" s="145">
        <f t="shared" ref="I16:AR16" si="3">SUM(I10:I15)</f>
        <v>0</v>
      </c>
      <c r="J16" s="146">
        <f t="shared" si="3"/>
        <v>0</v>
      </c>
      <c r="K16" s="146">
        <f t="shared" si="3"/>
        <v>0</v>
      </c>
      <c r="L16" s="146">
        <f t="shared" si="3"/>
        <v>0</v>
      </c>
      <c r="M16" s="146">
        <f t="shared" si="3"/>
        <v>0</v>
      </c>
      <c r="N16" s="146">
        <f t="shared" si="3"/>
        <v>0</v>
      </c>
      <c r="O16" s="146">
        <f t="shared" si="3"/>
        <v>0</v>
      </c>
      <c r="P16" s="146">
        <f t="shared" si="3"/>
        <v>0</v>
      </c>
      <c r="Q16" s="146">
        <f t="shared" si="3"/>
        <v>0</v>
      </c>
      <c r="R16" s="146">
        <f t="shared" si="3"/>
        <v>0</v>
      </c>
      <c r="S16" s="146">
        <f t="shared" si="3"/>
        <v>0</v>
      </c>
      <c r="T16" s="147">
        <f t="shared" si="3"/>
        <v>0</v>
      </c>
      <c r="U16" s="147">
        <f t="shared" si="3"/>
        <v>0</v>
      </c>
      <c r="V16" s="147">
        <f t="shared" si="3"/>
        <v>0</v>
      </c>
      <c r="W16" s="147">
        <f t="shared" si="3"/>
        <v>0</v>
      </c>
      <c r="X16" s="147">
        <f t="shared" si="3"/>
        <v>0</v>
      </c>
      <c r="Y16" s="147">
        <f t="shared" si="3"/>
        <v>0</v>
      </c>
      <c r="Z16" s="147">
        <f t="shared" si="3"/>
        <v>0</v>
      </c>
      <c r="AA16" s="147">
        <f t="shared" si="3"/>
        <v>0</v>
      </c>
      <c r="AB16" s="147">
        <f t="shared" si="3"/>
        <v>0</v>
      </c>
      <c r="AC16" s="147">
        <f t="shared" si="3"/>
        <v>0</v>
      </c>
      <c r="AD16" s="147">
        <f t="shared" si="3"/>
        <v>0</v>
      </c>
      <c r="AE16" s="147">
        <f t="shared" si="3"/>
        <v>0</v>
      </c>
      <c r="AF16" s="147">
        <f t="shared" si="3"/>
        <v>0</v>
      </c>
      <c r="AG16" s="147">
        <f t="shared" si="3"/>
        <v>0</v>
      </c>
      <c r="AH16" s="147">
        <f t="shared" si="3"/>
        <v>0</v>
      </c>
      <c r="AI16" s="147">
        <f t="shared" si="3"/>
        <v>0</v>
      </c>
      <c r="AJ16" s="147">
        <f t="shared" si="3"/>
        <v>0</v>
      </c>
      <c r="AK16" s="147">
        <f t="shared" si="3"/>
        <v>0</v>
      </c>
      <c r="AL16" s="147">
        <f t="shared" si="3"/>
        <v>0</v>
      </c>
      <c r="AM16" s="147">
        <f t="shared" si="3"/>
        <v>0</v>
      </c>
      <c r="AN16" s="147">
        <f t="shared" si="3"/>
        <v>0</v>
      </c>
      <c r="AO16" s="147">
        <f t="shared" si="3"/>
        <v>0</v>
      </c>
      <c r="AP16" s="147">
        <f t="shared" si="3"/>
        <v>0</v>
      </c>
      <c r="AQ16" s="147">
        <f t="shared" si="3"/>
        <v>0</v>
      </c>
      <c r="AR16" s="147">
        <f t="shared" si="3"/>
        <v>0</v>
      </c>
    </row>
    <row r="17" spans="1:44" ht="19.5" customHeight="1">
      <c r="A17" s="148" t="s">
        <v>48</v>
      </c>
      <c r="B17" s="149" t="s">
        <v>49</v>
      </c>
      <c r="C17" s="119"/>
      <c r="D17" s="119"/>
      <c r="E17" s="323"/>
      <c r="F17" s="131">
        <f t="shared" si="0"/>
        <v>0</v>
      </c>
      <c r="G17" s="131">
        <f t="shared" ref="G17:G23" si="4">SUM(U17:AF17)</f>
        <v>0</v>
      </c>
      <c r="H17" s="131">
        <f t="shared" si="2"/>
        <v>0</v>
      </c>
      <c r="I17" s="150"/>
      <c r="J17" s="151"/>
      <c r="K17" s="152"/>
      <c r="L17" s="152"/>
      <c r="M17" s="152"/>
      <c r="N17" s="152"/>
      <c r="O17" s="152"/>
      <c r="P17" s="152"/>
      <c r="Q17" s="152"/>
      <c r="R17" s="152"/>
      <c r="S17" s="152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</row>
    <row r="18" spans="1:44" ht="19.5" customHeight="1">
      <c r="A18" s="385" t="s">
        <v>159</v>
      </c>
      <c r="B18" s="386" t="s">
        <v>148</v>
      </c>
      <c r="C18" s="387"/>
      <c r="D18" s="137"/>
      <c r="E18" s="321"/>
      <c r="F18" s="131">
        <f t="shared" si="0"/>
        <v>3700</v>
      </c>
      <c r="G18" s="131">
        <f t="shared" si="4"/>
        <v>5000</v>
      </c>
      <c r="H18" s="131">
        <f t="shared" si="2"/>
        <v>6000</v>
      </c>
      <c r="I18" s="138"/>
      <c r="J18" s="139"/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500</v>
      </c>
      <c r="R18" s="139">
        <v>1000</v>
      </c>
      <c r="S18" s="139">
        <v>1000</v>
      </c>
      <c r="T18" s="140">
        <v>1200</v>
      </c>
      <c r="U18" s="154">
        <v>200</v>
      </c>
      <c r="V18" s="154">
        <v>200</v>
      </c>
      <c r="W18" s="154">
        <v>200</v>
      </c>
      <c r="X18" s="154">
        <v>200</v>
      </c>
      <c r="Y18" s="154">
        <v>200</v>
      </c>
      <c r="Z18" s="154">
        <v>200</v>
      </c>
      <c r="AA18" s="154">
        <v>0</v>
      </c>
      <c r="AB18" s="154">
        <v>0</v>
      </c>
      <c r="AC18" s="154">
        <v>600</v>
      </c>
      <c r="AD18" s="154">
        <v>1000</v>
      </c>
      <c r="AE18" s="154">
        <v>1000</v>
      </c>
      <c r="AF18" s="140">
        <v>1200</v>
      </c>
      <c r="AG18" s="154">
        <v>300</v>
      </c>
      <c r="AH18" s="154">
        <v>300</v>
      </c>
      <c r="AI18" s="154">
        <v>300</v>
      </c>
      <c r="AJ18" s="154">
        <v>300</v>
      </c>
      <c r="AK18" s="154">
        <v>300</v>
      </c>
      <c r="AL18" s="154">
        <v>300</v>
      </c>
      <c r="AM18" s="154">
        <v>0</v>
      </c>
      <c r="AN18" s="154">
        <v>0</v>
      </c>
      <c r="AO18" s="154">
        <v>800</v>
      </c>
      <c r="AP18" s="154">
        <v>1100</v>
      </c>
      <c r="AQ18" s="154">
        <v>1100</v>
      </c>
      <c r="AR18" s="140">
        <v>1200</v>
      </c>
    </row>
    <row r="19" spans="1:44" ht="19.5" customHeight="1">
      <c r="A19" s="385" t="s">
        <v>160</v>
      </c>
      <c r="B19" s="388" t="s">
        <v>153</v>
      </c>
      <c r="C19" s="387"/>
      <c r="D19" s="137"/>
      <c r="E19" s="321"/>
      <c r="F19" s="131">
        <f t="shared" si="0"/>
        <v>1920</v>
      </c>
      <c r="G19" s="131">
        <f t="shared" si="4"/>
        <v>5760</v>
      </c>
      <c r="H19" s="131">
        <f t="shared" si="2"/>
        <v>5760</v>
      </c>
      <c r="I19" s="138"/>
      <c r="J19" s="139"/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480</v>
      </c>
      <c r="R19" s="139">
        <v>480</v>
      </c>
      <c r="S19" s="139">
        <v>480</v>
      </c>
      <c r="T19" s="140">
        <v>480</v>
      </c>
      <c r="U19" s="140">
        <v>480</v>
      </c>
      <c r="V19" s="140">
        <v>480</v>
      </c>
      <c r="W19" s="140">
        <v>480</v>
      </c>
      <c r="X19" s="140">
        <v>480</v>
      </c>
      <c r="Y19" s="140">
        <v>480</v>
      </c>
      <c r="Z19" s="140">
        <v>480</v>
      </c>
      <c r="AA19" s="140">
        <v>480</v>
      </c>
      <c r="AB19" s="140">
        <v>480</v>
      </c>
      <c r="AC19" s="140">
        <v>480</v>
      </c>
      <c r="AD19" s="140">
        <v>480</v>
      </c>
      <c r="AE19" s="140">
        <v>480</v>
      </c>
      <c r="AF19" s="140">
        <v>480</v>
      </c>
      <c r="AG19" s="140">
        <v>480</v>
      </c>
      <c r="AH19" s="140">
        <v>480</v>
      </c>
      <c r="AI19" s="140">
        <v>480</v>
      </c>
      <c r="AJ19" s="140">
        <v>480</v>
      </c>
      <c r="AK19" s="140">
        <v>480</v>
      </c>
      <c r="AL19" s="140">
        <v>480</v>
      </c>
      <c r="AM19" s="140">
        <v>480</v>
      </c>
      <c r="AN19" s="140">
        <v>480</v>
      </c>
      <c r="AO19" s="140">
        <v>480</v>
      </c>
      <c r="AP19" s="140">
        <v>480</v>
      </c>
      <c r="AQ19" s="140">
        <v>480</v>
      </c>
      <c r="AR19" s="140">
        <v>480</v>
      </c>
    </row>
    <row r="20" spans="1:44" ht="19.5" customHeight="1">
      <c r="A20" s="385" t="s">
        <v>161</v>
      </c>
      <c r="B20" s="386" t="s">
        <v>51</v>
      </c>
      <c r="C20" s="387"/>
      <c r="D20" s="137"/>
      <c r="E20" s="321"/>
      <c r="F20" s="131">
        <f t="shared" si="0"/>
        <v>720</v>
      </c>
      <c r="G20" s="131">
        <f t="shared" si="4"/>
        <v>0</v>
      </c>
      <c r="H20" s="131">
        <f t="shared" si="2"/>
        <v>0</v>
      </c>
      <c r="I20" s="138"/>
      <c r="J20" s="139"/>
      <c r="K20" s="139">
        <v>450</v>
      </c>
      <c r="L20" s="139">
        <v>270</v>
      </c>
      <c r="M20" s="139"/>
      <c r="N20" s="139"/>
      <c r="O20" s="139"/>
      <c r="P20" s="139"/>
      <c r="Q20" s="139"/>
      <c r="R20" s="139"/>
      <c r="S20" s="139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</row>
    <row r="21" spans="1:44" ht="19.5" customHeight="1">
      <c r="A21" s="385" t="s">
        <v>52</v>
      </c>
      <c r="B21" s="388" t="s">
        <v>156</v>
      </c>
      <c r="C21" s="387"/>
      <c r="D21" s="137"/>
      <c r="E21" s="321"/>
      <c r="F21" s="131">
        <f t="shared" si="0"/>
        <v>3625</v>
      </c>
      <c r="G21" s="131">
        <f t="shared" si="4"/>
        <v>75000</v>
      </c>
      <c r="H21" s="131">
        <f t="shared" si="2"/>
        <v>90000</v>
      </c>
      <c r="I21" s="138"/>
      <c r="J21" s="139"/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375</v>
      </c>
      <c r="R21" s="139">
        <v>750</v>
      </c>
      <c r="S21" s="139">
        <v>1250</v>
      </c>
      <c r="T21" s="139">
        <v>1250</v>
      </c>
      <c r="U21" s="155">
        <v>7500</v>
      </c>
      <c r="V21" s="155">
        <v>7500</v>
      </c>
      <c r="W21" s="155">
        <v>7500</v>
      </c>
      <c r="X21" s="155">
        <v>7500</v>
      </c>
      <c r="Y21" s="155">
        <v>7500</v>
      </c>
      <c r="Z21" s="155">
        <v>7500</v>
      </c>
      <c r="AA21" s="155">
        <v>0</v>
      </c>
      <c r="AB21" s="155">
        <v>0</v>
      </c>
      <c r="AC21" s="155">
        <v>7500</v>
      </c>
      <c r="AD21" s="155">
        <v>7500</v>
      </c>
      <c r="AE21" s="155">
        <v>7500</v>
      </c>
      <c r="AF21" s="155">
        <v>7500</v>
      </c>
      <c r="AG21" s="155">
        <v>7500</v>
      </c>
      <c r="AH21" s="155">
        <v>7500</v>
      </c>
      <c r="AI21" s="155">
        <v>7500</v>
      </c>
      <c r="AJ21" s="155">
        <v>7500</v>
      </c>
      <c r="AK21" s="155">
        <v>7500</v>
      </c>
      <c r="AL21" s="155">
        <v>7500</v>
      </c>
      <c r="AM21" s="155">
        <v>7500</v>
      </c>
      <c r="AN21" s="155">
        <v>7500</v>
      </c>
      <c r="AO21" s="155">
        <v>7500</v>
      </c>
      <c r="AP21" s="155">
        <v>7500</v>
      </c>
      <c r="AQ21" s="155">
        <v>7500</v>
      </c>
      <c r="AR21" s="155">
        <v>7500</v>
      </c>
    </row>
    <row r="22" spans="1:44" ht="19.5" customHeight="1">
      <c r="A22" s="385" t="s">
        <v>53</v>
      </c>
      <c r="B22" s="388" t="s">
        <v>165</v>
      </c>
      <c r="C22" s="387"/>
      <c r="D22" s="137"/>
      <c r="E22" s="321"/>
      <c r="F22" s="131">
        <f t="shared" si="0"/>
        <v>2500</v>
      </c>
      <c r="G22" s="131">
        <f t="shared" si="4"/>
        <v>30000</v>
      </c>
      <c r="H22" s="131">
        <f t="shared" si="2"/>
        <v>30000</v>
      </c>
      <c r="I22" s="138"/>
      <c r="J22" s="139"/>
      <c r="K22" s="139"/>
      <c r="L22" s="139"/>
      <c r="M22" s="139"/>
      <c r="N22" s="139"/>
      <c r="O22" s="139"/>
      <c r="P22" s="139"/>
      <c r="Q22" s="139">
        <v>0</v>
      </c>
      <c r="R22" s="139">
        <v>0</v>
      </c>
      <c r="S22" s="139">
        <v>0</v>
      </c>
      <c r="T22" s="140">
        <v>2500</v>
      </c>
      <c r="U22" s="140">
        <v>2500</v>
      </c>
      <c r="V22" s="140">
        <v>2500</v>
      </c>
      <c r="W22" s="140">
        <v>2500</v>
      </c>
      <c r="X22" s="140">
        <v>2500</v>
      </c>
      <c r="Y22" s="140">
        <v>2500</v>
      </c>
      <c r="Z22" s="140">
        <v>2500</v>
      </c>
      <c r="AA22" s="140">
        <v>2500</v>
      </c>
      <c r="AB22" s="140">
        <v>2500</v>
      </c>
      <c r="AC22" s="140">
        <v>2500</v>
      </c>
      <c r="AD22" s="140">
        <v>2500</v>
      </c>
      <c r="AE22" s="140">
        <v>2500</v>
      </c>
      <c r="AF22" s="140">
        <v>2500</v>
      </c>
      <c r="AG22" s="140">
        <v>2500</v>
      </c>
      <c r="AH22" s="140">
        <v>2500</v>
      </c>
      <c r="AI22" s="140">
        <v>2500</v>
      </c>
      <c r="AJ22" s="140">
        <v>2500</v>
      </c>
      <c r="AK22" s="140">
        <v>2500</v>
      </c>
      <c r="AL22" s="140">
        <v>2500</v>
      </c>
      <c r="AM22" s="140">
        <v>2500</v>
      </c>
      <c r="AN22" s="140">
        <v>2500</v>
      </c>
      <c r="AO22" s="140">
        <v>2500</v>
      </c>
      <c r="AP22" s="140">
        <v>2500</v>
      </c>
      <c r="AQ22" s="140">
        <v>2500</v>
      </c>
      <c r="AR22" s="140">
        <v>2500</v>
      </c>
    </row>
    <row r="23" spans="1:44" ht="19.5" customHeight="1">
      <c r="A23" s="385" t="s">
        <v>162</v>
      </c>
      <c r="B23" s="388" t="s">
        <v>164</v>
      </c>
      <c r="C23" s="387"/>
      <c r="D23" s="137"/>
      <c r="E23" s="321"/>
      <c r="F23" s="131">
        <f t="shared" si="0"/>
        <v>2250</v>
      </c>
      <c r="G23" s="131">
        <f t="shared" si="4"/>
        <v>27000</v>
      </c>
      <c r="H23" s="131">
        <f t="shared" si="2"/>
        <v>27000</v>
      </c>
      <c r="I23" s="138"/>
      <c r="J23" s="139"/>
      <c r="K23" s="139"/>
      <c r="L23" s="139"/>
      <c r="M23" s="139"/>
      <c r="N23" s="139"/>
      <c r="O23" s="139"/>
      <c r="P23" s="139"/>
      <c r="Q23" s="139"/>
      <c r="R23" s="139">
        <v>0</v>
      </c>
      <c r="S23" s="139"/>
      <c r="T23" s="140">
        <v>2250</v>
      </c>
      <c r="U23" s="140">
        <v>2250</v>
      </c>
      <c r="V23" s="140">
        <v>2250</v>
      </c>
      <c r="W23" s="140">
        <v>2250</v>
      </c>
      <c r="X23" s="140">
        <v>2250</v>
      </c>
      <c r="Y23" s="140">
        <v>2250</v>
      </c>
      <c r="Z23" s="140">
        <v>2250</v>
      </c>
      <c r="AA23" s="140">
        <v>2250</v>
      </c>
      <c r="AB23" s="140">
        <v>2250</v>
      </c>
      <c r="AC23" s="140">
        <v>2250</v>
      </c>
      <c r="AD23" s="140">
        <v>2250</v>
      </c>
      <c r="AE23" s="140">
        <v>2250</v>
      </c>
      <c r="AF23" s="140">
        <v>2250</v>
      </c>
      <c r="AG23" s="140">
        <v>2250</v>
      </c>
      <c r="AH23" s="140">
        <v>2250</v>
      </c>
      <c r="AI23" s="140">
        <v>2250</v>
      </c>
      <c r="AJ23" s="140">
        <v>2250</v>
      </c>
      <c r="AK23" s="140">
        <v>2250</v>
      </c>
      <c r="AL23" s="140">
        <v>2250</v>
      </c>
      <c r="AM23" s="140">
        <v>2250</v>
      </c>
      <c r="AN23" s="140">
        <v>2250</v>
      </c>
      <c r="AO23" s="140">
        <v>2250</v>
      </c>
      <c r="AP23" s="140">
        <v>2250</v>
      </c>
      <c r="AQ23" s="140">
        <v>2250</v>
      </c>
      <c r="AR23" s="140">
        <v>2250</v>
      </c>
    </row>
    <row r="24" spans="1:44" ht="19.5" customHeight="1">
      <c r="A24" s="398" t="s">
        <v>163</v>
      </c>
      <c r="B24" s="388" t="s">
        <v>167</v>
      </c>
      <c r="C24" s="387"/>
      <c r="D24" s="137"/>
      <c r="E24" s="321"/>
      <c r="F24" s="131">
        <f t="shared" ref="F24" si="5">SUM(I24:T24)</f>
        <v>15000</v>
      </c>
      <c r="G24" s="131">
        <f t="shared" ref="G24" si="6">SUM(U24:AF24)</f>
        <v>60000</v>
      </c>
      <c r="H24" s="131">
        <f t="shared" ref="H24" si="7">SUM(AG24:AR24)</f>
        <v>115000</v>
      </c>
      <c r="I24" s="138"/>
      <c r="J24" s="139"/>
      <c r="K24" s="139"/>
      <c r="L24" s="139"/>
      <c r="M24" s="139"/>
      <c r="N24" s="139"/>
      <c r="O24" s="139"/>
      <c r="P24" s="139"/>
      <c r="Q24" s="139"/>
      <c r="R24" s="155">
        <v>5000</v>
      </c>
      <c r="S24" s="155">
        <v>5000</v>
      </c>
      <c r="T24" s="155">
        <v>5000</v>
      </c>
      <c r="U24" s="155">
        <v>5000</v>
      </c>
      <c r="V24" s="155">
        <v>5000</v>
      </c>
      <c r="W24" s="155">
        <v>5000</v>
      </c>
      <c r="X24" s="155">
        <v>5000</v>
      </c>
      <c r="Y24" s="155">
        <v>5000</v>
      </c>
      <c r="Z24" s="155">
        <v>5000</v>
      </c>
      <c r="AA24" s="155">
        <v>5000</v>
      </c>
      <c r="AB24" s="155">
        <v>5000</v>
      </c>
      <c r="AC24" s="155">
        <v>5000</v>
      </c>
      <c r="AD24" s="155">
        <v>5000</v>
      </c>
      <c r="AE24" s="155">
        <v>5000</v>
      </c>
      <c r="AF24" s="155">
        <v>5000</v>
      </c>
      <c r="AG24" s="155">
        <v>5000</v>
      </c>
      <c r="AH24" s="154">
        <v>10000</v>
      </c>
      <c r="AI24" s="154">
        <v>10000</v>
      </c>
      <c r="AJ24" s="154">
        <v>10000</v>
      </c>
      <c r="AK24" s="154">
        <v>10000</v>
      </c>
      <c r="AL24" s="154">
        <v>10000</v>
      </c>
      <c r="AM24" s="154">
        <v>10000</v>
      </c>
      <c r="AN24" s="154">
        <v>10000</v>
      </c>
      <c r="AO24" s="154">
        <v>10000</v>
      </c>
      <c r="AP24" s="154">
        <v>10000</v>
      </c>
      <c r="AQ24" s="154">
        <v>10000</v>
      </c>
      <c r="AR24" s="154">
        <v>10000</v>
      </c>
    </row>
    <row r="25" spans="1:44" ht="19.5" hidden="1" customHeight="1">
      <c r="A25" s="118" t="s">
        <v>50</v>
      </c>
      <c r="B25" s="136"/>
      <c r="C25" s="136"/>
      <c r="D25" s="137"/>
      <c r="E25" s="321"/>
      <c r="F25" s="131">
        <f t="shared" ref="F25:F38" si="8">SUM(I25:T25)</f>
        <v>0</v>
      </c>
      <c r="G25" s="131">
        <f t="shared" ref="G25:G38" si="9">SUM(U25:AF25)</f>
        <v>0</v>
      </c>
      <c r="H25" s="131">
        <f t="shared" ref="H25:H38" si="10">SUM(AG25:AR25)</f>
        <v>0</v>
      </c>
      <c r="I25" s="138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</row>
    <row r="26" spans="1:44" ht="19.5" hidden="1" customHeight="1">
      <c r="A26" s="118" t="s">
        <v>52</v>
      </c>
      <c r="B26" s="136"/>
      <c r="C26" s="136"/>
      <c r="D26" s="137"/>
      <c r="E26" s="321"/>
      <c r="F26" s="131">
        <f t="shared" si="8"/>
        <v>0</v>
      </c>
      <c r="G26" s="131">
        <f t="shared" si="9"/>
        <v>0</v>
      </c>
      <c r="H26" s="131">
        <f t="shared" si="10"/>
        <v>0</v>
      </c>
      <c r="I26" s="138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</row>
    <row r="27" spans="1:44" ht="19.5" hidden="1" customHeight="1">
      <c r="A27" s="118" t="s">
        <v>53</v>
      </c>
      <c r="B27" s="136"/>
      <c r="C27" s="136"/>
      <c r="D27" s="137"/>
      <c r="E27" s="321"/>
      <c r="F27" s="131">
        <f t="shared" si="8"/>
        <v>0</v>
      </c>
      <c r="G27" s="131">
        <f t="shared" si="9"/>
        <v>0</v>
      </c>
      <c r="H27" s="131">
        <f t="shared" si="10"/>
        <v>0</v>
      </c>
      <c r="I27" s="138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</row>
    <row r="28" spans="1:44" ht="19.5" hidden="1" customHeight="1">
      <c r="A28" s="118" t="s">
        <v>54</v>
      </c>
      <c r="B28" s="136"/>
      <c r="C28" s="136"/>
      <c r="D28" s="137"/>
      <c r="E28" s="321"/>
      <c r="F28" s="131">
        <f t="shared" si="8"/>
        <v>0</v>
      </c>
      <c r="G28" s="131">
        <f t="shared" si="9"/>
        <v>0</v>
      </c>
      <c r="H28" s="131">
        <f t="shared" si="10"/>
        <v>0</v>
      </c>
      <c r="I28" s="138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</row>
    <row r="29" spans="1:44" ht="19.5" hidden="1" customHeight="1">
      <c r="A29" s="118" t="s">
        <v>55</v>
      </c>
      <c r="B29" s="136"/>
      <c r="C29" s="136"/>
      <c r="D29" s="137"/>
      <c r="E29" s="321"/>
      <c r="F29" s="131">
        <f t="shared" si="8"/>
        <v>0</v>
      </c>
      <c r="G29" s="131">
        <f t="shared" si="9"/>
        <v>0</v>
      </c>
      <c r="H29" s="131">
        <f t="shared" si="10"/>
        <v>0</v>
      </c>
      <c r="I29" s="138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</row>
    <row r="30" spans="1:44" ht="19.5" customHeight="1">
      <c r="A30" s="399" t="s">
        <v>56</v>
      </c>
      <c r="B30" s="400" t="s">
        <v>168</v>
      </c>
      <c r="C30" s="401"/>
      <c r="D30" s="156"/>
      <c r="E30" s="324"/>
      <c r="F30" s="131">
        <f t="shared" si="8"/>
        <v>10117</v>
      </c>
      <c r="G30" s="131">
        <f t="shared" si="9"/>
        <v>0</v>
      </c>
      <c r="H30" s="131">
        <f t="shared" si="10"/>
        <v>0</v>
      </c>
      <c r="I30" s="157"/>
      <c r="J30" s="158"/>
      <c r="K30" s="158"/>
      <c r="L30" s="158"/>
      <c r="M30" s="158"/>
      <c r="N30" s="158">
        <v>10117</v>
      </c>
      <c r="O30" s="334" t="s">
        <v>61</v>
      </c>
      <c r="P30" s="158"/>
      <c r="Q30" s="158"/>
      <c r="R30" s="158"/>
      <c r="S30" s="158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</row>
    <row r="31" spans="1:44" ht="19.5" customHeight="1">
      <c r="A31" s="393" t="s">
        <v>56</v>
      </c>
      <c r="B31" s="397" t="s">
        <v>169</v>
      </c>
      <c r="C31" s="395"/>
      <c r="D31" s="396"/>
      <c r="E31" s="325"/>
      <c r="F31" s="131">
        <f t="shared" si="8"/>
        <v>5000</v>
      </c>
      <c r="G31" s="131">
        <f t="shared" si="9"/>
        <v>0</v>
      </c>
      <c r="H31" s="131">
        <f t="shared" si="10"/>
        <v>0</v>
      </c>
      <c r="I31" s="160"/>
      <c r="J31" s="161"/>
      <c r="K31" s="161"/>
      <c r="L31" s="161">
        <v>0</v>
      </c>
      <c r="M31" s="161">
        <v>0</v>
      </c>
      <c r="N31" s="161">
        <v>0</v>
      </c>
      <c r="O31" s="161">
        <v>5000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</row>
    <row r="32" spans="1:44" ht="19.5" customHeight="1">
      <c r="A32" s="162" t="s">
        <v>56</v>
      </c>
      <c r="B32" s="163" t="s">
        <v>57</v>
      </c>
      <c r="C32" s="164"/>
      <c r="D32" s="165"/>
      <c r="E32" s="326"/>
      <c r="F32" s="131">
        <f t="shared" si="8"/>
        <v>0</v>
      </c>
      <c r="G32" s="131">
        <f t="shared" si="9"/>
        <v>0</v>
      </c>
      <c r="H32" s="131">
        <f t="shared" si="10"/>
        <v>0</v>
      </c>
      <c r="I32" s="166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</row>
    <row r="33" spans="1:44" ht="19.5" customHeight="1">
      <c r="A33" s="402" t="s">
        <v>58</v>
      </c>
      <c r="B33" s="403" t="s">
        <v>59</v>
      </c>
      <c r="C33" s="404"/>
      <c r="D33" s="168"/>
      <c r="E33" s="328"/>
      <c r="F33" s="131">
        <f t="shared" si="8"/>
        <v>8279.3250000000007</v>
      </c>
      <c r="G33" s="131">
        <f t="shared" si="9"/>
        <v>2759.7750000000001</v>
      </c>
      <c r="H33" s="131">
        <f t="shared" si="10"/>
        <v>0</v>
      </c>
      <c r="I33" s="169"/>
      <c r="J33" s="170"/>
      <c r="K33" s="170"/>
      <c r="L33" s="171">
        <f t="shared" ref="L33:W33" si="11">+(L67+L68)*0.5935</f>
        <v>919.92500000000007</v>
      </c>
      <c r="M33" s="171">
        <f t="shared" si="11"/>
        <v>919.92500000000007</v>
      </c>
      <c r="N33" s="171">
        <f t="shared" si="11"/>
        <v>919.92500000000007</v>
      </c>
      <c r="O33" s="171">
        <f t="shared" si="11"/>
        <v>919.92500000000007</v>
      </c>
      <c r="P33" s="171">
        <f t="shared" si="11"/>
        <v>919.92500000000007</v>
      </c>
      <c r="Q33" s="171">
        <f t="shared" si="11"/>
        <v>919.92500000000007</v>
      </c>
      <c r="R33" s="171">
        <f t="shared" si="11"/>
        <v>919.92500000000007</v>
      </c>
      <c r="S33" s="171">
        <f t="shared" si="11"/>
        <v>919.92500000000007</v>
      </c>
      <c r="T33" s="171">
        <f t="shared" si="11"/>
        <v>919.92500000000007</v>
      </c>
      <c r="U33" s="171">
        <f t="shared" si="11"/>
        <v>919.92500000000007</v>
      </c>
      <c r="V33" s="171">
        <f t="shared" si="11"/>
        <v>919.92500000000007</v>
      </c>
      <c r="W33" s="171">
        <f t="shared" si="11"/>
        <v>919.92500000000007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0</v>
      </c>
      <c r="AG33" s="172">
        <v>0</v>
      </c>
      <c r="AH33" s="172">
        <v>0</v>
      </c>
      <c r="AI33" s="172">
        <v>0</v>
      </c>
      <c r="AJ33" s="172">
        <v>0</v>
      </c>
      <c r="AK33" s="172">
        <v>0</v>
      </c>
      <c r="AL33" s="172">
        <v>0</v>
      </c>
      <c r="AM33" s="172">
        <v>0</v>
      </c>
      <c r="AN33" s="172">
        <v>0</v>
      </c>
      <c r="AO33" s="172">
        <v>0</v>
      </c>
      <c r="AP33" s="172">
        <v>0</v>
      </c>
      <c r="AQ33" s="172">
        <v>0</v>
      </c>
      <c r="AR33" s="172">
        <v>0</v>
      </c>
    </row>
    <row r="34" spans="1:44" ht="19.5" customHeight="1">
      <c r="A34" s="402" t="s">
        <v>58</v>
      </c>
      <c r="B34" s="403" t="s">
        <v>60</v>
      </c>
      <c r="C34" s="404"/>
      <c r="D34" s="168"/>
      <c r="E34" s="328"/>
      <c r="F34" s="131">
        <f t="shared" si="8"/>
        <v>9276.4050000000007</v>
      </c>
      <c r="G34" s="131">
        <f t="shared" si="9"/>
        <v>1762.9250000000002</v>
      </c>
      <c r="H34" s="131">
        <f t="shared" si="10"/>
        <v>0</v>
      </c>
      <c r="I34" s="169"/>
      <c r="J34" s="171">
        <f t="shared" ref="J34:U34" si="12">+(J65+J66)*0.5935</f>
        <v>77.155000000000001</v>
      </c>
      <c r="K34" s="171">
        <f t="shared" si="12"/>
        <v>919.92500000000007</v>
      </c>
      <c r="L34" s="171">
        <f t="shared" si="12"/>
        <v>919.92500000000007</v>
      </c>
      <c r="M34" s="171">
        <f t="shared" si="12"/>
        <v>919.92500000000007</v>
      </c>
      <c r="N34" s="171">
        <f t="shared" si="12"/>
        <v>919.92500000000007</v>
      </c>
      <c r="O34" s="171">
        <f t="shared" si="12"/>
        <v>919.92500000000007</v>
      </c>
      <c r="P34" s="171">
        <f t="shared" si="12"/>
        <v>919.92500000000007</v>
      </c>
      <c r="Q34" s="171">
        <f t="shared" si="12"/>
        <v>919.92500000000007</v>
      </c>
      <c r="R34" s="171">
        <f t="shared" si="12"/>
        <v>919.92500000000007</v>
      </c>
      <c r="S34" s="171">
        <f t="shared" si="12"/>
        <v>919.92500000000007</v>
      </c>
      <c r="T34" s="171">
        <f t="shared" si="12"/>
        <v>919.92500000000007</v>
      </c>
      <c r="U34" s="171">
        <f t="shared" si="12"/>
        <v>919.92500000000007</v>
      </c>
      <c r="V34" s="172">
        <v>843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0</v>
      </c>
      <c r="AK34" s="172">
        <v>0</v>
      </c>
      <c r="AL34" s="172">
        <v>0</v>
      </c>
      <c r="AM34" s="172">
        <v>0</v>
      </c>
      <c r="AN34" s="172">
        <v>0</v>
      </c>
      <c r="AO34" s="172">
        <v>0</v>
      </c>
      <c r="AP34" s="172">
        <v>0</v>
      </c>
      <c r="AQ34" s="172">
        <v>0</v>
      </c>
      <c r="AR34" s="172">
        <v>0</v>
      </c>
    </row>
    <row r="35" spans="1:44" s="377" customFormat="1" ht="19.5" customHeight="1" thickBot="1">
      <c r="A35" s="410" t="s">
        <v>170</v>
      </c>
      <c r="B35" s="411" t="s">
        <v>171</v>
      </c>
      <c r="C35" s="405"/>
      <c r="D35" s="406"/>
      <c r="E35" s="328"/>
      <c r="F35" s="131">
        <f t="shared" si="8"/>
        <v>2664</v>
      </c>
      <c r="G35" s="131">
        <f t="shared" si="9"/>
        <v>5336</v>
      </c>
      <c r="H35" s="131"/>
      <c r="I35" s="407"/>
      <c r="J35" s="408"/>
      <c r="K35" s="408"/>
      <c r="L35" s="408"/>
      <c r="M35" s="408"/>
      <c r="N35" s="408"/>
      <c r="O35" s="408"/>
      <c r="P35" s="408"/>
      <c r="Q35" s="408">
        <v>666</v>
      </c>
      <c r="R35" s="408">
        <v>666</v>
      </c>
      <c r="S35" s="408">
        <v>666</v>
      </c>
      <c r="T35" s="408">
        <v>666</v>
      </c>
      <c r="U35" s="408">
        <v>666</v>
      </c>
      <c r="V35" s="408">
        <v>666</v>
      </c>
      <c r="W35" s="408">
        <v>666</v>
      </c>
      <c r="X35" s="408">
        <v>666</v>
      </c>
      <c r="Y35" s="408">
        <v>668</v>
      </c>
      <c r="Z35" s="408">
        <v>668</v>
      </c>
      <c r="AA35" s="408">
        <v>668</v>
      </c>
      <c r="AB35" s="408">
        <v>668</v>
      </c>
      <c r="AC35" s="409"/>
      <c r="AD35" s="409"/>
      <c r="AE35" s="409"/>
      <c r="AF35" s="409"/>
      <c r="AG35" s="409"/>
      <c r="AH35" s="409"/>
      <c r="AI35" s="409"/>
      <c r="AJ35" s="409"/>
      <c r="AK35" s="409"/>
      <c r="AL35" s="409"/>
      <c r="AM35" s="409"/>
      <c r="AN35" s="409"/>
      <c r="AO35" s="409"/>
      <c r="AP35" s="409"/>
      <c r="AQ35" s="409"/>
      <c r="AR35" s="409"/>
    </row>
    <row r="36" spans="1:44" ht="19.5" customHeight="1" thickBot="1">
      <c r="A36" s="142" t="s">
        <v>62</v>
      </c>
      <c r="B36" s="300" t="s">
        <v>61</v>
      </c>
      <c r="C36" s="143"/>
      <c r="D36" s="173"/>
      <c r="E36" s="327"/>
      <c r="F36" s="131">
        <f t="shared" si="8"/>
        <v>65051.729999999989</v>
      </c>
      <c r="G36" s="131">
        <f t="shared" si="9"/>
        <v>212618.7</v>
      </c>
      <c r="H36" s="131">
        <f t="shared" si="10"/>
        <v>273760</v>
      </c>
      <c r="I36" s="145">
        <f>SUM(I17:I35)</f>
        <v>0</v>
      </c>
      <c r="J36" s="145">
        <f t="shared" ref="J36:AR36" si="13">SUM(J17:J35)</f>
        <v>77.155000000000001</v>
      </c>
      <c r="K36" s="145">
        <f t="shared" si="13"/>
        <v>1369.9250000000002</v>
      </c>
      <c r="L36" s="145">
        <f t="shared" si="13"/>
        <v>2109.8500000000004</v>
      </c>
      <c r="M36" s="145">
        <f t="shared" si="13"/>
        <v>1839.8500000000001</v>
      </c>
      <c r="N36" s="145">
        <f t="shared" si="13"/>
        <v>11956.849999999999</v>
      </c>
      <c r="O36" s="145">
        <f t="shared" si="13"/>
        <v>6839.85</v>
      </c>
      <c r="P36" s="145">
        <f t="shared" si="13"/>
        <v>1839.8500000000001</v>
      </c>
      <c r="Q36" s="145">
        <f t="shared" si="13"/>
        <v>3860.8500000000004</v>
      </c>
      <c r="R36" s="145">
        <f t="shared" si="13"/>
        <v>9735.85</v>
      </c>
      <c r="S36" s="145">
        <f t="shared" si="13"/>
        <v>10235.849999999999</v>
      </c>
      <c r="T36" s="145">
        <f t="shared" si="13"/>
        <v>15185.849999999999</v>
      </c>
      <c r="U36" s="145">
        <f t="shared" si="13"/>
        <v>20435.849999999999</v>
      </c>
      <c r="V36" s="145">
        <f t="shared" si="13"/>
        <v>20358.924999999999</v>
      </c>
      <c r="W36" s="145">
        <f t="shared" si="13"/>
        <v>19515.924999999999</v>
      </c>
      <c r="X36" s="145">
        <f t="shared" si="13"/>
        <v>18596</v>
      </c>
      <c r="Y36" s="145">
        <f t="shared" si="13"/>
        <v>18598</v>
      </c>
      <c r="Z36" s="145">
        <f t="shared" si="13"/>
        <v>18598</v>
      </c>
      <c r="AA36" s="145">
        <f t="shared" si="13"/>
        <v>10898</v>
      </c>
      <c r="AB36" s="145">
        <f t="shared" si="13"/>
        <v>10898</v>
      </c>
      <c r="AC36" s="145">
        <f t="shared" si="13"/>
        <v>18330</v>
      </c>
      <c r="AD36" s="145">
        <f t="shared" si="13"/>
        <v>18730</v>
      </c>
      <c r="AE36" s="145">
        <f t="shared" si="13"/>
        <v>18730</v>
      </c>
      <c r="AF36" s="145">
        <f t="shared" si="13"/>
        <v>18930</v>
      </c>
      <c r="AG36" s="145">
        <f t="shared" si="13"/>
        <v>18030</v>
      </c>
      <c r="AH36" s="145">
        <f t="shared" si="13"/>
        <v>23030</v>
      </c>
      <c r="AI36" s="145">
        <f t="shared" si="13"/>
        <v>23030</v>
      </c>
      <c r="AJ36" s="145">
        <f t="shared" si="13"/>
        <v>23030</v>
      </c>
      <c r="AK36" s="145">
        <f t="shared" si="13"/>
        <v>23030</v>
      </c>
      <c r="AL36" s="145">
        <f t="shared" si="13"/>
        <v>23030</v>
      </c>
      <c r="AM36" s="145">
        <f t="shared" si="13"/>
        <v>22730</v>
      </c>
      <c r="AN36" s="145">
        <f t="shared" si="13"/>
        <v>22730</v>
      </c>
      <c r="AO36" s="145">
        <f t="shared" si="13"/>
        <v>23530</v>
      </c>
      <c r="AP36" s="145">
        <f t="shared" si="13"/>
        <v>23830</v>
      </c>
      <c r="AQ36" s="145">
        <f t="shared" si="13"/>
        <v>23830</v>
      </c>
      <c r="AR36" s="145">
        <f t="shared" si="13"/>
        <v>23930</v>
      </c>
    </row>
    <row r="37" spans="1:44" ht="19.5" customHeight="1">
      <c r="A37" s="174" t="s">
        <v>63</v>
      </c>
      <c r="B37" s="301" t="s">
        <v>61</v>
      </c>
      <c r="C37" s="175"/>
      <c r="D37" s="176"/>
      <c r="E37" s="308"/>
      <c r="F37" s="412">
        <f t="shared" si="8"/>
        <v>65051.729999999989</v>
      </c>
      <c r="G37" s="413">
        <f t="shared" si="9"/>
        <v>212618.7</v>
      </c>
      <c r="H37" s="413">
        <f t="shared" si="10"/>
        <v>273760</v>
      </c>
      <c r="I37" s="179">
        <f t="shared" ref="I37:AR37" si="14">I16+I36</f>
        <v>0</v>
      </c>
      <c r="J37" s="180">
        <f t="shared" si="14"/>
        <v>77.155000000000001</v>
      </c>
      <c r="K37" s="180">
        <f t="shared" si="14"/>
        <v>1369.9250000000002</v>
      </c>
      <c r="L37" s="180">
        <f t="shared" si="14"/>
        <v>2109.8500000000004</v>
      </c>
      <c r="M37" s="180">
        <f t="shared" si="14"/>
        <v>1839.8500000000001</v>
      </c>
      <c r="N37" s="180">
        <f t="shared" si="14"/>
        <v>11956.849999999999</v>
      </c>
      <c r="O37" s="180">
        <f t="shared" si="14"/>
        <v>6839.85</v>
      </c>
      <c r="P37" s="180">
        <f t="shared" si="14"/>
        <v>1839.8500000000001</v>
      </c>
      <c r="Q37" s="180">
        <f t="shared" si="14"/>
        <v>3860.8500000000004</v>
      </c>
      <c r="R37" s="180">
        <f t="shared" si="14"/>
        <v>9735.85</v>
      </c>
      <c r="S37" s="180">
        <f t="shared" si="14"/>
        <v>10235.849999999999</v>
      </c>
      <c r="T37" s="181">
        <f t="shared" si="14"/>
        <v>15185.849999999999</v>
      </c>
      <c r="U37" s="181">
        <f t="shared" si="14"/>
        <v>20435.849999999999</v>
      </c>
      <c r="V37" s="181">
        <f t="shared" si="14"/>
        <v>20358.924999999999</v>
      </c>
      <c r="W37" s="181">
        <f t="shared" si="14"/>
        <v>19515.924999999999</v>
      </c>
      <c r="X37" s="181">
        <f t="shared" si="14"/>
        <v>18596</v>
      </c>
      <c r="Y37" s="181">
        <f t="shared" si="14"/>
        <v>18598</v>
      </c>
      <c r="Z37" s="181">
        <f t="shared" si="14"/>
        <v>18598</v>
      </c>
      <c r="AA37" s="181">
        <f t="shared" si="14"/>
        <v>10898</v>
      </c>
      <c r="AB37" s="181">
        <f t="shared" si="14"/>
        <v>10898</v>
      </c>
      <c r="AC37" s="181">
        <f t="shared" si="14"/>
        <v>18330</v>
      </c>
      <c r="AD37" s="181">
        <f t="shared" si="14"/>
        <v>18730</v>
      </c>
      <c r="AE37" s="181">
        <f t="shared" si="14"/>
        <v>18730</v>
      </c>
      <c r="AF37" s="181">
        <f t="shared" si="14"/>
        <v>18930</v>
      </c>
      <c r="AG37" s="181">
        <f t="shared" si="14"/>
        <v>18030</v>
      </c>
      <c r="AH37" s="181">
        <f t="shared" si="14"/>
        <v>23030</v>
      </c>
      <c r="AI37" s="181">
        <f t="shared" si="14"/>
        <v>23030</v>
      </c>
      <c r="AJ37" s="181">
        <f t="shared" si="14"/>
        <v>23030</v>
      </c>
      <c r="AK37" s="181">
        <f t="shared" si="14"/>
        <v>23030</v>
      </c>
      <c r="AL37" s="181">
        <f t="shared" si="14"/>
        <v>23030</v>
      </c>
      <c r="AM37" s="181">
        <f t="shared" si="14"/>
        <v>22730</v>
      </c>
      <c r="AN37" s="181">
        <f t="shared" si="14"/>
        <v>22730</v>
      </c>
      <c r="AO37" s="181">
        <f t="shared" si="14"/>
        <v>23530</v>
      </c>
      <c r="AP37" s="181">
        <f t="shared" si="14"/>
        <v>23830</v>
      </c>
      <c r="AQ37" s="181">
        <f t="shared" si="14"/>
        <v>23830</v>
      </c>
      <c r="AR37" s="181">
        <f t="shared" si="14"/>
        <v>23930</v>
      </c>
    </row>
    <row r="38" spans="1:44" ht="12" customHeight="1" thickBot="1">
      <c r="A38" s="106"/>
      <c r="B38" s="1"/>
      <c r="C38" s="1"/>
      <c r="D38" s="1"/>
      <c r="E38" s="1"/>
      <c r="F38" s="130">
        <f t="shared" si="8"/>
        <v>0</v>
      </c>
      <c r="G38" s="131">
        <f t="shared" si="9"/>
        <v>0</v>
      </c>
      <c r="H38" s="131">
        <f t="shared" si="10"/>
        <v>0</v>
      </c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5"/>
      <c r="V38" s="18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9.5" customHeight="1" thickBot="1">
      <c r="A39" s="108" t="s">
        <v>64</v>
      </c>
      <c r="B39" s="109"/>
      <c r="C39" s="109"/>
      <c r="D39" s="183"/>
      <c r="E39" s="320" t="s">
        <v>130</v>
      </c>
      <c r="F39" s="130"/>
      <c r="G39" s="131"/>
      <c r="H39" s="131"/>
      <c r="I39" s="184">
        <f>I9</f>
        <v>44227</v>
      </c>
      <c r="J39" s="185">
        <f t="shared" ref="J39:AR39" si="15">IF(I39="","",EOMONTH(I39,1))</f>
        <v>44255</v>
      </c>
      <c r="K39" s="185">
        <f t="shared" si="15"/>
        <v>44286</v>
      </c>
      <c r="L39" s="185">
        <f t="shared" si="15"/>
        <v>44316</v>
      </c>
      <c r="M39" s="185">
        <f t="shared" si="15"/>
        <v>44347</v>
      </c>
      <c r="N39" s="185">
        <f t="shared" si="15"/>
        <v>44377</v>
      </c>
      <c r="O39" s="185">
        <f t="shared" si="15"/>
        <v>44408</v>
      </c>
      <c r="P39" s="185">
        <f t="shared" si="15"/>
        <v>44439</v>
      </c>
      <c r="Q39" s="185">
        <f t="shared" si="15"/>
        <v>44469</v>
      </c>
      <c r="R39" s="185">
        <f t="shared" si="15"/>
        <v>44500</v>
      </c>
      <c r="S39" s="185">
        <f t="shared" si="15"/>
        <v>44530</v>
      </c>
      <c r="T39" s="186">
        <f t="shared" si="15"/>
        <v>44561</v>
      </c>
      <c r="U39" s="186">
        <f t="shared" si="15"/>
        <v>44592</v>
      </c>
      <c r="V39" s="186">
        <f t="shared" si="15"/>
        <v>44620</v>
      </c>
      <c r="W39" s="186">
        <f t="shared" si="15"/>
        <v>44651</v>
      </c>
      <c r="X39" s="186">
        <f t="shared" si="15"/>
        <v>44681</v>
      </c>
      <c r="Y39" s="186">
        <f t="shared" si="15"/>
        <v>44712</v>
      </c>
      <c r="Z39" s="186">
        <f t="shared" si="15"/>
        <v>44742</v>
      </c>
      <c r="AA39" s="186">
        <f t="shared" si="15"/>
        <v>44773</v>
      </c>
      <c r="AB39" s="186">
        <f t="shared" si="15"/>
        <v>44804</v>
      </c>
      <c r="AC39" s="186">
        <f t="shared" si="15"/>
        <v>44834</v>
      </c>
      <c r="AD39" s="186">
        <f t="shared" si="15"/>
        <v>44865</v>
      </c>
      <c r="AE39" s="186">
        <f t="shared" si="15"/>
        <v>44895</v>
      </c>
      <c r="AF39" s="186">
        <f t="shared" si="15"/>
        <v>44926</v>
      </c>
      <c r="AG39" s="186">
        <f t="shared" si="15"/>
        <v>44957</v>
      </c>
      <c r="AH39" s="186">
        <f t="shared" si="15"/>
        <v>44985</v>
      </c>
      <c r="AI39" s="186">
        <f t="shared" si="15"/>
        <v>45016</v>
      </c>
      <c r="AJ39" s="186">
        <f t="shared" si="15"/>
        <v>45046</v>
      </c>
      <c r="AK39" s="186">
        <f t="shared" si="15"/>
        <v>45077</v>
      </c>
      <c r="AL39" s="186">
        <f t="shared" si="15"/>
        <v>45107</v>
      </c>
      <c r="AM39" s="186">
        <f t="shared" si="15"/>
        <v>45138</v>
      </c>
      <c r="AN39" s="186">
        <f t="shared" si="15"/>
        <v>45169</v>
      </c>
      <c r="AO39" s="186">
        <f t="shared" si="15"/>
        <v>45199</v>
      </c>
      <c r="AP39" s="186">
        <f t="shared" si="15"/>
        <v>45230</v>
      </c>
      <c r="AQ39" s="186">
        <f t="shared" si="15"/>
        <v>45260</v>
      </c>
      <c r="AR39" s="186">
        <f t="shared" si="15"/>
        <v>45291</v>
      </c>
    </row>
    <row r="40" spans="1:44" ht="19.5" customHeight="1">
      <c r="A40" s="118" t="s">
        <v>65</v>
      </c>
      <c r="B40" s="149"/>
      <c r="C40" s="119"/>
      <c r="D40" s="307"/>
      <c r="E40" s="321"/>
      <c r="F40" s="131">
        <f t="shared" ref="F40:F47" si="16">SUM(I40:T40)</f>
        <v>0</v>
      </c>
      <c r="G40" s="131">
        <f t="shared" ref="G40:G47" si="17">SUM(U40:AF40)</f>
        <v>0</v>
      </c>
      <c r="H40" s="131">
        <f t="shared" ref="H40:H47" si="18">SUM(AG40:AR40)</f>
        <v>0</v>
      </c>
      <c r="I40" s="138"/>
      <c r="J40" s="139" t="s">
        <v>61</v>
      </c>
      <c r="K40" s="187"/>
      <c r="L40" s="187"/>
      <c r="M40" s="187"/>
      <c r="N40" s="187"/>
      <c r="O40" s="187"/>
      <c r="P40" s="187"/>
      <c r="Q40" s="187"/>
      <c r="R40" s="187"/>
      <c r="S40" s="187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</row>
    <row r="41" spans="1:44" ht="19.5" customHeight="1" thickBot="1">
      <c r="A41" s="141" t="s">
        <v>66</v>
      </c>
      <c r="B41" s="188"/>
      <c r="C41" s="188"/>
      <c r="D41" s="314"/>
      <c r="E41" s="321"/>
      <c r="F41" s="131">
        <f t="shared" si="16"/>
        <v>0</v>
      </c>
      <c r="G41" s="131">
        <f t="shared" si="17"/>
        <v>0</v>
      </c>
      <c r="H41" s="131">
        <f t="shared" si="18"/>
        <v>0</v>
      </c>
      <c r="I41" s="132"/>
      <c r="J41" s="123"/>
      <c r="K41" s="189"/>
      <c r="L41" s="189"/>
      <c r="M41" s="189"/>
      <c r="N41" s="189"/>
      <c r="O41" s="189"/>
      <c r="P41" s="189"/>
      <c r="Q41" s="189"/>
      <c r="R41" s="189"/>
      <c r="S41" s="189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</row>
    <row r="42" spans="1:44" ht="19.5" hidden="1" customHeight="1">
      <c r="A42" s="141" t="s">
        <v>67</v>
      </c>
      <c r="B42" s="188"/>
      <c r="C42" s="188"/>
      <c r="D42" s="316"/>
      <c r="E42" s="323"/>
      <c r="F42" s="131">
        <f t="shared" si="16"/>
        <v>0</v>
      </c>
      <c r="G42" s="131">
        <f t="shared" si="17"/>
        <v>0</v>
      </c>
      <c r="H42" s="131">
        <f t="shared" si="18"/>
        <v>0</v>
      </c>
      <c r="I42" s="132"/>
      <c r="J42" s="123"/>
      <c r="K42" s="189"/>
      <c r="L42" s="189"/>
      <c r="M42" s="189"/>
      <c r="N42" s="189"/>
      <c r="O42" s="189"/>
      <c r="P42" s="189"/>
      <c r="Q42" s="189"/>
      <c r="R42" s="189"/>
      <c r="S42" s="189"/>
      <c r="T42" s="124"/>
      <c r="U42" s="105"/>
      <c r="V42" s="18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9.5" customHeight="1" thickBot="1">
      <c r="A43" s="142" t="s">
        <v>47</v>
      </c>
      <c r="B43" s="300" t="s">
        <v>61</v>
      </c>
      <c r="C43" s="143"/>
      <c r="D43" s="315"/>
      <c r="E43" s="327"/>
      <c r="F43" s="131">
        <f t="shared" si="16"/>
        <v>0</v>
      </c>
      <c r="G43" s="131">
        <f t="shared" si="17"/>
        <v>0</v>
      </c>
      <c r="H43" s="131">
        <f t="shared" si="18"/>
        <v>0</v>
      </c>
      <c r="I43" s="145">
        <f t="shared" ref="I43:AR43" si="19">SUM(I40:I42)</f>
        <v>0</v>
      </c>
      <c r="J43" s="146">
        <f t="shared" si="19"/>
        <v>0</v>
      </c>
      <c r="K43" s="146">
        <f t="shared" si="19"/>
        <v>0</v>
      </c>
      <c r="L43" s="146">
        <f t="shared" si="19"/>
        <v>0</v>
      </c>
      <c r="M43" s="146">
        <f t="shared" si="19"/>
        <v>0</v>
      </c>
      <c r="N43" s="146">
        <f t="shared" si="19"/>
        <v>0</v>
      </c>
      <c r="O43" s="146">
        <f t="shared" si="19"/>
        <v>0</v>
      </c>
      <c r="P43" s="146">
        <f t="shared" si="19"/>
        <v>0</v>
      </c>
      <c r="Q43" s="146">
        <f t="shared" si="19"/>
        <v>0</v>
      </c>
      <c r="R43" s="146">
        <f t="shared" si="19"/>
        <v>0</v>
      </c>
      <c r="S43" s="146">
        <f t="shared" si="19"/>
        <v>0</v>
      </c>
      <c r="T43" s="147">
        <f t="shared" si="19"/>
        <v>0</v>
      </c>
      <c r="U43" s="147">
        <f t="shared" si="19"/>
        <v>0</v>
      </c>
      <c r="V43" s="147">
        <f t="shared" si="19"/>
        <v>0</v>
      </c>
      <c r="W43" s="147">
        <f t="shared" si="19"/>
        <v>0</v>
      </c>
      <c r="X43" s="147">
        <f t="shared" si="19"/>
        <v>0</v>
      </c>
      <c r="Y43" s="147">
        <f t="shared" si="19"/>
        <v>0</v>
      </c>
      <c r="Z43" s="147">
        <f t="shared" si="19"/>
        <v>0</v>
      </c>
      <c r="AA43" s="147">
        <f t="shared" si="19"/>
        <v>0</v>
      </c>
      <c r="AB43" s="147">
        <f t="shared" si="19"/>
        <v>0</v>
      </c>
      <c r="AC43" s="147">
        <f t="shared" si="19"/>
        <v>0</v>
      </c>
      <c r="AD43" s="147">
        <f t="shared" si="19"/>
        <v>0</v>
      </c>
      <c r="AE43" s="147">
        <f t="shared" si="19"/>
        <v>0</v>
      </c>
      <c r="AF43" s="147">
        <f t="shared" si="19"/>
        <v>0</v>
      </c>
      <c r="AG43" s="147">
        <f t="shared" si="19"/>
        <v>0</v>
      </c>
      <c r="AH43" s="147">
        <f t="shared" si="19"/>
        <v>0</v>
      </c>
      <c r="AI43" s="147">
        <f t="shared" si="19"/>
        <v>0</v>
      </c>
      <c r="AJ43" s="147">
        <f t="shared" si="19"/>
        <v>0</v>
      </c>
      <c r="AK43" s="147">
        <f t="shared" si="19"/>
        <v>0</v>
      </c>
      <c r="AL43" s="147">
        <f t="shared" si="19"/>
        <v>0</v>
      </c>
      <c r="AM43" s="147">
        <f t="shared" si="19"/>
        <v>0</v>
      </c>
      <c r="AN43" s="147">
        <f t="shared" si="19"/>
        <v>0</v>
      </c>
      <c r="AO43" s="147">
        <f t="shared" si="19"/>
        <v>0</v>
      </c>
      <c r="AP43" s="147">
        <f t="shared" si="19"/>
        <v>0</v>
      </c>
      <c r="AQ43" s="147">
        <f t="shared" si="19"/>
        <v>0</v>
      </c>
      <c r="AR43" s="147">
        <f t="shared" si="19"/>
        <v>0</v>
      </c>
    </row>
    <row r="44" spans="1:44" ht="19.5" customHeight="1">
      <c r="A44" s="141" t="s">
        <v>68</v>
      </c>
      <c r="B44" s="263" t="s">
        <v>61</v>
      </c>
      <c r="C44" s="119"/>
      <c r="D44" s="293"/>
      <c r="E44" s="323"/>
      <c r="F44" s="131">
        <f t="shared" si="16"/>
        <v>0</v>
      </c>
      <c r="G44" s="131">
        <f t="shared" si="17"/>
        <v>0</v>
      </c>
      <c r="H44" s="131">
        <f t="shared" si="18"/>
        <v>0</v>
      </c>
      <c r="I44" s="132"/>
      <c r="J44" s="123"/>
      <c r="K44" s="189"/>
      <c r="L44" s="189"/>
      <c r="M44" s="189"/>
      <c r="N44" s="189"/>
      <c r="O44" s="189"/>
      <c r="P44" s="189"/>
      <c r="Q44" s="189"/>
      <c r="R44" s="189"/>
      <c r="S44" s="189"/>
      <c r="T44" s="190"/>
      <c r="U44" s="125"/>
      <c r="V44" s="18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30" customHeight="1">
      <c r="A45" s="191" t="s">
        <v>69</v>
      </c>
      <c r="B45" s="192" t="str">
        <f>B21</f>
        <v xml:space="preserve"> Ateliers collectifs bénéficiaires </v>
      </c>
      <c r="C45" s="193"/>
      <c r="D45" s="319"/>
      <c r="E45" s="329"/>
      <c r="F45" s="131">
        <f t="shared" si="16"/>
        <v>2100</v>
      </c>
      <c r="G45" s="131">
        <f t="shared" si="17"/>
        <v>17865</v>
      </c>
      <c r="H45" s="131">
        <f t="shared" si="18"/>
        <v>21438</v>
      </c>
      <c r="I45" s="194"/>
      <c r="J45" s="195"/>
      <c r="K45" s="195">
        <f t="shared" ref="K45:R45" si="20">+K$21*0.8</f>
        <v>0</v>
      </c>
      <c r="L45" s="195">
        <f t="shared" si="20"/>
        <v>0</v>
      </c>
      <c r="M45" s="195">
        <f t="shared" si="20"/>
        <v>0</v>
      </c>
      <c r="N45" s="195">
        <f t="shared" si="20"/>
        <v>0</v>
      </c>
      <c r="O45" s="195">
        <f t="shared" si="20"/>
        <v>0</v>
      </c>
      <c r="P45" s="195">
        <f t="shared" si="20"/>
        <v>0</v>
      </c>
      <c r="Q45" s="195">
        <f t="shared" si="20"/>
        <v>300</v>
      </c>
      <c r="R45" s="195">
        <f t="shared" si="20"/>
        <v>600</v>
      </c>
      <c r="S45" s="195">
        <v>600</v>
      </c>
      <c r="T45" s="195">
        <v>600</v>
      </c>
      <c r="U45" s="195">
        <f t="shared" ref="U45:AR45" si="21">U21*0.2382</f>
        <v>1786.5</v>
      </c>
      <c r="V45" s="195">
        <f t="shared" si="21"/>
        <v>1786.5</v>
      </c>
      <c r="W45" s="195">
        <f t="shared" si="21"/>
        <v>1786.5</v>
      </c>
      <c r="X45" s="195">
        <f t="shared" si="21"/>
        <v>1786.5</v>
      </c>
      <c r="Y45" s="195">
        <f t="shared" si="21"/>
        <v>1786.5</v>
      </c>
      <c r="Z45" s="195">
        <f t="shared" si="21"/>
        <v>1786.5</v>
      </c>
      <c r="AA45" s="195">
        <f t="shared" si="21"/>
        <v>0</v>
      </c>
      <c r="AB45" s="195">
        <f t="shared" si="21"/>
        <v>0</v>
      </c>
      <c r="AC45" s="195">
        <f t="shared" si="21"/>
        <v>1786.5</v>
      </c>
      <c r="AD45" s="195">
        <f t="shared" si="21"/>
        <v>1786.5</v>
      </c>
      <c r="AE45" s="195">
        <f t="shared" si="21"/>
        <v>1786.5</v>
      </c>
      <c r="AF45" s="195">
        <f t="shared" si="21"/>
        <v>1786.5</v>
      </c>
      <c r="AG45" s="195">
        <f t="shared" si="21"/>
        <v>1786.5</v>
      </c>
      <c r="AH45" s="195">
        <f t="shared" si="21"/>
        <v>1786.5</v>
      </c>
      <c r="AI45" s="195">
        <f t="shared" si="21"/>
        <v>1786.5</v>
      </c>
      <c r="AJ45" s="195">
        <f t="shared" si="21"/>
        <v>1786.5</v>
      </c>
      <c r="AK45" s="195">
        <f t="shared" si="21"/>
        <v>1786.5</v>
      </c>
      <c r="AL45" s="195">
        <f t="shared" si="21"/>
        <v>1786.5</v>
      </c>
      <c r="AM45" s="195">
        <f t="shared" si="21"/>
        <v>1786.5</v>
      </c>
      <c r="AN45" s="195">
        <f t="shared" si="21"/>
        <v>1786.5</v>
      </c>
      <c r="AO45" s="195">
        <f t="shared" si="21"/>
        <v>1786.5</v>
      </c>
      <c r="AP45" s="195">
        <f t="shared" si="21"/>
        <v>1786.5</v>
      </c>
      <c r="AQ45" s="195">
        <f t="shared" si="21"/>
        <v>1786.5</v>
      </c>
      <c r="AR45" s="195">
        <f t="shared" si="21"/>
        <v>1786.5</v>
      </c>
    </row>
    <row r="46" spans="1:44" ht="39" customHeight="1">
      <c r="A46" s="414" t="s">
        <v>70</v>
      </c>
      <c r="B46" s="443" t="s">
        <v>172</v>
      </c>
      <c r="C46" s="444"/>
      <c r="D46" s="445"/>
      <c r="E46" s="330"/>
      <c r="F46" s="131">
        <f t="shared" si="16"/>
        <v>2800</v>
      </c>
      <c r="G46" s="131">
        <f t="shared" si="17"/>
        <v>8400</v>
      </c>
      <c r="H46" s="131">
        <f t="shared" si="18"/>
        <v>8400</v>
      </c>
      <c r="I46" s="196">
        <v>0</v>
      </c>
      <c r="J46" s="197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700</v>
      </c>
      <c r="R46" s="123">
        <v>700</v>
      </c>
      <c r="S46" s="123">
        <v>700</v>
      </c>
      <c r="T46" s="123">
        <v>700</v>
      </c>
      <c r="U46" s="123">
        <v>700</v>
      </c>
      <c r="V46" s="123">
        <v>700</v>
      </c>
      <c r="W46" s="123">
        <v>700</v>
      </c>
      <c r="X46" s="123">
        <v>700</v>
      </c>
      <c r="Y46" s="123">
        <v>700</v>
      </c>
      <c r="Z46" s="123">
        <v>700</v>
      </c>
      <c r="AA46" s="123">
        <v>700</v>
      </c>
      <c r="AB46" s="123">
        <v>700</v>
      </c>
      <c r="AC46" s="123">
        <v>700</v>
      </c>
      <c r="AD46" s="123">
        <v>700</v>
      </c>
      <c r="AE46" s="123">
        <v>700</v>
      </c>
      <c r="AF46" s="123">
        <v>700</v>
      </c>
      <c r="AG46" s="123">
        <v>700</v>
      </c>
      <c r="AH46" s="123">
        <v>700</v>
      </c>
      <c r="AI46" s="123">
        <v>700</v>
      </c>
      <c r="AJ46" s="123">
        <v>700</v>
      </c>
      <c r="AK46" s="123">
        <v>700</v>
      </c>
      <c r="AL46" s="123">
        <v>700</v>
      </c>
      <c r="AM46" s="123">
        <v>700</v>
      </c>
      <c r="AN46" s="123">
        <v>700</v>
      </c>
      <c r="AO46" s="123">
        <v>700</v>
      </c>
      <c r="AP46" s="123">
        <v>700</v>
      </c>
      <c r="AQ46" s="123">
        <v>700</v>
      </c>
      <c r="AR46" s="123">
        <v>700</v>
      </c>
    </row>
    <row r="47" spans="1:44" ht="39" customHeight="1">
      <c r="A47" s="414" t="s">
        <v>71</v>
      </c>
      <c r="B47" s="446" t="str">
        <f>B24</f>
        <v xml:space="preserve">Cures Remise en Santé </v>
      </c>
      <c r="C47" s="444"/>
      <c r="D47" s="445"/>
      <c r="E47" s="330"/>
      <c r="F47" s="131">
        <f t="shared" si="16"/>
        <v>12499.5</v>
      </c>
      <c r="G47" s="131">
        <f t="shared" si="17"/>
        <v>49998</v>
      </c>
      <c r="H47" s="131">
        <f t="shared" si="18"/>
        <v>95829.5</v>
      </c>
      <c r="I47" s="132"/>
      <c r="J47" s="123"/>
      <c r="K47" s="189"/>
      <c r="L47" s="189"/>
      <c r="M47" s="189"/>
      <c r="N47" s="189"/>
      <c r="O47" s="189"/>
      <c r="P47" s="189"/>
      <c r="Q47" s="189">
        <f t="shared" ref="Q47:AR47" si="22">Q24*83.33/100</f>
        <v>0</v>
      </c>
      <c r="R47" s="189">
        <f t="shared" si="22"/>
        <v>4166.5</v>
      </c>
      <c r="S47" s="189">
        <f t="shared" si="22"/>
        <v>4166.5</v>
      </c>
      <c r="T47" s="189">
        <f t="shared" si="22"/>
        <v>4166.5</v>
      </c>
      <c r="U47" s="189">
        <f t="shared" si="22"/>
        <v>4166.5</v>
      </c>
      <c r="V47" s="189">
        <f t="shared" si="22"/>
        <v>4166.5</v>
      </c>
      <c r="W47" s="189">
        <f t="shared" si="22"/>
        <v>4166.5</v>
      </c>
      <c r="X47" s="189">
        <f t="shared" si="22"/>
        <v>4166.5</v>
      </c>
      <c r="Y47" s="189">
        <f t="shared" si="22"/>
        <v>4166.5</v>
      </c>
      <c r="Z47" s="189">
        <f t="shared" si="22"/>
        <v>4166.5</v>
      </c>
      <c r="AA47" s="189">
        <f t="shared" si="22"/>
        <v>4166.5</v>
      </c>
      <c r="AB47" s="189">
        <f t="shared" si="22"/>
        <v>4166.5</v>
      </c>
      <c r="AC47" s="189">
        <f t="shared" si="22"/>
        <v>4166.5</v>
      </c>
      <c r="AD47" s="189">
        <f t="shared" si="22"/>
        <v>4166.5</v>
      </c>
      <c r="AE47" s="189">
        <f t="shared" si="22"/>
        <v>4166.5</v>
      </c>
      <c r="AF47" s="189">
        <f t="shared" si="22"/>
        <v>4166.5</v>
      </c>
      <c r="AG47" s="189">
        <f t="shared" si="22"/>
        <v>4166.5</v>
      </c>
      <c r="AH47" s="189">
        <f t="shared" si="22"/>
        <v>8333</v>
      </c>
      <c r="AI47" s="189">
        <f t="shared" si="22"/>
        <v>8333</v>
      </c>
      <c r="AJ47" s="189">
        <f t="shared" si="22"/>
        <v>8333</v>
      </c>
      <c r="AK47" s="189">
        <f t="shared" si="22"/>
        <v>8333</v>
      </c>
      <c r="AL47" s="189">
        <f t="shared" si="22"/>
        <v>8333</v>
      </c>
      <c r="AM47" s="189">
        <f t="shared" si="22"/>
        <v>8333</v>
      </c>
      <c r="AN47" s="189">
        <f t="shared" si="22"/>
        <v>8333</v>
      </c>
      <c r="AO47" s="189">
        <f t="shared" si="22"/>
        <v>8333</v>
      </c>
      <c r="AP47" s="189">
        <f t="shared" si="22"/>
        <v>8333</v>
      </c>
      <c r="AQ47" s="189">
        <f t="shared" si="22"/>
        <v>8333</v>
      </c>
      <c r="AR47" s="189">
        <f t="shared" si="22"/>
        <v>8333</v>
      </c>
    </row>
    <row r="48" spans="1:44" ht="46.9" customHeight="1">
      <c r="A48" s="415" t="s">
        <v>72</v>
      </c>
      <c r="B48" s="443" t="s">
        <v>173</v>
      </c>
      <c r="C48" s="444"/>
      <c r="D48" s="445"/>
      <c r="E48" s="330"/>
      <c r="F48" s="131">
        <f t="shared" ref="F48:F71" si="23">SUM(I48:T48)</f>
        <v>6000</v>
      </c>
      <c r="G48" s="131">
        <f t="shared" ref="G48:G71" si="24">SUM(U48:AF48)</f>
        <v>24000</v>
      </c>
      <c r="H48" s="131">
        <f t="shared" ref="H48:H71" si="25">SUM(AG48:AR48)</f>
        <v>24000</v>
      </c>
      <c r="I48" s="132"/>
      <c r="J48" s="123"/>
      <c r="K48" s="189"/>
      <c r="L48" s="189"/>
      <c r="M48" s="189"/>
      <c r="N48" s="189"/>
      <c r="O48" s="189"/>
      <c r="P48" s="189"/>
      <c r="Q48" s="189"/>
      <c r="R48" s="189">
        <v>2000</v>
      </c>
      <c r="S48" s="260">
        <v>2000</v>
      </c>
      <c r="T48" s="260">
        <v>2000</v>
      </c>
      <c r="U48" s="260">
        <v>2000</v>
      </c>
      <c r="V48" s="260">
        <v>2000</v>
      </c>
      <c r="W48" s="260">
        <v>2000</v>
      </c>
      <c r="X48" s="260">
        <v>2000</v>
      </c>
      <c r="Y48" s="260">
        <v>2000</v>
      </c>
      <c r="Z48" s="260">
        <v>2000</v>
      </c>
      <c r="AA48" s="260">
        <v>2000</v>
      </c>
      <c r="AB48" s="260">
        <v>2000</v>
      </c>
      <c r="AC48" s="260">
        <v>2000</v>
      </c>
      <c r="AD48" s="260">
        <v>2000</v>
      </c>
      <c r="AE48" s="260">
        <v>2000</v>
      </c>
      <c r="AF48" s="260">
        <v>2000</v>
      </c>
      <c r="AG48" s="260">
        <v>2000</v>
      </c>
      <c r="AH48" s="260">
        <v>2000</v>
      </c>
      <c r="AI48" s="260">
        <v>2000</v>
      </c>
      <c r="AJ48" s="260">
        <v>2000</v>
      </c>
      <c r="AK48" s="260">
        <v>2000</v>
      </c>
      <c r="AL48" s="260">
        <v>2000</v>
      </c>
      <c r="AM48" s="260">
        <v>2000</v>
      </c>
      <c r="AN48" s="260">
        <v>2000</v>
      </c>
      <c r="AO48" s="260">
        <v>2000</v>
      </c>
      <c r="AP48" s="260">
        <v>2000</v>
      </c>
      <c r="AQ48" s="260">
        <v>2000</v>
      </c>
      <c r="AR48" s="260">
        <v>2000</v>
      </c>
    </row>
    <row r="49" spans="1:44" s="297" customFormat="1" ht="28.5" customHeight="1">
      <c r="A49" s="416" t="s">
        <v>132</v>
      </c>
      <c r="B49" s="449" t="s">
        <v>174</v>
      </c>
      <c r="C49" s="449"/>
      <c r="D49" s="450"/>
      <c r="E49" s="330"/>
      <c r="F49" s="131">
        <f t="shared" ref="F49" si="26">SUM(I49:T49)</f>
        <v>0</v>
      </c>
      <c r="G49" s="131">
        <f t="shared" ref="G49" si="27">SUM(U49:AF49)</f>
        <v>15000</v>
      </c>
      <c r="H49" s="131">
        <f t="shared" ref="H49" si="28">SUM(AG49:AR49)</f>
        <v>0</v>
      </c>
      <c r="I49" s="294"/>
      <c r="J49" s="197"/>
      <c r="K49" s="295"/>
      <c r="L49" s="295"/>
      <c r="M49" s="295"/>
      <c r="N49" s="295"/>
      <c r="O49" s="295"/>
      <c r="P49" s="295"/>
      <c r="Q49" s="295"/>
      <c r="R49" s="295"/>
      <c r="S49" s="295"/>
      <c r="T49" s="296"/>
      <c r="U49" s="296">
        <v>7500</v>
      </c>
      <c r="V49" s="296"/>
      <c r="W49" s="296"/>
      <c r="X49" s="296"/>
      <c r="Y49" s="296"/>
      <c r="Z49" s="296">
        <v>7500</v>
      </c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</row>
    <row r="50" spans="1:44" ht="19.5" customHeight="1">
      <c r="A50" s="417" t="s">
        <v>175</v>
      </c>
      <c r="B50" s="400" t="s">
        <v>176</v>
      </c>
      <c r="C50" s="401"/>
      <c r="D50" s="418"/>
      <c r="E50" s="419"/>
      <c r="F50" s="264">
        <f t="shared" si="23"/>
        <v>46444.79</v>
      </c>
      <c r="G50" s="131">
        <f t="shared" si="24"/>
        <v>0</v>
      </c>
      <c r="H50" s="131">
        <f t="shared" si="25"/>
        <v>0</v>
      </c>
      <c r="I50" s="198"/>
      <c r="J50" s="199"/>
      <c r="K50" s="200"/>
      <c r="L50" s="200"/>
      <c r="M50" s="200"/>
      <c r="N50" s="335" t="s">
        <v>61</v>
      </c>
      <c r="O50" s="200">
        <v>11500</v>
      </c>
      <c r="P50" s="200" t="s">
        <v>61</v>
      </c>
      <c r="Q50" s="200">
        <v>34944.79</v>
      </c>
      <c r="R50" s="200"/>
      <c r="S50" s="200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</row>
    <row r="51" spans="1:44" ht="19.5" customHeight="1">
      <c r="A51" s="420" t="s">
        <v>73</v>
      </c>
      <c r="B51" s="394" t="s">
        <v>74</v>
      </c>
      <c r="C51" s="395"/>
      <c r="D51" s="421"/>
      <c r="E51" s="325"/>
      <c r="F51" s="131">
        <f t="shared" si="23"/>
        <v>2400</v>
      </c>
      <c r="G51" s="131">
        <f t="shared" si="24"/>
        <v>7200</v>
      </c>
      <c r="H51" s="131">
        <f t="shared" si="25"/>
        <v>7200</v>
      </c>
      <c r="I51" s="202"/>
      <c r="J51" s="203"/>
      <c r="K51" s="203"/>
      <c r="L51" s="203">
        <v>0</v>
      </c>
      <c r="M51" s="203">
        <v>0</v>
      </c>
      <c r="N51" s="203">
        <v>0</v>
      </c>
      <c r="O51" s="203">
        <v>0</v>
      </c>
      <c r="P51" s="203">
        <v>0</v>
      </c>
      <c r="Q51" s="203">
        <v>600</v>
      </c>
      <c r="R51" s="203">
        <v>600</v>
      </c>
      <c r="S51" s="203">
        <v>600</v>
      </c>
      <c r="T51" s="204">
        <v>600</v>
      </c>
      <c r="U51" s="204">
        <v>600</v>
      </c>
      <c r="V51" s="204">
        <v>600</v>
      </c>
      <c r="W51" s="204">
        <v>600</v>
      </c>
      <c r="X51" s="204">
        <v>600</v>
      </c>
      <c r="Y51" s="204">
        <v>600</v>
      </c>
      <c r="Z51" s="204">
        <v>600</v>
      </c>
      <c r="AA51" s="204">
        <v>600</v>
      </c>
      <c r="AB51" s="204">
        <v>600</v>
      </c>
      <c r="AC51" s="204">
        <v>600</v>
      </c>
      <c r="AD51" s="204">
        <v>600</v>
      </c>
      <c r="AE51" s="204">
        <v>600</v>
      </c>
      <c r="AF51" s="204">
        <v>600</v>
      </c>
      <c r="AG51" s="204">
        <v>600</v>
      </c>
      <c r="AH51" s="204">
        <v>600</v>
      </c>
      <c r="AI51" s="204">
        <v>600</v>
      </c>
      <c r="AJ51" s="204">
        <v>600</v>
      </c>
      <c r="AK51" s="204">
        <v>600</v>
      </c>
      <c r="AL51" s="204">
        <v>600</v>
      </c>
      <c r="AM51" s="204">
        <v>600</v>
      </c>
      <c r="AN51" s="204">
        <v>600</v>
      </c>
      <c r="AO51" s="204">
        <v>600</v>
      </c>
      <c r="AP51" s="204">
        <v>600</v>
      </c>
      <c r="AQ51" s="204">
        <v>600</v>
      </c>
      <c r="AR51" s="204">
        <v>600</v>
      </c>
    </row>
    <row r="52" spans="1:44" ht="19.5" customHeight="1">
      <c r="A52" s="422" t="s">
        <v>175</v>
      </c>
      <c r="B52" s="423" t="s">
        <v>76</v>
      </c>
      <c r="C52" s="424"/>
      <c r="D52" s="425"/>
      <c r="E52" s="326"/>
      <c r="F52" s="131">
        <f t="shared" si="23"/>
        <v>1000</v>
      </c>
      <c r="G52" s="131">
        <f t="shared" si="24"/>
        <v>3000</v>
      </c>
      <c r="H52" s="131">
        <f t="shared" si="25"/>
        <v>3000</v>
      </c>
      <c r="I52" s="205">
        <v>0</v>
      </c>
      <c r="J52" s="206">
        <v>0</v>
      </c>
      <c r="K52" s="207">
        <v>0</v>
      </c>
      <c r="L52" s="207">
        <v>0</v>
      </c>
      <c r="M52" s="207">
        <v>0</v>
      </c>
      <c r="N52" s="207">
        <v>0</v>
      </c>
      <c r="O52" s="207">
        <v>0</v>
      </c>
      <c r="P52" s="207">
        <v>0</v>
      </c>
      <c r="Q52" s="207">
        <v>250</v>
      </c>
      <c r="R52" s="207">
        <v>250</v>
      </c>
      <c r="S52" s="207">
        <v>250</v>
      </c>
      <c r="T52" s="208">
        <v>250</v>
      </c>
      <c r="U52" s="208">
        <v>250</v>
      </c>
      <c r="V52" s="208">
        <v>250</v>
      </c>
      <c r="W52" s="208">
        <v>250</v>
      </c>
      <c r="X52" s="208">
        <v>250</v>
      </c>
      <c r="Y52" s="208">
        <v>250</v>
      </c>
      <c r="Z52" s="208">
        <v>250</v>
      </c>
      <c r="AA52" s="208">
        <v>250</v>
      </c>
      <c r="AB52" s="208">
        <v>250</v>
      </c>
      <c r="AC52" s="208">
        <v>250</v>
      </c>
      <c r="AD52" s="208">
        <v>250</v>
      </c>
      <c r="AE52" s="208">
        <v>250</v>
      </c>
      <c r="AF52" s="208">
        <v>250</v>
      </c>
      <c r="AG52" s="208">
        <v>250</v>
      </c>
      <c r="AH52" s="208">
        <v>250</v>
      </c>
      <c r="AI52" s="208">
        <v>250</v>
      </c>
      <c r="AJ52" s="208">
        <v>250</v>
      </c>
      <c r="AK52" s="208">
        <v>250</v>
      </c>
      <c r="AL52" s="208">
        <v>250</v>
      </c>
      <c r="AM52" s="208">
        <v>250</v>
      </c>
      <c r="AN52" s="208">
        <v>250</v>
      </c>
      <c r="AO52" s="208">
        <v>250</v>
      </c>
      <c r="AP52" s="208">
        <v>250</v>
      </c>
      <c r="AQ52" s="208">
        <v>250</v>
      </c>
      <c r="AR52" s="208">
        <v>250</v>
      </c>
    </row>
    <row r="53" spans="1:44" ht="19.5" hidden="1" customHeight="1">
      <c r="A53" s="141" t="s">
        <v>75</v>
      </c>
      <c r="B53" s="149" t="s">
        <v>77</v>
      </c>
      <c r="C53" s="119"/>
      <c r="D53" s="293"/>
      <c r="E53" s="323"/>
      <c r="F53" s="131">
        <f t="shared" si="23"/>
        <v>0</v>
      </c>
      <c r="G53" s="131">
        <f t="shared" si="24"/>
        <v>0</v>
      </c>
      <c r="H53" s="131">
        <f t="shared" si="25"/>
        <v>0</v>
      </c>
      <c r="I53" s="132"/>
      <c r="J53" s="123"/>
      <c r="K53" s="189"/>
      <c r="L53" s="189"/>
      <c r="M53" s="189"/>
      <c r="N53" s="189"/>
      <c r="O53" s="189"/>
      <c r="P53" s="189"/>
      <c r="Q53" s="189"/>
      <c r="R53" s="189"/>
      <c r="S53" s="189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</row>
    <row r="54" spans="1:44" ht="19.5" hidden="1" customHeight="1">
      <c r="A54" s="141" t="s">
        <v>78</v>
      </c>
      <c r="B54" s="119"/>
      <c r="C54" s="119"/>
      <c r="D54" s="293"/>
      <c r="E54" s="323"/>
      <c r="F54" s="131">
        <f t="shared" si="23"/>
        <v>0</v>
      </c>
      <c r="G54" s="131">
        <f t="shared" si="24"/>
        <v>0</v>
      </c>
      <c r="H54" s="131">
        <f t="shared" si="25"/>
        <v>0</v>
      </c>
      <c r="I54" s="132"/>
      <c r="J54" s="123"/>
      <c r="K54" s="189"/>
      <c r="L54" s="189"/>
      <c r="M54" s="189"/>
      <c r="N54" s="189"/>
      <c r="O54" s="189"/>
      <c r="P54" s="189"/>
      <c r="Q54" s="189"/>
      <c r="R54" s="189"/>
      <c r="S54" s="189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</row>
    <row r="55" spans="1:44" ht="19.5" hidden="1" customHeight="1">
      <c r="A55" s="141" t="s">
        <v>79</v>
      </c>
      <c r="B55" s="119"/>
      <c r="C55" s="119"/>
      <c r="D55" s="293"/>
      <c r="E55" s="323"/>
      <c r="F55" s="131">
        <f t="shared" si="23"/>
        <v>0</v>
      </c>
      <c r="G55" s="131">
        <f t="shared" si="24"/>
        <v>0</v>
      </c>
      <c r="H55" s="131">
        <f t="shared" si="25"/>
        <v>0</v>
      </c>
      <c r="I55" s="132"/>
      <c r="J55" s="123"/>
      <c r="K55" s="189"/>
      <c r="L55" s="189"/>
      <c r="M55" s="189"/>
      <c r="N55" s="189"/>
      <c r="O55" s="189"/>
      <c r="P55" s="189"/>
      <c r="Q55" s="189"/>
      <c r="R55" s="189"/>
      <c r="S55" s="189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</row>
    <row r="56" spans="1:44" ht="19.5" hidden="1" customHeight="1">
      <c r="A56" s="141" t="s">
        <v>80</v>
      </c>
      <c r="B56" s="119"/>
      <c r="C56" s="119"/>
      <c r="D56" s="293"/>
      <c r="E56" s="323"/>
      <c r="F56" s="131">
        <f t="shared" si="23"/>
        <v>0</v>
      </c>
      <c r="G56" s="131">
        <f t="shared" si="24"/>
        <v>0</v>
      </c>
      <c r="H56" s="131">
        <f t="shared" si="25"/>
        <v>0</v>
      </c>
      <c r="I56" s="132"/>
      <c r="J56" s="123"/>
      <c r="K56" s="189"/>
      <c r="L56" s="189"/>
      <c r="M56" s="189"/>
      <c r="N56" s="189"/>
      <c r="O56" s="189"/>
      <c r="P56" s="189"/>
      <c r="Q56" s="189"/>
      <c r="R56" s="189"/>
      <c r="S56" s="189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</row>
    <row r="57" spans="1:44" ht="19.5" hidden="1" customHeight="1">
      <c r="A57" s="141" t="s">
        <v>81</v>
      </c>
      <c r="B57" s="119"/>
      <c r="C57" s="119"/>
      <c r="D57" s="293"/>
      <c r="E57" s="323"/>
      <c r="F57" s="131">
        <f t="shared" si="23"/>
        <v>0</v>
      </c>
      <c r="G57" s="131">
        <f t="shared" si="24"/>
        <v>0</v>
      </c>
      <c r="H57" s="131">
        <f t="shared" si="25"/>
        <v>0</v>
      </c>
      <c r="I57" s="132"/>
      <c r="J57" s="123"/>
      <c r="K57" s="189"/>
      <c r="L57" s="189"/>
      <c r="M57" s="189"/>
      <c r="N57" s="189"/>
      <c r="O57" s="189"/>
      <c r="P57" s="189"/>
      <c r="Q57" s="189"/>
      <c r="R57" s="189"/>
      <c r="S57" s="189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</row>
    <row r="58" spans="1:44" ht="19.5" hidden="1" customHeight="1">
      <c r="A58" s="141" t="s">
        <v>82</v>
      </c>
      <c r="B58" s="119"/>
      <c r="C58" s="119"/>
      <c r="D58" s="293"/>
      <c r="E58" s="323"/>
      <c r="F58" s="131">
        <f t="shared" si="23"/>
        <v>0</v>
      </c>
      <c r="G58" s="131">
        <f t="shared" si="24"/>
        <v>0</v>
      </c>
      <c r="H58" s="131">
        <f t="shared" si="25"/>
        <v>0</v>
      </c>
      <c r="I58" s="132"/>
      <c r="J58" s="123"/>
      <c r="K58" s="189"/>
      <c r="L58" s="189"/>
      <c r="M58" s="189"/>
      <c r="N58" s="189"/>
      <c r="O58" s="189"/>
      <c r="P58" s="189"/>
      <c r="Q58" s="189"/>
      <c r="R58" s="189"/>
      <c r="S58" s="189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</row>
    <row r="59" spans="1:44" ht="19.5" hidden="1" customHeight="1">
      <c r="A59" s="141" t="s">
        <v>83</v>
      </c>
      <c r="B59" s="119"/>
      <c r="C59" s="119"/>
      <c r="D59" s="293"/>
      <c r="E59" s="323"/>
      <c r="F59" s="131">
        <f t="shared" si="23"/>
        <v>0</v>
      </c>
      <c r="G59" s="131">
        <f t="shared" si="24"/>
        <v>0</v>
      </c>
      <c r="H59" s="131">
        <f t="shared" si="25"/>
        <v>0</v>
      </c>
      <c r="I59" s="132"/>
      <c r="J59" s="123"/>
      <c r="K59" s="189"/>
      <c r="L59" s="189"/>
      <c r="M59" s="189"/>
      <c r="N59" s="189"/>
      <c r="O59" s="189"/>
      <c r="P59" s="189"/>
      <c r="Q59" s="189"/>
      <c r="R59" s="189"/>
      <c r="S59" s="189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</row>
    <row r="60" spans="1:44" ht="19.5" hidden="1" customHeight="1">
      <c r="A60" s="141" t="s">
        <v>84</v>
      </c>
      <c r="B60" s="119"/>
      <c r="C60" s="119"/>
      <c r="D60" s="293"/>
      <c r="E60" s="323"/>
      <c r="F60" s="131">
        <f t="shared" si="23"/>
        <v>0</v>
      </c>
      <c r="G60" s="131">
        <f t="shared" si="24"/>
        <v>0</v>
      </c>
      <c r="H60" s="131">
        <f t="shared" si="25"/>
        <v>0</v>
      </c>
      <c r="I60" s="132"/>
      <c r="J60" s="123"/>
      <c r="K60" s="189"/>
      <c r="L60" s="189"/>
      <c r="M60" s="189"/>
      <c r="N60" s="189"/>
      <c r="O60" s="189"/>
      <c r="P60" s="189"/>
      <c r="Q60" s="189"/>
      <c r="R60" s="189"/>
      <c r="S60" s="189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</row>
    <row r="61" spans="1:44" ht="19.5" hidden="1" customHeight="1">
      <c r="A61" s="141" t="s">
        <v>85</v>
      </c>
      <c r="B61" s="119"/>
      <c r="C61" s="119"/>
      <c r="D61" s="293"/>
      <c r="E61" s="323"/>
      <c r="F61" s="131">
        <f t="shared" si="23"/>
        <v>0</v>
      </c>
      <c r="G61" s="131">
        <f t="shared" si="24"/>
        <v>0</v>
      </c>
      <c r="H61" s="131">
        <f t="shared" si="25"/>
        <v>0</v>
      </c>
      <c r="I61" s="132"/>
      <c r="J61" s="123"/>
      <c r="K61" s="189"/>
      <c r="L61" s="189"/>
      <c r="M61" s="189"/>
      <c r="N61" s="189"/>
      <c r="O61" s="189"/>
      <c r="P61" s="189"/>
      <c r="Q61" s="189"/>
      <c r="R61" s="189"/>
      <c r="S61" s="189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</row>
    <row r="62" spans="1:44" ht="19.5" hidden="1" customHeight="1">
      <c r="A62" s="141" t="s">
        <v>86</v>
      </c>
      <c r="B62" s="119"/>
      <c r="C62" s="119"/>
      <c r="D62" s="293"/>
      <c r="E62" s="323"/>
      <c r="F62" s="131">
        <f t="shared" si="23"/>
        <v>0</v>
      </c>
      <c r="G62" s="131">
        <f t="shared" si="24"/>
        <v>0</v>
      </c>
      <c r="H62" s="131">
        <f t="shared" si="25"/>
        <v>0</v>
      </c>
      <c r="I62" s="132"/>
      <c r="J62" s="123"/>
      <c r="K62" s="189"/>
      <c r="L62" s="189"/>
      <c r="M62" s="189"/>
      <c r="N62" s="189"/>
      <c r="O62" s="189"/>
      <c r="P62" s="189"/>
      <c r="Q62" s="189"/>
      <c r="R62" s="189"/>
      <c r="S62" s="189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</row>
    <row r="63" spans="1:44" ht="19.5" hidden="1" customHeight="1">
      <c r="A63" s="141" t="s">
        <v>87</v>
      </c>
      <c r="B63" s="119"/>
      <c r="C63" s="119"/>
      <c r="D63" s="293"/>
      <c r="E63" s="323"/>
      <c r="F63" s="131">
        <f t="shared" si="23"/>
        <v>0</v>
      </c>
      <c r="G63" s="131">
        <f t="shared" si="24"/>
        <v>0</v>
      </c>
      <c r="H63" s="131">
        <f t="shared" si="25"/>
        <v>0</v>
      </c>
      <c r="I63" s="132"/>
      <c r="J63" s="123"/>
      <c r="K63" s="189"/>
      <c r="L63" s="189"/>
      <c r="M63" s="189"/>
      <c r="N63" s="189"/>
      <c r="O63" s="189"/>
      <c r="P63" s="189"/>
      <c r="Q63" s="189"/>
      <c r="R63" s="189"/>
      <c r="S63" s="189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</row>
    <row r="64" spans="1:44" ht="19.5" customHeight="1">
      <c r="A64" s="426" t="s">
        <v>88</v>
      </c>
      <c r="B64" s="384"/>
      <c r="C64" s="384"/>
      <c r="D64" s="427"/>
      <c r="E64" s="323"/>
      <c r="F64" s="131">
        <f t="shared" si="23"/>
        <v>0</v>
      </c>
      <c r="G64" s="131">
        <f t="shared" si="24"/>
        <v>0</v>
      </c>
      <c r="H64" s="131">
        <f t="shared" si="25"/>
        <v>0</v>
      </c>
      <c r="I64" s="132"/>
      <c r="J64" s="123"/>
      <c r="K64" s="189"/>
      <c r="L64" s="189"/>
      <c r="M64" s="189"/>
      <c r="N64" s="189"/>
      <c r="O64" s="189"/>
      <c r="P64" s="189"/>
      <c r="Q64" s="189"/>
      <c r="R64" s="189"/>
      <c r="S64" s="189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</row>
    <row r="65" spans="1:44" ht="19.5" customHeight="1">
      <c r="A65" s="428" t="s">
        <v>73</v>
      </c>
      <c r="B65" s="429" t="s">
        <v>120</v>
      </c>
      <c r="C65" s="404"/>
      <c r="D65" s="430"/>
      <c r="E65" s="328"/>
      <c r="F65" s="131">
        <f t="shared" si="23"/>
        <v>12600</v>
      </c>
      <c r="G65" s="131">
        <f t="shared" si="24"/>
        <v>28750</v>
      </c>
      <c r="H65" s="131">
        <f t="shared" si="25"/>
        <v>30000</v>
      </c>
      <c r="I65" s="209"/>
      <c r="J65" s="210">
        <v>100</v>
      </c>
      <c r="K65" s="210">
        <v>1250</v>
      </c>
      <c r="L65" s="210">
        <v>1250</v>
      </c>
      <c r="M65" s="210">
        <v>1250</v>
      </c>
      <c r="N65" s="210">
        <v>1250</v>
      </c>
      <c r="O65" s="210">
        <v>1250</v>
      </c>
      <c r="P65" s="210">
        <v>1250</v>
      </c>
      <c r="Q65" s="210">
        <v>1250</v>
      </c>
      <c r="R65" s="210">
        <v>1250</v>
      </c>
      <c r="S65" s="210">
        <v>1250</v>
      </c>
      <c r="T65" s="211">
        <v>1250</v>
      </c>
      <c r="U65" s="211">
        <v>1250</v>
      </c>
      <c r="V65" s="212">
        <v>2500</v>
      </c>
      <c r="W65" s="212">
        <v>2500</v>
      </c>
      <c r="X65" s="212">
        <v>2500</v>
      </c>
      <c r="Y65" s="212">
        <v>2500</v>
      </c>
      <c r="Z65" s="212">
        <v>2500</v>
      </c>
      <c r="AA65" s="212">
        <v>2500</v>
      </c>
      <c r="AB65" s="212">
        <v>2500</v>
      </c>
      <c r="AC65" s="212">
        <v>2500</v>
      </c>
      <c r="AD65" s="212">
        <v>2500</v>
      </c>
      <c r="AE65" s="212">
        <v>2500</v>
      </c>
      <c r="AF65" s="212">
        <v>2500</v>
      </c>
      <c r="AG65" s="212">
        <v>2500</v>
      </c>
      <c r="AH65" s="212">
        <v>2500</v>
      </c>
      <c r="AI65" s="212">
        <v>2500</v>
      </c>
      <c r="AJ65" s="212">
        <v>2500</v>
      </c>
      <c r="AK65" s="212">
        <v>2500</v>
      </c>
      <c r="AL65" s="212">
        <v>2500</v>
      </c>
      <c r="AM65" s="212">
        <v>2500</v>
      </c>
      <c r="AN65" s="212">
        <v>2500</v>
      </c>
      <c r="AO65" s="212">
        <v>2500</v>
      </c>
      <c r="AP65" s="212">
        <v>2500</v>
      </c>
      <c r="AQ65" s="212">
        <v>2500</v>
      </c>
      <c r="AR65" s="212">
        <v>2500</v>
      </c>
    </row>
    <row r="66" spans="1:44" ht="19.5" customHeight="1">
      <c r="A66" s="428" t="s">
        <v>89</v>
      </c>
      <c r="B66" s="403" t="s">
        <v>90</v>
      </c>
      <c r="C66" s="404"/>
      <c r="D66" s="430"/>
      <c r="E66" s="328"/>
      <c r="F66" s="131">
        <f t="shared" si="23"/>
        <v>3030</v>
      </c>
      <c r="G66" s="131">
        <f t="shared" si="24"/>
        <v>11300</v>
      </c>
      <c r="H66" s="131">
        <f t="shared" si="25"/>
        <v>12000</v>
      </c>
      <c r="I66" s="209"/>
      <c r="J66" s="210">
        <v>30</v>
      </c>
      <c r="K66" s="210">
        <v>300</v>
      </c>
      <c r="L66" s="210">
        <v>300</v>
      </c>
      <c r="M66" s="210">
        <v>300</v>
      </c>
      <c r="N66" s="210">
        <v>300</v>
      </c>
      <c r="O66" s="210">
        <v>300</v>
      </c>
      <c r="P66" s="210">
        <v>300</v>
      </c>
      <c r="Q66" s="210">
        <v>300</v>
      </c>
      <c r="R66" s="210">
        <v>300</v>
      </c>
      <c r="S66" s="210">
        <v>300</v>
      </c>
      <c r="T66" s="211">
        <v>300</v>
      </c>
      <c r="U66" s="211">
        <v>300</v>
      </c>
      <c r="V66" s="211">
        <f t="shared" ref="V66:AR66" si="29">V65*40%</f>
        <v>1000</v>
      </c>
      <c r="W66" s="211">
        <f t="shared" si="29"/>
        <v>1000</v>
      </c>
      <c r="X66" s="211">
        <f t="shared" si="29"/>
        <v>1000</v>
      </c>
      <c r="Y66" s="211">
        <f t="shared" si="29"/>
        <v>1000</v>
      </c>
      <c r="Z66" s="211">
        <f t="shared" si="29"/>
        <v>1000</v>
      </c>
      <c r="AA66" s="211">
        <f t="shared" si="29"/>
        <v>1000</v>
      </c>
      <c r="AB66" s="211">
        <f t="shared" si="29"/>
        <v>1000</v>
      </c>
      <c r="AC66" s="211">
        <f t="shared" si="29"/>
        <v>1000</v>
      </c>
      <c r="AD66" s="211">
        <f t="shared" si="29"/>
        <v>1000</v>
      </c>
      <c r="AE66" s="211">
        <f t="shared" si="29"/>
        <v>1000</v>
      </c>
      <c r="AF66" s="211">
        <f t="shared" si="29"/>
        <v>1000</v>
      </c>
      <c r="AG66" s="211">
        <f t="shared" si="29"/>
        <v>1000</v>
      </c>
      <c r="AH66" s="211">
        <f t="shared" si="29"/>
        <v>1000</v>
      </c>
      <c r="AI66" s="211">
        <f t="shared" si="29"/>
        <v>1000</v>
      </c>
      <c r="AJ66" s="211">
        <f t="shared" si="29"/>
        <v>1000</v>
      </c>
      <c r="AK66" s="211">
        <f t="shared" si="29"/>
        <v>1000</v>
      </c>
      <c r="AL66" s="211">
        <f t="shared" si="29"/>
        <v>1000</v>
      </c>
      <c r="AM66" s="211">
        <f t="shared" si="29"/>
        <v>1000</v>
      </c>
      <c r="AN66" s="211">
        <f t="shared" si="29"/>
        <v>1000</v>
      </c>
      <c r="AO66" s="211">
        <f t="shared" si="29"/>
        <v>1000</v>
      </c>
      <c r="AP66" s="211">
        <f t="shared" si="29"/>
        <v>1000</v>
      </c>
      <c r="AQ66" s="211">
        <f t="shared" si="29"/>
        <v>1000</v>
      </c>
      <c r="AR66" s="211">
        <f t="shared" si="29"/>
        <v>1000</v>
      </c>
    </row>
    <row r="67" spans="1:44" ht="19.5" customHeight="1">
      <c r="A67" s="428" t="s">
        <v>73</v>
      </c>
      <c r="B67" s="429" t="s">
        <v>121</v>
      </c>
      <c r="C67" s="404"/>
      <c r="D67" s="430"/>
      <c r="E67" s="328"/>
      <c r="F67" s="131">
        <f t="shared" si="23"/>
        <v>11250</v>
      </c>
      <c r="G67" s="131">
        <f t="shared" si="24"/>
        <v>26250</v>
      </c>
      <c r="H67" s="131">
        <f t="shared" si="25"/>
        <v>30000</v>
      </c>
      <c r="I67" s="209"/>
      <c r="J67" s="210"/>
      <c r="K67" s="210"/>
      <c r="L67" s="210">
        <v>1250</v>
      </c>
      <c r="M67" s="210">
        <v>1250</v>
      </c>
      <c r="N67" s="210">
        <v>1250</v>
      </c>
      <c r="O67" s="210">
        <v>1250</v>
      </c>
      <c r="P67" s="210">
        <v>1250</v>
      </c>
      <c r="Q67" s="210">
        <v>1250</v>
      </c>
      <c r="R67" s="210">
        <v>1250</v>
      </c>
      <c r="S67" s="210">
        <v>1250</v>
      </c>
      <c r="T67" s="211">
        <v>1250</v>
      </c>
      <c r="U67" s="211">
        <v>1250</v>
      </c>
      <c r="V67" s="211">
        <v>1250</v>
      </c>
      <c r="W67" s="211">
        <v>1250</v>
      </c>
      <c r="X67" s="212">
        <v>2500</v>
      </c>
      <c r="Y67" s="212">
        <v>2500</v>
      </c>
      <c r="Z67" s="212">
        <v>2500</v>
      </c>
      <c r="AA67" s="212">
        <v>2500</v>
      </c>
      <c r="AB67" s="212">
        <v>2500</v>
      </c>
      <c r="AC67" s="212">
        <v>2500</v>
      </c>
      <c r="AD67" s="212">
        <v>2500</v>
      </c>
      <c r="AE67" s="212">
        <v>2500</v>
      </c>
      <c r="AF67" s="212">
        <v>2500</v>
      </c>
      <c r="AG67" s="212">
        <v>2500</v>
      </c>
      <c r="AH67" s="212">
        <v>2500</v>
      </c>
      <c r="AI67" s="212">
        <v>2500</v>
      </c>
      <c r="AJ67" s="212">
        <v>2500</v>
      </c>
      <c r="AK67" s="212">
        <v>2500</v>
      </c>
      <c r="AL67" s="212">
        <v>2500</v>
      </c>
      <c r="AM67" s="212">
        <v>2500</v>
      </c>
      <c r="AN67" s="212">
        <v>2500</v>
      </c>
      <c r="AO67" s="212">
        <v>2500</v>
      </c>
      <c r="AP67" s="212">
        <v>2500</v>
      </c>
      <c r="AQ67" s="212">
        <v>2500</v>
      </c>
      <c r="AR67" s="212">
        <v>2500</v>
      </c>
    </row>
    <row r="68" spans="1:44" ht="19.5" customHeight="1">
      <c r="A68" s="428" t="s">
        <v>89</v>
      </c>
      <c r="B68" s="403" t="s">
        <v>91</v>
      </c>
      <c r="C68" s="404"/>
      <c r="D68" s="430"/>
      <c r="E68" s="328"/>
      <c r="F68" s="131">
        <f t="shared" si="23"/>
        <v>2700</v>
      </c>
      <c r="G68" s="131">
        <f t="shared" si="24"/>
        <v>9900</v>
      </c>
      <c r="H68" s="131">
        <f t="shared" si="25"/>
        <v>12000</v>
      </c>
      <c r="I68" s="209"/>
      <c r="J68" s="210"/>
      <c r="K68" s="210"/>
      <c r="L68" s="210">
        <v>300</v>
      </c>
      <c r="M68" s="210">
        <v>300</v>
      </c>
      <c r="N68" s="210">
        <v>300</v>
      </c>
      <c r="O68" s="210">
        <v>300</v>
      </c>
      <c r="P68" s="210">
        <v>300</v>
      </c>
      <c r="Q68" s="210">
        <v>300</v>
      </c>
      <c r="R68" s="210">
        <v>300</v>
      </c>
      <c r="S68" s="210">
        <v>300</v>
      </c>
      <c r="T68" s="211">
        <v>300</v>
      </c>
      <c r="U68" s="211">
        <v>300</v>
      </c>
      <c r="V68" s="211">
        <v>300</v>
      </c>
      <c r="W68" s="211">
        <v>300</v>
      </c>
      <c r="X68" s="212">
        <f t="shared" ref="X68:AR68" si="30">X67*40%</f>
        <v>1000</v>
      </c>
      <c r="Y68" s="212">
        <f t="shared" si="30"/>
        <v>1000</v>
      </c>
      <c r="Z68" s="212">
        <f t="shared" si="30"/>
        <v>1000</v>
      </c>
      <c r="AA68" s="212">
        <f t="shared" si="30"/>
        <v>1000</v>
      </c>
      <c r="AB68" s="212">
        <f t="shared" si="30"/>
        <v>1000</v>
      </c>
      <c r="AC68" s="212">
        <f t="shared" si="30"/>
        <v>1000</v>
      </c>
      <c r="AD68" s="212">
        <f t="shared" si="30"/>
        <v>1000</v>
      </c>
      <c r="AE68" s="212">
        <f t="shared" si="30"/>
        <v>1000</v>
      </c>
      <c r="AF68" s="212">
        <f t="shared" si="30"/>
        <v>1000</v>
      </c>
      <c r="AG68" s="212">
        <f t="shared" si="30"/>
        <v>1000</v>
      </c>
      <c r="AH68" s="212">
        <f t="shared" si="30"/>
        <v>1000</v>
      </c>
      <c r="AI68" s="212">
        <f t="shared" si="30"/>
        <v>1000</v>
      </c>
      <c r="AJ68" s="212">
        <f t="shared" si="30"/>
        <v>1000</v>
      </c>
      <c r="AK68" s="212">
        <f t="shared" si="30"/>
        <v>1000</v>
      </c>
      <c r="AL68" s="212">
        <f t="shared" si="30"/>
        <v>1000</v>
      </c>
      <c r="AM68" s="212">
        <f t="shared" si="30"/>
        <v>1000</v>
      </c>
      <c r="AN68" s="212">
        <f t="shared" si="30"/>
        <v>1000</v>
      </c>
      <c r="AO68" s="212">
        <f t="shared" si="30"/>
        <v>1000</v>
      </c>
      <c r="AP68" s="212">
        <f t="shared" si="30"/>
        <v>1000</v>
      </c>
      <c r="AQ68" s="212">
        <f t="shared" si="30"/>
        <v>1000</v>
      </c>
      <c r="AR68" s="212">
        <f t="shared" si="30"/>
        <v>1000</v>
      </c>
    </row>
    <row r="69" spans="1:44" ht="19.5" customHeight="1" thickBot="1">
      <c r="A69" s="141" t="s">
        <v>92</v>
      </c>
      <c r="B69" s="318" t="s">
        <v>131</v>
      </c>
      <c r="C69" s="119"/>
      <c r="D69" s="293"/>
      <c r="E69" s="323"/>
      <c r="F69" s="131">
        <f t="shared" si="23"/>
        <v>0</v>
      </c>
      <c r="G69" s="131">
        <f t="shared" si="24"/>
        <v>0</v>
      </c>
      <c r="H69" s="131">
        <f t="shared" si="25"/>
        <v>0</v>
      </c>
      <c r="I69" s="213">
        <f t="shared" ref="I69:AR69" si="31">I86</f>
        <v>0</v>
      </c>
      <c r="J69" s="214">
        <f t="shared" si="31"/>
        <v>0</v>
      </c>
      <c r="K69" s="215">
        <f t="shared" si="31"/>
        <v>0</v>
      </c>
      <c r="L69" s="215">
        <f t="shared" si="31"/>
        <v>0</v>
      </c>
      <c r="M69" s="215">
        <f t="shared" si="31"/>
        <v>0</v>
      </c>
      <c r="N69" s="215">
        <f t="shared" si="31"/>
        <v>0</v>
      </c>
      <c r="O69" s="215">
        <f t="shared" si="31"/>
        <v>0</v>
      </c>
      <c r="P69" s="215">
        <f t="shared" si="31"/>
        <v>0</v>
      </c>
      <c r="Q69" s="215">
        <f t="shared" si="31"/>
        <v>0</v>
      </c>
      <c r="R69" s="215">
        <f t="shared" si="31"/>
        <v>0</v>
      </c>
      <c r="S69" s="215">
        <f t="shared" si="31"/>
        <v>0</v>
      </c>
      <c r="T69" s="216">
        <f t="shared" si="31"/>
        <v>0</v>
      </c>
      <c r="U69" s="216">
        <f t="shared" si="31"/>
        <v>0</v>
      </c>
      <c r="V69" s="216">
        <f t="shared" si="31"/>
        <v>0</v>
      </c>
      <c r="W69" s="216">
        <f t="shared" si="31"/>
        <v>0</v>
      </c>
      <c r="X69" s="216">
        <f t="shared" si="31"/>
        <v>0</v>
      </c>
      <c r="Y69" s="216">
        <f t="shared" si="31"/>
        <v>0</v>
      </c>
      <c r="Z69" s="216">
        <f t="shared" si="31"/>
        <v>0</v>
      </c>
      <c r="AA69" s="216">
        <f t="shared" si="31"/>
        <v>0</v>
      </c>
      <c r="AB69" s="216">
        <f t="shared" si="31"/>
        <v>0</v>
      </c>
      <c r="AC69" s="216">
        <f t="shared" si="31"/>
        <v>0</v>
      </c>
      <c r="AD69" s="216">
        <f t="shared" si="31"/>
        <v>0</v>
      </c>
      <c r="AE69" s="216">
        <f t="shared" si="31"/>
        <v>0</v>
      </c>
      <c r="AF69" s="216">
        <f t="shared" si="31"/>
        <v>0</v>
      </c>
      <c r="AG69" s="216">
        <f t="shared" si="31"/>
        <v>0</v>
      </c>
      <c r="AH69" s="216">
        <f t="shared" si="31"/>
        <v>0</v>
      </c>
      <c r="AI69" s="216">
        <f t="shared" si="31"/>
        <v>0</v>
      </c>
      <c r="AJ69" s="216">
        <f t="shared" si="31"/>
        <v>0</v>
      </c>
      <c r="AK69" s="216">
        <f t="shared" si="31"/>
        <v>0</v>
      </c>
      <c r="AL69" s="216">
        <f t="shared" si="31"/>
        <v>0</v>
      </c>
      <c r="AM69" s="216">
        <f t="shared" si="31"/>
        <v>0</v>
      </c>
      <c r="AN69" s="216">
        <f t="shared" si="31"/>
        <v>0</v>
      </c>
      <c r="AO69" s="216">
        <f t="shared" si="31"/>
        <v>0</v>
      </c>
      <c r="AP69" s="216">
        <f t="shared" si="31"/>
        <v>0</v>
      </c>
      <c r="AQ69" s="216">
        <f t="shared" si="31"/>
        <v>0</v>
      </c>
      <c r="AR69" s="216">
        <f t="shared" si="31"/>
        <v>0</v>
      </c>
    </row>
    <row r="70" spans="1:44" ht="19.5" customHeight="1" thickBot="1">
      <c r="A70" s="142" t="s">
        <v>62</v>
      </c>
      <c r="B70" s="300" t="s">
        <v>61</v>
      </c>
      <c r="C70" s="217"/>
      <c r="D70" s="312"/>
      <c r="E70" s="331"/>
      <c r="F70" s="131">
        <f t="shared" si="23"/>
        <v>102824.29000000001</v>
      </c>
      <c r="G70" s="131">
        <f t="shared" si="24"/>
        <v>201663</v>
      </c>
      <c r="H70" s="131">
        <f t="shared" si="25"/>
        <v>243867.5</v>
      </c>
      <c r="I70" s="218">
        <f t="shared" ref="I70:AR70" si="32">SUM(I44:I69)</f>
        <v>0</v>
      </c>
      <c r="J70" s="219">
        <f t="shared" si="32"/>
        <v>130</v>
      </c>
      <c r="K70" s="219">
        <f t="shared" si="32"/>
        <v>1550</v>
      </c>
      <c r="L70" s="219">
        <f t="shared" si="32"/>
        <v>3100</v>
      </c>
      <c r="M70" s="219">
        <f t="shared" si="32"/>
        <v>3100</v>
      </c>
      <c r="N70" s="219">
        <f t="shared" si="32"/>
        <v>3100</v>
      </c>
      <c r="O70" s="219">
        <f t="shared" si="32"/>
        <v>14600</v>
      </c>
      <c r="P70" s="219">
        <f t="shared" si="32"/>
        <v>3100</v>
      </c>
      <c r="Q70" s="219">
        <f t="shared" si="32"/>
        <v>39894.79</v>
      </c>
      <c r="R70" s="219">
        <f t="shared" si="32"/>
        <v>11416.5</v>
      </c>
      <c r="S70" s="219">
        <f t="shared" si="32"/>
        <v>11416.5</v>
      </c>
      <c r="T70" s="220">
        <f t="shared" si="32"/>
        <v>11416.5</v>
      </c>
      <c r="U70" s="220">
        <f t="shared" si="32"/>
        <v>20103</v>
      </c>
      <c r="V70" s="220">
        <f t="shared" si="32"/>
        <v>14553</v>
      </c>
      <c r="W70" s="220">
        <f t="shared" si="32"/>
        <v>14553</v>
      </c>
      <c r="X70" s="220">
        <f t="shared" si="32"/>
        <v>16503</v>
      </c>
      <c r="Y70" s="220">
        <f t="shared" si="32"/>
        <v>16503</v>
      </c>
      <c r="Z70" s="220">
        <f t="shared" si="32"/>
        <v>24003</v>
      </c>
      <c r="AA70" s="220">
        <f t="shared" si="32"/>
        <v>14716.5</v>
      </c>
      <c r="AB70" s="220">
        <f t="shared" si="32"/>
        <v>14716.5</v>
      </c>
      <c r="AC70" s="220">
        <f t="shared" si="32"/>
        <v>16503</v>
      </c>
      <c r="AD70" s="220">
        <f t="shared" si="32"/>
        <v>16503</v>
      </c>
      <c r="AE70" s="220">
        <f t="shared" si="32"/>
        <v>16503</v>
      </c>
      <c r="AF70" s="220">
        <f t="shared" si="32"/>
        <v>16503</v>
      </c>
      <c r="AG70" s="220">
        <f t="shared" si="32"/>
        <v>16503</v>
      </c>
      <c r="AH70" s="220">
        <f t="shared" si="32"/>
        <v>20669.5</v>
      </c>
      <c r="AI70" s="220">
        <f t="shared" si="32"/>
        <v>20669.5</v>
      </c>
      <c r="AJ70" s="220">
        <f t="shared" si="32"/>
        <v>20669.5</v>
      </c>
      <c r="AK70" s="220">
        <f t="shared" si="32"/>
        <v>20669.5</v>
      </c>
      <c r="AL70" s="220">
        <f t="shared" si="32"/>
        <v>20669.5</v>
      </c>
      <c r="AM70" s="220">
        <f t="shared" si="32"/>
        <v>20669.5</v>
      </c>
      <c r="AN70" s="220">
        <f t="shared" si="32"/>
        <v>20669.5</v>
      </c>
      <c r="AO70" s="220">
        <f t="shared" si="32"/>
        <v>20669.5</v>
      </c>
      <c r="AP70" s="220">
        <f t="shared" si="32"/>
        <v>20669.5</v>
      </c>
      <c r="AQ70" s="220">
        <f t="shared" si="32"/>
        <v>20669.5</v>
      </c>
      <c r="AR70" s="220">
        <f t="shared" si="32"/>
        <v>20669.5</v>
      </c>
    </row>
    <row r="71" spans="1:44" ht="19.5" customHeight="1">
      <c r="A71" s="174" t="s">
        <v>93</v>
      </c>
      <c r="B71" s="175"/>
      <c r="C71" s="175"/>
      <c r="D71" s="176"/>
      <c r="E71" s="308"/>
      <c r="F71" s="177">
        <f t="shared" si="23"/>
        <v>102824.29000000001</v>
      </c>
      <c r="G71" s="178">
        <f t="shared" si="24"/>
        <v>201663</v>
      </c>
      <c r="H71" s="178">
        <f t="shared" si="25"/>
        <v>243867.5</v>
      </c>
      <c r="I71" s="179">
        <f t="shared" ref="I71:AR71" si="33">I43+I70</f>
        <v>0</v>
      </c>
      <c r="J71" s="180">
        <f t="shared" si="33"/>
        <v>130</v>
      </c>
      <c r="K71" s="180">
        <f t="shared" si="33"/>
        <v>1550</v>
      </c>
      <c r="L71" s="180">
        <f t="shared" si="33"/>
        <v>3100</v>
      </c>
      <c r="M71" s="180">
        <f t="shared" si="33"/>
        <v>3100</v>
      </c>
      <c r="N71" s="180">
        <f t="shared" si="33"/>
        <v>3100</v>
      </c>
      <c r="O71" s="180">
        <f t="shared" si="33"/>
        <v>14600</v>
      </c>
      <c r="P71" s="180">
        <f t="shared" si="33"/>
        <v>3100</v>
      </c>
      <c r="Q71" s="180">
        <f t="shared" si="33"/>
        <v>39894.79</v>
      </c>
      <c r="R71" s="180">
        <f t="shared" si="33"/>
        <v>11416.5</v>
      </c>
      <c r="S71" s="180">
        <f t="shared" si="33"/>
        <v>11416.5</v>
      </c>
      <c r="T71" s="181">
        <f t="shared" si="33"/>
        <v>11416.5</v>
      </c>
      <c r="U71" s="181">
        <f t="shared" si="33"/>
        <v>20103</v>
      </c>
      <c r="V71" s="181">
        <f t="shared" si="33"/>
        <v>14553</v>
      </c>
      <c r="W71" s="181">
        <f t="shared" si="33"/>
        <v>14553</v>
      </c>
      <c r="X71" s="181">
        <f t="shared" si="33"/>
        <v>16503</v>
      </c>
      <c r="Y71" s="181">
        <f t="shared" si="33"/>
        <v>16503</v>
      </c>
      <c r="Z71" s="181">
        <f t="shared" si="33"/>
        <v>24003</v>
      </c>
      <c r="AA71" s="181">
        <f t="shared" si="33"/>
        <v>14716.5</v>
      </c>
      <c r="AB71" s="181">
        <f t="shared" si="33"/>
        <v>14716.5</v>
      </c>
      <c r="AC71" s="181">
        <f t="shared" si="33"/>
        <v>16503</v>
      </c>
      <c r="AD71" s="181">
        <f t="shared" si="33"/>
        <v>16503</v>
      </c>
      <c r="AE71" s="181">
        <f t="shared" si="33"/>
        <v>16503</v>
      </c>
      <c r="AF71" s="181">
        <f t="shared" si="33"/>
        <v>16503</v>
      </c>
      <c r="AG71" s="181">
        <f t="shared" si="33"/>
        <v>16503</v>
      </c>
      <c r="AH71" s="181">
        <f t="shared" si="33"/>
        <v>20669.5</v>
      </c>
      <c r="AI71" s="181">
        <f t="shared" si="33"/>
        <v>20669.5</v>
      </c>
      <c r="AJ71" s="181">
        <f t="shared" si="33"/>
        <v>20669.5</v>
      </c>
      <c r="AK71" s="181">
        <f t="shared" si="33"/>
        <v>20669.5</v>
      </c>
      <c r="AL71" s="181">
        <f t="shared" si="33"/>
        <v>20669.5</v>
      </c>
      <c r="AM71" s="181">
        <f t="shared" si="33"/>
        <v>20669.5</v>
      </c>
      <c r="AN71" s="181">
        <f t="shared" si="33"/>
        <v>20669.5</v>
      </c>
      <c r="AO71" s="181">
        <f t="shared" si="33"/>
        <v>20669.5</v>
      </c>
      <c r="AP71" s="181">
        <f t="shared" si="33"/>
        <v>20669.5</v>
      </c>
      <c r="AQ71" s="181">
        <f t="shared" si="33"/>
        <v>20669.5</v>
      </c>
      <c r="AR71" s="181">
        <f t="shared" si="33"/>
        <v>20669.5</v>
      </c>
    </row>
    <row r="72" spans="1:44" ht="19.5" customHeight="1">
      <c r="A72" s="304" t="s">
        <v>128</v>
      </c>
      <c r="B72" s="1"/>
      <c r="C72" s="1"/>
      <c r="D72" s="1"/>
      <c r="E72" s="1"/>
      <c r="F72" s="130">
        <f>F37-F71</f>
        <v>-37772.560000000019</v>
      </c>
      <c r="G72" s="130">
        <f>G37-G71</f>
        <v>10955.700000000012</v>
      </c>
      <c r="H72" s="130">
        <f>H37-H71</f>
        <v>29892.5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21"/>
      <c r="U72" s="105"/>
      <c r="V72" s="182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9.5" customHeight="1">
      <c r="A73" s="222" t="s">
        <v>94</v>
      </c>
      <c r="B73" s="222"/>
      <c r="C73" s="222"/>
      <c r="D73" s="222"/>
      <c r="E73" s="309"/>
      <c r="F73" s="130"/>
      <c r="G73" s="131"/>
      <c r="H73" s="131"/>
      <c r="I73" s="223">
        <f t="shared" ref="I73:AR73" si="34">I37-I71</f>
        <v>0</v>
      </c>
      <c r="J73" s="224">
        <f t="shared" si="34"/>
        <v>-52.844999999999999</v>
      </c>
      <c r="K73" s="224">
        <f t="shared" si="34"/>
        <v>-180.07499999999982</v>
      </c>
      <c r="L73" s="224">
        <f t="shared" si="34"/>
        <v>-990.14999999999964</v>
      </c>
      <c r="M73" s="224">
        <f t="shared" si="34"/>
        <v>-1260.1499999999999</v>
      </c>
      <c r="N73" s="224">
        <f t="shared" si="34"/>
        <v>8856.8499999999985</v>
      </c>
      <c r="O73" s="224">
        <f t="shared" si="34"/>
        <v>-7760.15</v>
      </c>
      <c r="P73" s="224">
        <f t="shared" si="34"/>
        <v>-1260.1499999999999</v>
      </c>
      <c r="Q73" s="224">
        <f t="shared" si="34"/>
        <v>-36033.94</v>
      </c>
      <c r="R73" s="224">
        <f t="shared" si="34"/>
        <v>-1680.6499999999996</v>
      </c>
      <c r="S73" s="224">
        <f t="shared" si="34"/>
        <v>-1180.6500000000015</v>
      </c>
      <c r="T73" s="225">
        <f t="shared" si="34"/>
        <v>3769.3499999999985</v>
      </c>
      <c r="U73" s="225">
        <f t="shared" si="34"/>
        <v>332.84999999999854</v>
      </c>
      <c r="V73" s="225">
        <f t="shared" si="34"/>
        <v>5805.9249999999993</v>
      </c>
      <c r="W73" s="225">
        <f t="shared" si="34"/>
        <v>4962.9249999999993</v>
      </c>
      <c r="X73" s="225">
        <f t="shared" si="34"/>
        <v>2093</v>
      </c>
      <c r="Y73" s="225">
        <f t="shared" si="34"/>
        <v>2095</v>
      </c>
      <c r="Z73" s="225">
        <f t="shared" si="34"/>
        <v>-5405</v>
      </c>
      <c r="AA73" s="225">
        <f t="shared" si="34"/>
        <v>-3818.5</v>
      </c>
      <c r="AB73" s="225">
        <f t="shared" si="34"/>
        <v>-3818.5</v>
      </c>
      <c r="AC73" s="225">
        <f t="shared" si="34"/>
        <v>1827</v>
      </c>
      <c r="AD73" s="225">
        <f t="shared" si="34"/>
        <v>2227</v>
      </c>
      <c r="AE73" s="225">
        <f t="shared" si="34"/>
        <v>2227</v>
      </c>
      <c r="AF73" s="225">
        <f t="shared" si="34"/>
        <v>2427</v>
      </c>
      <c r="AG73" s="225">
        <f t="shared" si="34"/>
        <v>1527</v>
      </c>
      <c r="AH73" s="225">
        <f t="shared" si="34"/>
        <v>2360.5</v>
      </c>
      <c r="AI73" s="225">
        <f t="shared" si="34"/>
        <v>2360.5</v>
      </c>
      <c r="AJ73" s="225">
        <f t="shared" si="34"/>
        <v>2360.5</v>
      </c>
      <c r="AK73" s="225">
        <f t="shared" si="34"/>
        <v>2360.5</v>
      </c>
      <c r="AL73" s="225">
        <f t="shared" si="34"/>
        <v>2360.5</v>
      </c>
      <c r="AM73" s="225">
        <f t="shared" si="34"/>
        <v>2060.5</v>
      </c>
      <c r="AN73" s="225">
        <f t="shared" si="34"/>
        <v>2060.5</v>
      </c>
      <c r="AO73" s="225">
        <f t="shared" si="34"/>
        <v>2860.5</v>
      </c>
      <c r="AP73" s="225">
        <f t="shared" si="34"/>
        <v>3160.5</v>
      </c>
      <c r="AQ73" s="225">
        <f t="shared" si="34"/>
        <v>3160.5</v>
      </c>
      <c r="AR73" s="225">
        <f t="shared" si="34"/>
        <v>3260.5</v>
      </c>
    </row>
    <row r="74" spans="1:44" ht="19.5" customHeight="1" thickBot="1">
      <c r="A74" s="226"/>
      <c r="B74" s="226"/>
      <c r="C74" s="226"/>
      <c r="D74" s="227"/>
      <c r="E74" s="299"/>
      <c r="F74" s="130"/>
      <c r="G74" s="131"/>
      <c r="H74" s="131"/>
      <c r="I74" s="228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30"/>
      <c r="V74" s="231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</row>
    <row r="75" spans="1:44" ht="39.75" customHeight="1" thickBot="1">
      <c r="A75" s="233" t="s">
        <v>95</v>
      </c>
      <c r="B75" s="447" t="s">
        <v>61</v>
      </c>
      <c r="C75" s="448"/>
      <c r="D75" s="234">
        <v>11996</v>
      </c>
      <c r="E75" s="332"/>
      <c r="F75" s="235"/>
      <c r="G75" s="235"/>
      <c r="H75" s="235"/>
      <c r="I75" s="236">
        <f>D75+I73</f>
        <v>11996</v>
      </c>
      <c r="J75" s="180">
        <f t="shared" ref="J75:AR75" si="35">I75+J73</f>
        <v>11943.155000000001</v>
      </c>
      <c r="K75" s="180">
        <f t="shared" si="35"/>
        <v>11763.080000000002</v>
      </c>
      <c r="L75" s="180">
        <f t="shared" si="35"/>
        <v>10772.930000000002</v>
      </c>
      <c r="M75" s="180">
        <f t="shared" si="35"/>
        <v>9512.7800000000025</v>
      </c>
      <c r="N75" s="180">
        <f t="shared" si="35"/>
        <v>18369.63</v>
      </c>
      <c r="O75" s="180">
        <f t="shared" si="35"/>
        <v>10609.480000000001</v>
      </c>
      <c r="P75" s="180">
        <f t="shared" si="35"/>
        <v>9349.3300000000017</v>
      </c>
      <c r="Q75" s="180">
        <f t="shared" si="35"/>
        <v>-26684.61</v>
      </c>
      <c r="R75" s="180">
        <f t="shared" si="35"/>
        <v>-28365.260000000002</v>
      </c>
      <c r="S75" s="181">
        <f t="shared" si="35"/>
        <v>-29545.910000000003</v>
      </c>
      <c r="T75" s="237">
        <f t="shared" si="35"/>
        <v>-25776.560000000005</v>
      </c>
      <c r="U75" s="237">
        <f t="shared" si="35"/>
        <v>-25443.710000000006</v>
      </c>
      <c r="V75" s="237">
        <f t="shared" si="35"/>
        <v>-19637.785000000007</v>
      </c>
      <c r="W75" s="237">
        <f t="shared" si="35"/>
        <v>-14674.860000000008</v>
      </c>
      <c r="X75" s="237">
        <f t="shared" si="35"/>
        <v>-12581.860000000008</v>
      </c>
      <c r="Y75" s="237">
        <f t="shared" si="35"/>
        <v>-10486.860000000008</v>
      </c>
      <c r="Z75" s="237">
        <f t="shared" si="35"/>
        <v>-15891.860000000008</v>
      </c>
      <c r="AA75" s="237">
        <f t="shared" si="35"/>
        <v>-19710.360000000008</v>
      </c>
      <c r="AB75" s="237">
        <f t="shared" si="35"/>
        <v>-23528.860000000008</v>
      </c>
      <c r="AC75" s="237">
        <f t="shared" si="35"/>
        <v>-21701.860000000008</v>
      </c>
      <c r="AD75" s="237">
        <f t="shared" si="35"/>
        <v>-19474.860000000008</v>
      </c>
      <c r="AE75" s="237">
        <f t="shared" si="35"/>
        <v>-17247.860000000008</v>
      </c>
      <c r="AF75" s="237">
        <f t="shared" si="35"/>
        <v>-14820.860000000008</v>
      </c>
      <c r="AG75" s="237">
        <f t="shared" si="35"/>
        <v>-13293.860000000008</v>
      </c>
      <c r="AH75" s="237">
        <f t="shared" si="35"/>
        <v>-10933.360000000008</v>
      </c>
      <c r="AI75" s="237">
        <f t="shared" si="35"/>
        <v>-8572.8600000000079</v>
      </c>
      <c r="AJ75" s="237">
        <f t="shared" si="35"/>
        <v>-6212.3600000000079</v>
      </c>
      <c r="AK75" s="237">
        <f t="shared" si="35"/>
        <v>-3851.8600000000079</v>
      </c>
      <c r="AL75" s="237">
        <f t="shared" si="35"/>
        <v>-1491.3600000000079</v>
      </c>
      <c r="AM75" s="237">
        <f t="shared" si="35"/>
        <v>569.13999999999214</v>
      </c>
      <c r="AN75" s="237">
        <f t="shared" si="35"/>
        <v>2629.6399999999921</v>
      </c>
      <c r="AO75" s="237">
        <f t="shared" si="35"/>
        <v>5490.1399999999921</v>
      </c>
      <c r="AP75" s="237">
        <f t="shared" si="35"/>
        <v>8650.6399999999921</v>
      </c>
      <c r="AQ75" s="237">
        <f t="shared" si="35"/>
        <v>11811.139999999992</v>
      </c>
      <c r="AR75" s="237">
        <f t="shared" si="35"/>
        <v>15071.639999999992</v>
      </c>
    </row>
    <row r="76" spans="1:44" ht="21" customHeight="1">
      <c r="A76" s="106"/>
      <c r="B76" s="1"/>
      <c r="C76" s="1"/>
      <c r="D76" s="1"/>
      <c r="E76" s="1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5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9.5" customHeight="1">
      <c r="A77" s="10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05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9.5" customHeight="1" thickBot="1">
      <c r="A78" s="238" t="s">
        <v>96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05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9.5" customHeight="1" thickBot="1">
      <c r="A79" s="108" t="s">
        <v>97</v>
      </c>
      <c r="B79" s="109"/>
      <c r="C79" s="109"/>
      <c r="D79" s="109"/>
      <c r="E79" s="305"/>
      <c r="F79" s="184"/>
      <c r="G79" s="184"/>
      <c r="H79" s="184"/>
      <c r="I79" s="239">
        <f>I9</f>
        <v>44227</v>
      </c>
      <c r="J79" s="185">
        <f t="shared" ref="J79:AR79" si="36">IF(I79="","",EOMONTH(I79,1))</f>
        <v>44255</v>
      </c>
      <c r="K79" s="185">
        <f t="shared" si="36"/>
        <v>44286</v>
      </c>
      <c r="L79" s="185">
        <f t="shared" si="36"/>
        <v>44316</v>
      </c>
      <c r="M79" s="185">
        <f t="shared" si="36"/>
        <v>44347</v>
      </c>
      <c r="N79" s="185">
        <f t="shared" si="36"/>
        <v>44377</v>
      </c>
      <c r="O79" s="185">
        <f t="shared" si="36"/>
        <v>44408</v>
      </c>
      <c r="P79" s="185">
        <f t="shared" si="36"/>
        <v>44439</v>
      </c>
      <c r="Q79" s="185">
        <f t="shared" si="36"/>
        <v>44469</v>
      </c>
      <c r="R79" s="185">
        <f t="shared" si="36"/>
        <v>44500</v>
      </c>
      <c r="S79" s="185">
        <f t="shared" si="36"/>
        <v>44530</v>
      </c>
      <c r="T79" s="186">
        <f t="shared" si="36"/>
        <v>44561</v>
      </c>
      <c r="U79" s="186">
        <f t="shared" si="36"/>
        <v>44592</v>
      </c>
      <c r="V79" s="186">
        <f t="shared" si="36"/>
        <v>44620</v>
      </c>
      <c r="W79" s="186">
        <f t="shared" si="36"/>
        <v>44651</v>
      </c>
      <c r="X79" s="186">
        <f t="shared" si="36"/>
        <v>44681</v>
      </c>
      <c r="Y79" s="186">
        <f t="shared" si="36"/>
        <v>44712</v>
      </c>
      <c r="Z79" s="186">
        <f t="shared" si="36"/>
        <v>44742</v>
      </c>
      <c r="AA79" s="186">
        <f t="shared" si="36"/>
        <v>44773</v>
      </c>
      <c r="AB79" s="186">
        <f t="shared" si="36"/>
        <v>44804</v>
      </c>
      <c r="AC79" s="186">
        <f t="shared" si="36"/>
        <v>44834</v>
      </c>
      <c r="AD79" s="186">
        <f t="shared" si="36"/>
        <v>44865</v>
      </c>
      <c r="AE79" s="186">
        <f t="shared" si="36"/>
        <v>44895</v>
      </c>
      <c r="AF79" s="186">
        <f t="shared" si="36"/>
        <v>44926</v>
      </c>
      <c r="AG79" s="186">
        <f t="shared" si="36"/>
        <v>44957</v>
      </c>
      <c r="AH79" s="186">
        <f t="shared" si="36"/>
        <v>44985</v>
      </c>
      <c r="AI79" s="186">
        <f t="shared" si="36"/>
        <v>45016</v>
      </c>
      <c r="AJ79" s="186">
        <f t="shared" si="36"/>
        <v>45046</v>
      </c>
      <c r="AK79" s="186">
        <f t="shared" si="36"/>
        <v>45077</v>
      </c>
      <c r="AL79" s="186">
        <f t="shared" si="36"/>
        <v>45107</v>
      </c>
      <c r="AM79" s="186">
        <f t="shared" si="36"/>
        <v>45138</v>
      </c>
      <c r="AN79" s="186">
        <f t="shared" si="36"/>
        <v>45169</v>
      </c>
      <c r="AO79" s="186">
        <f t="shared" si="36"/>
        <v>45199</v>
      </c>
      <c r="AP79" s="186">
        <f t="shared" si="36"/>
        <v>45230</v>
      </c>
      <c r="AQ79" s="186">
        <f t="shared" si="36"/>
        <v>45260</v>
      </c>
      <c r="AR79" s="186">
        <f t="shared" si="36"/>
        <v>45291</v>
      </c>
    </row>
    <row r="80" spans="1:44" ht="19.5" customHeight="1">
      <c r="A80" s="240" t="s">
        <v>98</v>
      </c>
      <c r="B80" s="241"/>
      <c r="C80" s="241"/>
      <c r="D80" s="242"/>
      <c r="E80" s="310"/>
      <c r="F80" s="243"/>
      <c r="G80" s="243"/>
      <c r="H80" s="243"/>
      <c r="I80" s="244">
        <v>0</v>
      </c>
      <c r="J80" s="245">
        <v>0</v>
      </c>
      <c r="K80" s="245">
        <v>0</v>
      </c>
      <c r="L80" s="245">
        <v>0</v>
      </c>
      <c r="M80" s="245">
        <v>0</v>
      </c>
      <c r="N80" s="245">
        <v>0</v>
      </c>
      <c r="O80" s="245">
        <v>0</v>
      </c>
      <c r="P80" s="245">
        <v>0</v>
      </c>
      <c r="Q80" s="245">
        <v>0</v>
      </c>
      <c r="R80" s="245">
        <v>0</v>
      </c>
      <c r="S80" s="245">
        <v>0</v>
      </c>
      <c r="T80" s="246">
        <v>0</v>
      </c>
      <c r="U80" s="246">
        <v>0</v>
      </c>
      <c r="V80" s="246">
        <v>0</v>
      </c>
      <c r="W80" s="246">
        <v>0</v>
      </c>
      <c r="X80" s="246">
        <v>0</v>
      </c>
      <c r="Y80" s="246">
        <v>0</v>
      </c>
      <c r="Z80" s="246">
        <v>0</v>
      </c>
      <c r="AA80" s="246">
        <v>0</v>
      </c>
      <c r="AB80" s="246">
        <v>0</v>
      </c>
      <c r="AC80" s="246">
        <v>0</v>
      </c>
      <c r="AD80" s="246">
        <v>0</v>
      </c>
      <c r="AE80" s="246">
        <v>0</v>
      </c>
      <c r="AF80" s="246">
        <v>0</v>
      </c>
      <c r="AG80" s="246">
        <v>0</v>
      </c>
      <c r="AH80" s="246">
        <v>0</v>
      </c>
      <c r="AI80" s="246">
        <v>0</v>
      </c>
      <c r="AJ80" s="246">
        <v>0</v>
      </c>
      <c r="AK80" s="246">
        <v>0</v>
      </c>
      <c r="AL80" s="246">
        <v>0</v>
      </c>
      <c r="AM80" s="246">
        <v>0</v>
      </c>
      <c r="AN80" s="246">
        <v>0</v>
      </c>
      <c r="AO80" s="246">
        <v>0</v>
      </c>
      <c r="AP80" s="246">
        <v>0</v>
      </c>
      <c r="AQ80" s="246">
        <v>0</v>
      </c>
      <c r="AR80" s="246">
        <v>0</v>
      </c>
    </row>
    <row r="81" spans="1:44" ht="19.5" customHeight="1">
      <c r="A81" s="240" t="s">
        <v>99</v>
      </c>
      <c r="B81" s="241"/>
      <c r="C81" s="241"/>
      <c r="D81" s="242"/>
      <c r="E81" s="310"/>
      <c r="F81" s="243"/>
      <c r="G81" s="243"/>
      <c r="H81" s="243"/>
      <c r="I81" s="244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246">
        <v>0</v>
      </c>
      <c r="U81" s="246">
        <v>0</v>
      </c>
      <c r="V81" s="246">
        <v>0</v>
      </c>
      <c r="W81" s="246">
        <v>0</v>
      </c>
      <c r="X81" s="246">
        <v>0</v>
      </c>
      <c r="Y81" s="246">
        <v>0</v>
      </c>
      <c r="Z81" s="246">
        <v>0</v>
      </c>
      <c r="AA81" s="246">
        <v>0</v>
      </c>
      <c r="AB81" s="246">
        <v>0</v>
      </c>
      <c r="AC81" s="246">
        <v>0</v>
      </c>
      <c r="AD81" s="246">
        <v>0</v>
      </c>
      <c r="AE81" s="246">
        <v>0</v>
      </c>
      <c r="AF81" s="246">
        <v>0</v>
      </c>
      <c r="AG81" s="246">
        <v>0</v>
      </c>
      <c r="AH81" s="246">
        <v>0</v>
      </c>
      <c r="AI81" s="246">
        <v>0</v>
      </c>
      <c r="AJ81" s="246">
        <v>0</v>
      </c>
      <c r="AK81" s="246">
        <v>0</v>
      </c>
      <c r="AL81" s="246">
        <v>0</v>
      </c>
      <c r="AM81" s="246">
        <v>0</v>
      </c>
      <c r="AN81" s="246">
        <v>0</v>
      </c>
      <c r="AO81" s="246">
        <v>0</v>
      </c>
      <c r="AP81" s="246">
        <v>0</v>
      </c>
      <c r="AQ81" s="246">
        <v>0</v>
      </c>
      <c r="AR81" s="246">
        <v>0</v>
      </c>
    </row>
    <row r="82" spans="1:44" ht="19.5" customHeight="1">
      <c r="A82" s="247" t="s">
        <v>100</v>
      </c>
      <c r="B82" s="248"/>
      <c r="C82" s="248"/>
      <c r="D82" s="249"/>
      <c r="E82" s="311"/>
      <c r="F82" s="250"/>
      <c r="G82" s="250"/>
      <c r="H82" s="250"/>
      <c r="I82" s="244">
        <v>0</v>
      </c>
      <c r="J82" s="245">
        <v>0</v>
      </c>
      <c r="K82" s="214">
        <v>0</v>
      </c>
      <c r="L82" s="214">
        <v>0</v>
      </c>
      <c r="M82" s="214">
        <v>0</v>
      </c>
      <c r="N82" s="214">
        <v>0</v>
      </c>
      <c r="O82" s="214">
        <v>0</v>
      </c>
      <c r="P82" s="214">
        <v>0</v>
      </c>
      <c r="Q82" s="214">
        <v>0</v>
      </c>
      <c r="R82" s="214">
        <v>0</v>
      </c>
      <c r="S82" s="245">
        <v>0</v>
      </c>
      <c r="T82" s="251">
        <v>0</v>
      </c>
      <c r="U82" s="251">
        <v>0</v>
      </c>
      <c r="V82" s="251">
        <v>0</v>
      </c>
      <c r="W82" s="251">
        <v>0</v>
      </c>
      <c r="X82" s="251">
        <v>0</v>
      </c>
      <c r="Y82" s="251">
        <v>0</v>
      </c>
      <c r="Z82" s="251">
        <v>0</v>
      </c>
      <c r="AA82" s="251">
        <v>0</v>
      </c>
      <c r="AB82" s="251">
        <v>0</v>
      </c>
      <c r="AC82" s="251">
        <v>0</v>
      </c>
      <c r="AD82" s="251">
        <v>0</v>
      </c>
      <c r="AE82" s="251">
        <v>0</v>
      </c>
      <c r="AF82" s="251">
        <v>0</v>
      </c>
      <c r="AG82" s="251">
        <v>0</v>
      </c>
      <c r="AH82" s="251">
        <v>0</v>
      </c>
      <c r="AI82" s="251">
        <v>0</v>
      </c>
      <c r="AJ82" s="251">
        <v>0</v>
      </c>
      <c r="AK82" s="251">
        <v>0</v>
      </c>
      <c r="AL82" s="251">
        <v>0</v>
      </c>
      <c r="AM82" s="251">
        <v>0</v>
      </c>
      <c r="AN82" s="251">
        <v>0</v>
      </c>
      <c r="AO82" s="251">
        <v>0</v>
      </c>
      <c r="AP82" s="251">
        <v>0</v>
      </c>
      <c r="AQ82" s="251">
        <v>0</v>
      </c>
      <c r="AR82" s="251">
        <v>0</v>
      </c>
    </row>
    <row r="83" spans="1:44" ht="19.5" customHeight="1">
      <c r="A83" s="247" t="s">
        <v>101</v>
      </c>
      <c r="B83" s="248"/>
      <c r="C83" s="248"/>
      <c r="D83" s="249"/>
      <c r="E83" s="311"/>
      <c r="F83" s="250"/>
      <c r="G83" s="250"/>
      <c r="H83" s="250"/>
      <c r="I83" s="244">
        <v>0</v>
      </c>
      <c r="J83" s="214">
        <v>0</v>
      </c>
      <c r="K83" s="245">
        <v>0</v>
      </c>
      <c r="L83" s="245">
        <v>0</v>
      </c>
      <c r="M83" s="245">
        <v>0</v>
      </c>
      <c r="N83" s="245">
        <v>0</v>
      </c>
      <c r="O83" s="245">
        <v>0</v>
      </c>
      <c r="P83" s="245">
        <v>0</v>
      </c>
      <c r="Q83" s="245">
        <v>0</v>
      </c>
      <c r="R83" s="245">
        <v>0</v>
      </c>
      <c r="S83" s="245">
        <v>0</v>
      </c>
      <c r="T83" s="246">
        <v>0</v>
      </c>
      <c r="U83" s="246">
        <v>0</v>
      </c>
      <c r="V83" s="246">
        <v>0</v>
      </c>
      <c r="W83" s="246">
        <v>0</v>
      </c>
      <c r="X83" s="246">
        <v>0</v>
      </c>
      <c r="Y83" s="246">
        <v>0</v>
      </c>
      <c r="Z83" s="246">
        <v>0</v>
      </c>
      <c r="AA83" s="246">
        <v>0</v>
      </c>
      <c r="AB83" s="246">
        <v>0</v>
      </c>
      <c r="AC83" s="246">
        <v>0</v>
      </c>
      <c r="AD83" s="246">
        <v>0</v>
      </c>
      <c r="AE83" s="246">
        <v>0</v>
      </c>
      <c r="AF83" s="246">
        <v>0</v>
      </c>
      <c r="AG83" s="246">
        <v>0</v>
      </c>
      <c r="AH83" s="246">
        <v>0</v>
      </c>
      <c r="AI83" s="246">
        <v>0</v>
      </c>
      <c r="AJ83" s="246">
        <v>0</v>
      </c>
      <c r="AK83" s="246">
        <v>0</v>
      </c>
      <c r="AL83" s="246">
        <v>0</v>
      </c>
      <c r="AM83" s="246">
        <v>0</v>
      </c>
      <c r="AN83" s="246">
        <v>0</v>
      </c>
      <c r="AO83" s="246">
        <v>0</v>
      </c>
      <c r="AP83" s="246">
        <v>0</v>
      </c>
      <c r="AQ83" s="246">
        <v>0</v>
      </c>
      <c r="AR83" s="246">
        <v>0</v>
      </c>
    </row>
    <row r="84" spans="1:44" ht="19.5" customHeight="1">
      <c r="A84" s="252" t="s">
        <v>102</v>
      </c>
      <c r="B84" s="217"/>
      <c r="C84" s="217"/>
      <c r="D84" s="253"/>
      <c r="E84" s="312"/>
      <c r="F84" s="254"/>
      <c r="G84" s="254"/>
      <c r="H84" s="254"/>
      <c r="I84" s="255">
        <f t="shared" ref="I84:AR84" si="37">I80+I81-I82-I83</f>
        <v>0</v>
      </c>
      <c r="J84" s="255">
        <f t="shared" si="37"/>
        <v>0</v>
      </c>
      <c r="K84" s="255">
        <f t="shared" si="37"/>
        <v>0</v>
      </c>
      <c r="L84" s="255">
        <f t="shared" si="37"/>
        <v>0</v>
      </c>
      <c r="M84" s="255">
        <f t="shared" si="37"/>
        <v>0</v>
      </c>
      <c r="N84" s="255">
        <f t="shared" si="37"/>
        <v>0</v>
      </c>
      <c r="O84" s="255">
        <f t="shared" si="37"/>
        <v>0</v>
      </c>
      <c r="P84" s="255">
        <f t="shared" si="37"/>
        <v>0</v>
      </c>
      <c r="Q84" s="255">
        <f t="shared" si="37"/>
        <v>0</v>
      </c>
      <c r="R84" s="255">
        <f t="shared" si="37"/>
        <v>0</v>
      </c>
      <c r="S84" s="255">
        <f t="shared" si="37"/>
        <v>0</v>
      </c>
      <c r="T84" s="255">
        <f t="shared" si="37"/>
        <v>0</v>
      </c>
      <c r="U84" s="255">
        <f t="shared" si="37"/>
        <v>0</v>
      </c>
      <c r="V84" s="255">
        <f t="shared" si="37"/>
        <v>0</v>
      </c>
      <c r="W84" s="255">
        <f t="shared" si="37"/>
        <v>0</v>
      </c>
      <c r="X84" s="255">
        <f t="shared" si="37"/>
        <v>0</v>
      </c>
      <c r="Y84" s="255">
        <f t="shared" si="37"/>
        <v>0</v>
      </c>
      <c r="Z84" s="255">
        <f t="shared" si="37"/>
        <v>0</v>
      </c>
      <c r="AA84" s="255">
        <f t="shared" si="37"/>
        <v>0</v>
      </c>
      <c r="AB84" s="255">
        <f t="shared" si="37"/>
        <v>0</v>
      </c>
      <c r="AC84" s="255">
        <f t="shared" si="37"/>
        <v>0</v>
      </c>
      <c r="AD84" s="255">
        <f t="shared" si="37"/>
        <v>0</v>
      </c>
      <c r="AE84" s="255">
        <f t="shared" si="37"/>
        <v>0</v>
      </c>
      <c r="AF84" s="255">
        <f t="shared" si="37"/>
        <v>0</v>
      </c>
      <c r="AG84" s="255">
        <f t="shared" si="37"/>
        <v>0</v>
      </c>
      <c r="AH84" s="255">
        <f t="shared" si="37"/>
        <v>0</v>
      </c>
      <c r="AI84" s="255">
        <f t="shared" si="37"/>
        <v>0</v>
      </c>
      <c r="AJ84" s="255">
        <f t="shared" si="37"/>
        <v>0</v>
      </c>
      <c r="AK84" s="255">
        <f t="shared" si="37"/>
        <v>0</v>
      </c>
      <c r="AL84" s="255">
        <f t="shared" si="37"/>
        <v>0</v>
      </c>
      <c r="AM84" s="255">
        <f t="shared" si="37"/>
        <v>0</v>
      </c>
      <c r="AN84" s="255">
        <f t="shared" si="37"/>
        <v>0</v>
      </c>
      <c r="AO84" s="255">
        <f t="shared" si="37"/>
        <v>0</v>
      </c>
      <c r="AP84" s="255">
        <f t="shared" si="37"/>
        <v>0</v>
      </c>
      <c r="AQ84" s="255">
        <f t="shared" si="37"/>
        <v>0</v>
      </c>
      <c r="AR84" s="255">
        <f t="shared" si="37"/>
        <v>0</v>
      </c>
    </row>
    <row r="85" spans="1:44" ht="19.5" customHeight="1">
      <c r="A85" s="252" t="s">
        <v>103</v>
      </c>
      <c r="B85" s="217"/>
      <c r="C85" s="217"/>
      <c r="D85" s="253"/>
      <c r="E85" s="312"/>
      <c r="F85" s="254"/>
      <c r="G85" s="254"/>
      <c r="H85" s="254"/>
      <c r="I85" s="255">
        <f>IF(I80+I81-I82-I83&lt;0,-(I80+I81-I82-I83),0)</f>
        <v>0</v>
      </c>
      <c r="J85" s="256">
        <v>0</v>
      </c>
      <c r="K85" s="256">
        <v>0</v>
      </c>
      <c r="L85" s="256">
        <v>0</v>
      </c>
      <c r="M85" s="256">
        <v>0</v>
      </c>
      <c r="N85" s="256">
        <v>0</v>
      </c>
      <c r="O85" s="256">
        <v>0</v>
      </c>
      <c r="P85" s="256">
        <v>0</v>
      </c>
      <c r="Q85" s="256">
        <v>0</v>
      </c>
      <c r="R85" s="256">
        <v>0</v>
      </c>
      <c r="S85" s="256">
        <v>0</v>
      </c>
      <c r="T85" s="257">
        <v>0</v>
      </c>
      <c r="U85" s="257">
        <v>0</v>
      </c>
      <c r="V85" s="257">
        <v>0</v>
      </c>
      <c r="W85" s="257">
        <v>0</v>
      </c>
      <c r="X85" s="257">
        <v>0</v>
      </c>
      <c r="Y85" s="257">
        <v>0</v>
      </c>
      <c r="Z85" s="257">
        <v>0</v>
      </c>
      <c r="AA85" s="257">
        <v>0</v>
      </c>
      <c r="AB85" s="257">
        <v>0</v>
      </c>
      <c r="AC85" s="257">
        <v>0</v>
      </c>
      <c r="AD85" s="257">
        <v>0</v>
      </c>
      <c r="AE85" s="257">
        <v>0</v>
      </c>
      <c r="AF85" s="257">
        <v>0</v>
      </c>
      <c r="AG85" s="257">
        <v>0</v>
      </c>
      <c r="AH85" s="257">
        <v>0</v>
      </c>
      <c r="AI85" s="257">
        <v>0</v>
      </c>
      <c r="AJ85" s="257">
        <v>0</v>
      </c>
      <c r="AK85" s="257">
        <v>0</v>
      </c>
      <c r="AL85" s="257">
        <v>0</v>
      </c>
      <c r="AM85" s="257">
        <v>0</v>
      </c>
      <c r="AN85" s="257">
        <v>0</v>
      </c>
      <c r="AO85" s="257">
        <v>0</v>
      </c>
      <c r="AP85" s="257">
        <v>0</v>
      </c>
      <c r="AQ85" s="257">
        <v>0</v>
      </c>
      <c r="AR85" s="257">
        <v>0</v>
      </c>
    </row>
    <row r="86" spans="1:44" ht="19.5" customHeight="1">
      <c r="A86" s="108" t="s">
        <v>104</v>
      </c>
      <c r="B86" s="175"/>
      <c r="C86" s="175"/>
      <c r="D86" s="258"/>
      <c r="E86" s="313"/>
      <c r="F86" s="259"/>
      <c r="G86" s="259"/>
      <c r="H86" s="259"/>
      <c r="I86" s="237">
        <f t="shared" ref="I86:AR86" si="38">I84</f>
        <v>0</v>
      </c>
      <c r="J86" s="237">
        <f t="shared" si="38"/>
        <v>0</v>
      </c>
      <c r="K86" s="237">
        <f t="shared" si="38"/>
        <v>0</v>
      </c>
      <c r="L86" s="237">
        <f t="shared" si="38"/>
        <v>0</v>
      </c>
      <c r="M86" s="237">
        <f t="shared" si="38"/>
        <v>0</v>
      </c>
      <c r="N86" s="237">
        <f t="shared" si="38"/>
        <v>0</v>
      </c>
      <c r="O86" s="237">
        <f t="shared" si="38"/>
        <v>0</v>
      </c>
      <c r="P86" s="237">
        <f t="shared" si="38"/>
        <v>0</v>
      </c>
      <c r="Q86" s="237">
        <f t="shared" si="38"/>
        <v>0</v>
      </c>
      <c r="R86" s="237">
        <f t="shared" si="38"/>
        <v>0</v>
      </c>
      <c r="S86" s="237">
        <f t="shared" si="38"/>
        <v>0</v>
      </c>
      <c r="T86" s="237">
        <f t="shared" si="38"/>
        <v>0</v>
      </c>
      <c r="U86" s="237">
        <f t="shared" si="38"/>
        <v>0</v>
      </c>
      <c r="V86" s="237">
        <f t="shared" si="38"/>
        <v>0</v>
      </c>
      <c r="W86" s="237">
        <f t="shared" si="38"/>
        <v>0</v>
      </c>
      <c r="X86" s="237">
        <f t="shared" si="38"/>
        <v>0</v>
      </c>
      <c r="Y86" s="237">
        <f t="shared" si="38"/>
        <v>0</v>
      </c>
      <c r="Z86" s="237">
        <f t="shared" si="38"/>
        <v>0</v>
      </c>
      <c r="AA86" s="237">
        <f t="shared" si="38"/>
        <v>0</v>
      </c>
      <c r="AB86" s="237">
        <f t="shared" si="38"/>
        <v>0</v>
      </c>
      <c r="AC86" s="237">
        <f t="shared" si="38"/>
        <v>0</v>
      </c>
      <c r="AD86" s="237">
        <f t="shared" si="38"/>
        <v>0</v>
      </c>
      <c r="AE86" s="237">
        <f t="shared" si="38"/>
        <v>0</v>
      </c>
      <c r="AF86" s="237">
        <f t="shared" si="38"/>
        <v>0</v>
      </c>
      <c r="AG86" s="237">
        <f t="shared" si="38"/>
        <v>0</v>
      </c>
      <c r="AH86" s="237">
        <f t="shared" si="38"/>
        <v>0</v>
      </c>
      <c r="AI86" s="237">
        <f t="shared" si="38"/>
        <v>0</v>
      </c>
      <c r="AJ86" s="237">
        <f t="shared" si="38"/>
        <v>0</v>
      </c>
      <c r="AK86" s="237">
        <f t="shared" si="38"/>
        <v>0</v>
      </c>
      <c r="AL86" s="237">
        <f t="shared" si="38"/>
        <v>0</v>
      </c>
      <c r="AM86" s="237">
        <f t="shared" si="38"/>
        <v>0</v>
      </c>
      <c r="AN86" s="237">
        <f t="shared" si="38"/>
        <v>0</v>
      </c>
      <c r="AO86" s="237">
        <f t="shared" si="38"/>
        <v>0</v>
      </c>
      <c r="AP86" s="237">
        <f t="shared" si="38"/>
        <v>0</v>
      </c>
      <c r="AQ86" s="237">
        <f t="shared" si="38"/>
        <v>0</v>
      </c>
      <c r="AR86" s="237">
        <f t="shared" si="38"/>
        <v>0</v>
      </c>
    </row>
    <row r="87" spans="1:44" ht="19.5" customHeight="1">
      <c r="A87" s="10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05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9.5" customHeight="1">
      <c r="A88" s="10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05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9.5" customHeight="1">
      <c r="A89" s="10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05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9.5" customHeight="1">
      <c r="A90" s="10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05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9.5" customHeight="1">
      <c r="A91" s="10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05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9.5" customHeight="1">
      <c r="A92" s="10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05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9.5" customHeight="1">
      <c r="A93" s="10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05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9.5" customHeight="1">
      <c r="A94" s="10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05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9.5" customHeight="1">
      <c r="A95" s="10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05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9.5" customHeight="1">
      <c r="A96" s="10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05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9.5" customHeight="1">
      <c r="A97" s="10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05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9.5" customHeight="1">
      <c r="A98" s="10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05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9.5" customHeight="1">
      <c r="A99" s="10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05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9.5" customHeight="1">
      <c r="A100" s="10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05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9.5" customHeight="1">
      <c r="A101" s="10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05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9.5" customHeight="1">
      <c r="A102" s="10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05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9.5" customHeight="1">
      <c r="A103" s="10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05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9.5" customHeight="1">
      <c r="A104" s="10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0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9.5" customHeight="1">
      <c r="A105" s="10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05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9.5" customHeight="1">
      <c r="A106" s="10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05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9.5" customHeight="1">
      <c r="A107" s="10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05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9.5" customHeight="1">
      <c r="A108" s="10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05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9.5" customHeight="1">
      <c r="A109" s="10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05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9.5" customHeight="1">
      <c r="A110" s="10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05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9.5" customHeight="1">
      <c r="A111" s="10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05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9.5" customHeight="1">
      <c r="A112" s="10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05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9.5" customHeight="1">
      <c r="A113" s="10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05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9.5" customHeight="1">
      <c r="A114" s="10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05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9.5" customHeight="1">
      <c r="A115" s="10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05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9.5" customHeight="1">
      <c r="A116" s="10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05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9.5" customHeight="1">
      <c r="A117" s="10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05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9.5" customHeight="1">
      <c r="A118" s="10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05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9.5" customHeight="1">
      <c r="A119" s="10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05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9.5" customHeight="1">
      <c r="A120" s="10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05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9.5" customHeight="1">
      <c r="A121" s="10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05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9.5" customHeight="1">
      <c r="A122" s="10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05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9.5" customHeight="1">
      <c r="A123" s="10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05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9.5" customHeight="1">
      <c r="A124" s="10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05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9.5" customHeight="1">
      <c r="A125" s="10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05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9.5" customHeight="1">
      <c r="A126" s="10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05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9.5" customHeight="1">
      <c r="A127" s="10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05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9.5" customHeight="1">
      <c r="A128" s="10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05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9.5" customHeight="1">
      <c r="A129" s="10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05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9.5" customHeight="1">
      <c r="A130" s="10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05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9.5" customHeight="1">
      <c r="A131" s="10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05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9.5" customHeight="1">
      <c r="A132" s="10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05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9.5" customHeight="1">
      <c r="A133" s="10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05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9.5" customHeight="1">
      <c r="A134" s="10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0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9.5" customHeight="1">
      <c r="A135" s="10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05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9.5" customHeight="1">
      <c r="A136" s="10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05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9.5" customHeight="1">
      <c r="A137" s="10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05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9.5" customHeight="1">
      <c r="A138" s="10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05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9.5" customHeight="1">
      <c r="A139" s="10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0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9.5" customHeight="1">
      <c r="A140" s="10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05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9.5" customHeight="1">
      <c r="A141" s="10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05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9.5" customHeight="1">
      <c r="A142" s="10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05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9.5" customHeight="1">
      <c r="A143" s="10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05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9.5" customHeight="1">
      <c r="A144" s="10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05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9.5" customHeight="1">
      <c r="A145" s="10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05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9.5" customHeight="1">
      <c r="A146" s="10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05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9.5" customHeight="1">
      <c r="A147" s="10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05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9.5" customHeight="1">
      <c r="A148" s="10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0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9.5" customHeight="1">
      <c r="A149" s="10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05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9.5" customHeight="1">
      <c r="A150" s="10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05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9.5" customHeight="1">
      <c r="A151" s="10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05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9.5" customHeight="1">
      <c r="A152" s="10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05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9.5" customHeight="1">
      <c r="A153" s="10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05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9.5" customHeight="1">
      <c r="A154" s="10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05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9.5" customHeight="1">
      <c r="A155" s="10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05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9.5" customHeight="1">
      <c r="A156" s="10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05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9.5" customHeight="1">
      <c r="A157" s="10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05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9.5" customHeight="1">
      <c r="A158" s="10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05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9.5" customHeight="1">
      <c r="A159" s="10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05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9.5" customHeight="1">
      <c r="A160" s="10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05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9.5" customHeight="1">
      <c r="A161" s="10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05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9.5" customHeight="1">
      <c r="A162" s="10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05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9.5" customHeight="1">
      <c r="A163" s="10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05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9.5" customHeight="1">
      <c r="A164" s="10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05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9.5" customHeight="1">
      <c r="A165" s="10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05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9.5" customHeight="1">
      <c r="A166" s="10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05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9.5" customHeight="1">
      <c r="A167" s="10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05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9.5" customHeight="1">
      <c r="A168" s="10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05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9.5" customHeight="1">
      <c r="A169" s="10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05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9.5" customHeight="1">
      <c r="A170" s="10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05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9.5" customHeight="1">
      <c r="A171" s="10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05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9.5" customHeight="1">
      <c r="A172" s="10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05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9.5" customHeight="1">
      <c r="A173" s="10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05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9.5" customHeight="1">
      <c r="A174" s="10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05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9.5" customHeight="1">
      <c r="A175" s="10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05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9.5" customHeight="1">
      <c r="A176" s="10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05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9.5" customHeight="1">
      <c r="A177" s="10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05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9.5" customHeight="1">
      <c r="A178" s="10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05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9.5" customHeight="1">
      <c r="A179" s="10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05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9.5" customHeight="1">
      <c r="A180" s="10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05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9.5" customHeight="1">
      <c r="A181" s="10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05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9.5" customHeight="1">
      <c r="A182" s="10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05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9.5" customHeight="1">
      <c r="A183" s="10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05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9.5" customHeight="1">
      <c r="A184" s="10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05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9.5" customHeight="1">
      <c r="A185" s="10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05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9.5" customHeight="1">
      <c r="A186" s="10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05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9.5" customHeight="1">
      <c r="A187" s="10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05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9.5" customHeight="1">
      <c r="A188" s="10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05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9.5" customHeight="1">
      <c r="A189" s="10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05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9.5" customHeight="1">
      <c r="A190" s="10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05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9.5" customHeight="1">
      <c r="A191" s="10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05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9.5" customHeight="1">
      <c r="A192" s="10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05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9.5" customHeight="1">
      <c r="A193" s="10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05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9.5" customHeight="1">
      <c r="A194" s="10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05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9.5" customHeight="1">
      <c r="A195" s="10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0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9.5" customHeight="1">
      <c r="A196" s="10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05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9.5" customHeight="1">
      <c r="A197" s="10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05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9.5" customHeight="1">
      <c r="A198" s="10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05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9.5" customHeight="1">
      <c r="A199" s="10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05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9.5" customHeight="1">
      <c r="A200" s="10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05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9.5" customHeight="1">
      <c r="A201" s="10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05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9.5" customHeight="1">
      <c r="A202" s="10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05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9.5" customHeight="1">
      <c r="A203" s="10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05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9.5" customHeight="1">
      <c r="A204" s="10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05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9.5" customHeight="1">
      <c r="A205" s="10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05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9.5" customHeight="1">
      <c r="A206" s="10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05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9.5" customHeight="1">
      <c r="A207" s="10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05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9.5" customHeight="1">
      <c r="A208" s="10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05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9.5" customHeight="1">
      <c r="A209" s="10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05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9.5" customHeight="1">
      <c r="A210" s="10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05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9.5" customHeight="1">
      <c r="A211" s="10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05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9.5" customHeight="1">
      <c r="A212" s="10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05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9.5" customHeight="1">
      <c r="A213" s="10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05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9.5" customHeight="1">
      <c r="A214" s="10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05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9.5" customHeight="1">
      <c r="A215" s="10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05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9.5" customHeight="1">
      <c r="A216" s="10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05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9.5" customHeight="1">
      <c r="A217" s="10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05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9.5" customHeight="1">
      <c r="A218" s="10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05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9.5" customHeight="1">
      <c r="A219" s="10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05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9.5" customHeight="1">
      <c r="A220" s="10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05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9.5" customHeight="1">
      <c r="A221" s="10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05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9.5" customHeight="1">
      <c r="A222" s="10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05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9.5" customHeight="1">
      <c r="A223" s="10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05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9.5" customHeight="1">
      <c r="A224" s="10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05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9.5" customHeight="1">
      <c r="A225" s="10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05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9.5" customHeight="1">
      <c r="A226" s="10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05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9.5" customHeight="1">
      <c r="A227" s="10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05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9.5" customHeight="1">
      <c r="A228" s="10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05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9.5" customHeight="1">
      <c r="A229" s="10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05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9.5" customHeight="1">
      <c r="A230" s="10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0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9.5" customHeight="1">
      <c r="A231" s="10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05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9.5" customHeight="1">
      <c r="A232" s="10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05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9.5" customHeight="1">
      <c r="A233" s="10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05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9.5" customHeight="1">
      <c r="A234" s="10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05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9.5" customHeight="1">
      <c r="A235" s="10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05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9.5" customHeight="1">
      <c r="A236" s="10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05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9.5" customHeight="1">
      <c r="A237" s="10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05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9.5" customHeight="1">
      <c r="A238" s="10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05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9.5" customHeight="1">
      <c r="A239" s="10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05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9.5" customHeight="1">
      <c r="A240" s="10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05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9.5" customHeight="1">
      <c r="A241" s="10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05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9.5" customHeight="1">
      <c r="A242" s="10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05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9.5" customHeight="1">
      <c r="A243" s="10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05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9.5" customHeight="1">
      <c r="A244" s="10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05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9.5" customHeight="1">
      <c r="A245" s="10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05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9.5" customHeight="1">
      <c r="A246" s="10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05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9.5" customHeight="1">
      <c r="A247" s="10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05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9.5" customHeight="1">
      <c r="A248" s="10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05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9.5" customHeight="1">
      <c r="A249" s="10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05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9.5" customHeight="1">
      <c r="A250" s="10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05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9.5" customHeight="1">
      <c r="A251" s="10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05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9.5" customHeight="1">
      <c r="A252" s="10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05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9.5" customHeight="1">
      <c r="A253" s="10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05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9.5" customHeight="1">
      <c r="A254" s="10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05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9.5" customHeight="1">
      <c r="A255" s="10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05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9.5" customHeight="1">
      <c r="A256" s="10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05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9.5" customHeight="1">
      <c r="A257" s="10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05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9.5" customHeight="1">
      <c r="A258" s="10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05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9.5" customHeight="1">
      <c r="A259" s="10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05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9.5" customHeight="1">
      <c r="A260" s="10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05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9.5" customHeight="1">
      <c r="A261" s="10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05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9.5" customHeight="1">
      <c r="A262" s="10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05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9.5" customHeight="1">
      <c r="A263" s="10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05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9.5" customHeight="1">
      <c r="A264" s="10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05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9.5" customHeight="1">
      <c r="A265" s="10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05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9.5" customHeight="1">
      <c r="A266" s="10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05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9.5" customHeight="1">
      <c r="A267" s="10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0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9.5" customHeight="1">
      <c r="A268" s="10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05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9.5" customHeight="1">
      <c r="A269" s="10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05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9.5" customHeight="1">
      <c r="A270" s="10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05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9.5" customHeight="1">
      <c r="A271" s="10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05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9.5" customHeight="1">
      <c r="A272" s="10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05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9.5" customHeight="1">
      <c r="A273" s="10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05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9.5" customHeight="1">
      <c r="A274" s="10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05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9.5" customHeight="1">
      <c r="A275" s="10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05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9.5" customHeight="1">
      <c r="A276" s="10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05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9.5" customHeight="1">
      <c r="A277" s="10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05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9.5" customHeight="1">
      <c r="A278" s="10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05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9.5" customHeight="1">
      <c r="A279" s="10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05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9.5" customHeight="1">
      <c r="A280" s="10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05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9.5" customHeight="1">
      <c r="A281" s="10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05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9.5" customHeight="1">
      <c r="A282" s="10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05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9.5" customHeight="1">
      <c r="A283" s="10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05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9.5" customHeight="1">
      <c r="A284" s="10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05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9.5" customHeight="1">
      <c r="A285" s="10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05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9.5" customHeight="1">
      <c r="A286" s="10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05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9.5" customHeight="1">
      <c r="A287" s="10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05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9.5" customHeight="1">
      <c r="A288" s="10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05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9.5" customHeight="1">
      <c r="A289" s="10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05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9.5" customHeight="1">
      <c r="A290" s="10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05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9.5" customHeight="1">
      <c r="A291" s="10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05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9.5" customHeight="1">
      <c r="A292" s="10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05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9.5" customHeight="1">
      <c r="A293" s="10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05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9.5" customHeight="1">
      <c r="A294" s="10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05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9.5" customHeight="1">
      <c r="A295" s="10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05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9.5" customHeight="1">
      <c r="A296" s="10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05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9.5" customHeight="1">
      <c r="A297" s="10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05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9.5" customHeight="1">
      <c r="A298" s="10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05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9.5" customHeight="1">
      <c r="A299" s="10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05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9.5" customHeight="1">
      <c r="A300" s="10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05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9.5" customHeight="1">
      <c r="A301" s="10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05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9.5" customHeight="1">
      <c r="A302" s="10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05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9.5" customHeight="1">
      <c r="A303" s="10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05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9.5" customHeight="1">
      <c r="A304" s="10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05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9.5" customHeight="1">
      <c r="A305" s="10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05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9.5" customHeight="1">
      <c r="A306" s="10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05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9.5" customHeight="1">
      <c r="A307" s="10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05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9.5" customHeight="1">
      <c r="A308" s="10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05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9.5" customHeight="1">
      <c r="A309" s="10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05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9.5" customHeight="1">
      <c r="A310" s="10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05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9.5" customHeight="1">
      <c r="A311" s="10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05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9.5" customHeight="1">
      <c r="A312" s="10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05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9.5" customHeight="1">
      <c r="A313" s="10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05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9.5" customHeight="1">
      <c r="A314" s="10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05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9.5" customHeight="1">
      <c r="A315" s="10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05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9.5" customHeight="1">
      <c r="A316" s="10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05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9.5" customHeight="1">
      <c r="A317" s="10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05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9.5" customHeight="1">
      <c r="A318" s="10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05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9.5" customHeight="1">
      <c r="A319" s="10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05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9.5" customHeight="1">
      <c r="A320" s="10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05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9.5" customHeight="1">
      <c r="A321" s="10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0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9.5" customHeight="1">
      <c r="A322" s="10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05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9.5" customHeight="1">
      <c r="A323" s="10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05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9.5" customHeight="1">
      <c r="A324" s="10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05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9.5" customHeight="1">
      <c r="A325" s="10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05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9.5" customHeight="1">
      <c r="A326" s="10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05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9.5" customHeight="1">
      <c r="A327" s="10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05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9.5" customHeight="1">
      <c r="A328" s="10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05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9.5" customHeight="1">
      <c r="A329" s="10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05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9.5" customHeight="1">
      <c r="A330" s="10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05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9.5" customHeight="1">
      <c r="A331" s="10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05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9.5" customHeight="1">
      <c r="A332" s="10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05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9.5" customHeight="1">
      <c r="A333" s="10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05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9.5" customHeight="1">
      <c r="A334" s="10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05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9.5" customHeight="1">
      <c r="A335" s="10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05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9.5" customHeight="1">
      <c r="A336" s="10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05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9.5" customHeight="1">
      <c r="A337" s="10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05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9.5" customHeight="1">
      <c r="A338" s="10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05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9.5" customHeight="1">
      <c r="A339" s="10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05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9.5" customHeight="1">
      <c r="A340" s="10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05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9.5" customHeight="1">
      <c r="A341" s="10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05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9.5" customHeight="1">
      <c r="A342" s="10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05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9.5" customHeight="1">
      <c r="A343" s="10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05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9.5" customHeight="1">
      <c r="A344" s="10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05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9.5" customHeight="1">
      <c r="A345" s="10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05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9.5" customHeight="1">
      <c r="A346" s="10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05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9.5" customHeight="1">
      <c r="A347" s="10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05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9.5" customHeight="1">
      <c r="A348" s="10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05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9.5" customHeight="1">
      <c r="A349" s="10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05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9.5" customHeight="1">
      <c r="A350" s="10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05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9.5" customHeight="1">
      <c r="A351" s="10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05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9.5" customHeight="1">
      <c r="A352" s="10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05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9.5" customHeight="1">
      <c r="A353" s="10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05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9.5" customHeight="1">
      <c r="A354" s="10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05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9.5" customHeight="1">
      <c r="A355" s="10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05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9.5" customHeight="1">
      <c r="A356" s="10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05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9.5" customHeight="1">
      <c r="A357" s="10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05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9.5" customHeight="1">
      <c r="A358" s="10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05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9.5" customHeight="1">
      <c r="A359" s="10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05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9.5" customHeight="1">
      <c r="A360" s="10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05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9.5" customHeight="1">
      <c r="A361" s="10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05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9.5" customHeight="1">
      <c r="A362" s="10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05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9.5" customHeight="1">
      <c r="A363" s="10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05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9.5" customHeight="1">
      <c r="A364" s="10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05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9.5" customHeight="1">
      <c r="A365" s="10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05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9.5" customHeight="1">
      <c r="A366" s="10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05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9.5" customHeight="1">
      <c r="A367" s="10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05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9.5" customHeight="1">
      <c r="A368" s="10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05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9.5" customHeight="1">
      <c r="A369" s="10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05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9.5" customHeight="1">
      <c r="A370" s="10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05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9.5" customHeight="1">
      <c r="A371" s="10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05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9.5" customHeight="1">
      <c r="A372" s="10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05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9.5" customHeight="1">
      <c r="A373" s="10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05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9.5" customHeight="1">
      <c r="A374" s="10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05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9.5" customHeight="1">
      <c r="A375" s="10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05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9.5" customHeight="1">
      <c r="A376" s="10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05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9.5" customHeight="1">
      <c r="A377" s="10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05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9.5" customHeight="1">
      <c r="A378" s="10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05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9.5" customHeight="1">
      <c r="A379" s="10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05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9.5" customHeight="1">
      <c r="A380" s="10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05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9.5" customHeight="1">
      <c r="A381" s="10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05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9.5" customHeight="1">
      <c r="A382" s="10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05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9.5" customHeight="1">
      <c r="A383" s="10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05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9.5" customHeight="1">
      <c r="A384" s="10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05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9.5" customHeight="1">
      <c r="A385" s="10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05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9.5" customHeight="1">
      <c r="A386" s="10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05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9.5" customHeight="1">
      <c r="A387" s="10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05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9.5" customHeight="1">
      <c r="A388" s="10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05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9.5" customHeight="1">
      <c r="A389" s="10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05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9.5" customHeight="1">
      <c r="A390" s="10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05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9.5" customHeight="1">
      <c r="A391" s="10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05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9.5" customHeight="1">
      <c r="A392" s="10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05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9.5" customHeight="1">
      <c r="A393" s="10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05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9.5" customHeight="1">
      <c r="A394" s="10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05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9.5" customHeight="1">
      <c r="A395" s="10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05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9.5" customHeight="1">
      <c r="A396" s="10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05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9.5" customHeight="1">
      <c r="A397" s="10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05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9.5" customHeight="1">
      <c r="A398" s="10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05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9.5" customHeight="1">
      <c r="A399" s="10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05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9.5" customHeight="1">
      <c r="A400" s="10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05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9.5" customHeight="1">
      <c r="A401" s="10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05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9.5" customHeight="1">
      <c r="A402" s="10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05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9.5" customHeight="1">
      <c r="A403" s="10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05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9.5" customHeight="1">
      <c r="A404" s="10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05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9.5" customHeight="1">
      <c r="A405" s="10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05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9.5" customHeight="1">
      <c r="A406" s="10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05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9.5" customHeight="1">
      <c r="A407" s="10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05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9.5" customHeight="1">
      <c r="A408" s="10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05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9.5" customHeight="1">
      <c r="A409" s="10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05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9.5" customHeight="1">
      <c r="A410" s="10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05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9.5" customHeight="1">
      <c r="A411" s="10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05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9.5" customHeight="1">
      <c r="A412" s="10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05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9.5" customHeight="1">
      <c r="A413" s="10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05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9.5" customHeight="1">
      <c r="A414" s="10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05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9.5" customHeight="1">
      <c r="A415" s="10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05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9.5" customHeight="1">
      <c r="A416" s="10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05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9.5" customHeight="1">
      <c r="A417" s="10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05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9.5" customHeight="1">
      <c r="A418" s="10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05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9.5" customHeight="1">
      <c r="A419" s="10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05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9.5" customHeight="1">
      <c r="A420" s="10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05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9.5" customHeight="1">
      <c r="A421" s="10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05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9.5" customHeight="1">
      <c r="A422" s="10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05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9.5" customHeight="1">
      <c r="A423" s="10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05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9.5" customHeight="1">
      <c r="A424" s="10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05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9.5" customHeight="1">
      <c r="A425" s="10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05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9.5" customHeight="1">
      <c r="A426" s="10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05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9.5" customHeight="1">
      <c r="A427" s="10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05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9.5" customHeight="1">
      <c r="A428" s="10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05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9.5" customHeight="1">
      <c r="A429" s="10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05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9.5" customHeight="1">
      <c r="A430" s="10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05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9.5" customHeight="1">
      <c r="A431" s="10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05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9.5" customHeight="1">
      <c r="A432" s="10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05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9.5" customHeight="1">
      <c r="A433" s="10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05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9.5" customHeight="1">
      <c r="A434" s="10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05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9.5" customHeight="1">
      <c r="A435" s="10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05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9.5" customHeight="1">
      <c r="A436" s="10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05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9.5" customHeight="1">
      <c r="A437" s="10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05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9.5" customHeight="1">
      <c r="A438" s="10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05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9.5" customHeight="1">
      <c r="A439" s="10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05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9.5" customHeight="1">
      <c r="A440" s="10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05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9.5" customHeight="1">
      <c r="A441" s="10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05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9.5" customHeight="1">
      <c r="A442" s="10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05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9.5" customHeight="1">
      <c r="A443" s="10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05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9.5" customHeight="1">
      <c r="A444" s="10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05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9.5" customHeight="1">
      <c r="A445" s="10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05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9.5" customHeight="1">
      <c r="A446" s="10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05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9.5" customHeight="1">
      <c r="A447" s="10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05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9.5" customHeight="1">
      <c r="A448" s="10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05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9.5" customHeight="1">
      <c r="A449" s="10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05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9.5" customHeight="1">
      <c r="A450" s="10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05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9.5" customHeight="1">
      <c r="A451" s="10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05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9.5" customHeight="1">
      <c r="A452" s="10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05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9.5" customHeight="1">
      <c r="A453" s="10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05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9.5" customHeight="1">
      <c r="A454" s="10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05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9.5" customHeight="1">
      <c r="A455" s="10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05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9.5" customHeight="1">
      <c r="A456" s="10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05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9.5" customHeight="1">
      <c r="A457" s="10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05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9.5" customHeight="1">
      <c r="A458" s="10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05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9.5" customHeight="1">
      <c r="A459" s="10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05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9.5" customHeight="1">
      <c r="A460" s="10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05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9.5" customHeight="1">
      <c r="A461" s="10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05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9.5" customHeight="1">
      <c r="A462" s="10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05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9.5" customHeight="1">
      <c r="A463" s="10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05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9.5" customHeight="1">
      <c r="A464" s="10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05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9.5" customHeight="1">
      <c r="A465" s="10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05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9.5" customHeight="1">
      <c r="A466" s="10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05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9.5" customHeight="1">
      <c r="A467" s="10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05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9.5" customHeight="1">
      <c r="A468" s="10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05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9.5" customHeight="1">
      <c r="A469" s="10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05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9.5" customHeight="1">
      <c r="A470" s="10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05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9.5" customHeight="1">
      <c r="A471" s="10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05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9.5" customHeight="1">
      <c r="A472" s="10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05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9.5" customHeight="1">
      <c r="A473" s="10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05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9.5" customHeight="1">
      <c r="A474" s="10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05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9.5" customHeight="1">
      <c r="A475" s="10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05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9.5" customHeight="1">
      <c r="A476" s="10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05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9.5" customHeight="1">
      <c r="A477" s="10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05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9.5" customHeight="1">
      <c r="A478" s="10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05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9.5" customHeight="1">
      <c r="A479" s="10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05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9.5" customHeight="1">
      <c r="A480" s="10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05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9.5" customHeight="1">
      <c r="A481" s="10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05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9.5" customHeight="1">
      <c r="A482" s="10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05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9.5" customHeight="1">
      <c r="A483" s="10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05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9.5" customHeight="1">
      <c r="A484" s="10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05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9.5" customHeight="1">
      <c r="A485" s="10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05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9.5" customHeight="1">
      <c r="A486" s="10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05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9.5" customHeight="1">
      <c r="A487" s="10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05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9.5" customHeight="1">
      <c r="A488" s="10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05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9.5" customHeight="1">
      <c r="A489" s="10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05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9.5" customHeight="1">
      <c r="A490" s="10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05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9.5" customHeight="1">
      <c r="A491" s="10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05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9.5" customHeight="1">
      <c r="A492" s="10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05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9.5" customHeight="1">
      <c r="A493" s="10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05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9.5" customHeight="1">
      <c r="A494" s="10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05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9.5" customHeight="1">
      <c r="A495" s="10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05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9.5" customHeight="1">
      <c r="A496" s="10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05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9.5" customHeight="1">
      <c r="A497" s="10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05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9.5" customHeight="1">
      <c r="A498" s="10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05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9.5" customHeight="1">
      <c r="A499" s="10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05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9.5" customHeight="1">
      <c r="A500" s="10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05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9.5" customHeight="1">
      <c r="A501" s="10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05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9.5" customHeight="1">
      <c r="A502" s="10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05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9.5" customHeight="1">
      <c r="A503" s="10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05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9.5" customHeight="1">
      <c r="A504" s="10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05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9.5" customHeight="1">
      <c r="A505" s="10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05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9.5" customHeight="1">
      <c r="A506" s="10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05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9.5" customHeight="1">
      <c r="A507" s="10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05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9.5" customHeight="1">
      <c r="A508" s="10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05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9.5" customHeight="1">
      <c r="A509" s="10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05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9.5" customHeight="1">
      <c r="A510" s="10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05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9.5" customHeight="1">
      <c r="A511" s="10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05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9.5" customHeight="1">
      <c r="A512" s="10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05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9.5" customHeight="1">
      <c r="A513" s="10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05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9.5" customHeight="1">
      <c r="A514" s="10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05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9.5" customHeight="1">
      <c r="A515" s="10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05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9.5" customHeight="1">
      <c r="A516" s="10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05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9.5" customHeight="1">
      <c r="A517" s="10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05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9.5" customHeight="1">
      <c r="A518" s="10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05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9.5" customHeight="1">
      <c r="A519" s="10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05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9.5" customHeight="1">
      <c r="A520" s="10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05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9.5" customHeight="1">
      <c r="A521" s="10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05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9.5" customHeight="1">
      <c r="A522" s="10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05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9.5" customHeight="1">
      <c r="A523" s="10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05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9.5" customHeight="1">
      <c r="A524" s="10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05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9.5" customHeight="1">
      <c r="A525" s="10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05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9.5" customHeight="1">
      <c r="A526" s="10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05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9.5" customHeight="1">
      <c r="A527" s="10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05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9.5" customHeight="1">
      <c r="A528" s="10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05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9.5" customHeight="1">
      <c r="A529" s="10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05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9.5" customHeight="1">
      <c r="A530" s="10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05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9.5" customHeight="1">
      <c r="A531" s="10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05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9.5" customHeight="1">
      <c r="A532" s="10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05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9.5" customHeight="1">
      <c r="A533" s="10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05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9.5" customHeight="1">
      <c r="A534" s="10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05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9.5" customHeight="1">
      <c r="A535" s="10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05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9.5" customHeight="1">
      <c r="A536" s="10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05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9.5" customHeight="1">
      <c r="A537" s="10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05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9.5" customHeight="1">
      <c r="A538" s="10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05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9.5" customHeight="1">
      <c r="A539" s="10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05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9.5" customHeight="1">
      <c r="A540" s="10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05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9.5" customHeight="1">
      <c r="A541" s="10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05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9.5" customHeight="1">
      <c r="A542" s="10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05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9.5" customHeight="1">
      <c r="A543" s="10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05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9.5" customHeight="1">
      <c r="A544" s="10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05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9.5" customHeight="1">
      <c r="A545" s="10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05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9.5" customHeight="1">
      <c r="A546" s="10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05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9.5" customHeight="1">
      <c r="A547" s="10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05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9.5" customHeight="1">
      <c r="A548" s="10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05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9.5" customHeight="1">
      <c r="A549" s="10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05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9.5" customHeight="1">
      <c r="A550" s="10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05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9.5" customHeight="1">
      <c r="A551" s="10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05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9.5" customHeight="1">
      <c r="A552" s="10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05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9.5" customHeight="1">
      <c r="A553" s="10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05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9.5" customHeight="1">
      <c r="A554" s="10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05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9.5" customHeight="1">
      <c r="A555" s="10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05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9.5" customHeight="1">
      <c r="A556" s="10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05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9.5" customHeight="1">
      <c r="A557" s="10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05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9.5" customHeight="1">
      <c r="A558" s="10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05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9.5" customHeight="1">
      <c r="A559" s="10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05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9.5" customHeight="1">
      <c r="A560" s="10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05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9.5" customHeight="1">
      <c r="A561" s="10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05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9.5" customHeight="1">
      <c r="A562" s="10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05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9.5" customHeight="1">
      <c r="A563" s="10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05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9.5" customHeight="1">
      <c r="A564" s="10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05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9.5" customHeight="1">
      <c r="A565" s="10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05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9.5" customHeight="1">
      <c r="A566" s="10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05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9.5" customHeight="1">
      <c r="A567" s="10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05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9.5" customHeight="1">
      <c r="A568" s="10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05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9.5" customHeight="1">
      <c r="A569" s="10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05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9.5" customHeight="1">
      <c r="A570" s="10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05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9.5" customHeight="1">
      <c r="A571" s="10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05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9.5" customHeight="1">
      <c r="A572" s="10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05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9.5" customHeight="1">
      <c r="A573" s="10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05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9.5" customHeight="1">
      <c r="A574" s="10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05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9.5" customHeight="1">
      <c r="A575" s="10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05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9.5" customHeight="1">
      <c r="A576" s="10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05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9.5" customHeight="1">
      <c r="A577" s="10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05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9.5" customHeight="1">
      <c r="A578" s="10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05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9.5" customHeight="1">
      <c r="A579" s="10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05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9.5" customHeight="1">
      <c r="A580" s="10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05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9.5" customHeight="1">
      <c r="A581" s="10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05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9.5" customHeight="1">
      <c r="A582" s="10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05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9.5" customHeight="1">
      <c r="A583" s="10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05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9.5" customHeight="1">
      <c r="A584" s="10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05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9.5" customHeight="1">
      <c r="A585" s="10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05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9.5" customHeight="1">
      <c r="A586" s="10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05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9.5" customHeight="1">
      <c r="A587" s="10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05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9.5" customHeight="1">
      <c r="A588" s="10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05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9.5" customHeight="1">
      <c r="A589" s="10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05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9.5" customHeight="1">
      <c r="A590" s="10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05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9.5" customHeight="1">
      <c r="A591" s="10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05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9.5" customHeight="1">
      <c r="A592" s="10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05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9.5" customHeight="1">
      <c r="A593" s="10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05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9.5" customHeight="1">
      <c r="A594" s="10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05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9.5" customHeight="1">
      <c r="A595" s="10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05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9.5" customHeight="1">
      <c r="A596" s="10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05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9.5" customHeight="1">
      <c r="A597" s="10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05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9.5" customHeight="1">
      <c r="A598" s="10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05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9.5" customHeight="1">
      <c r="A599" s="10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05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9.5" customHeight="1">
      <c r="A600" s="10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05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9.5" customHeight="1">
      <c r="A601" s="10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05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9.5" customHeight="1">
      <c r="A602" s="10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05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9.5" customHeight="1">
      <c r="A603" s="10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05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9.5" customHeight="1">
      <c r="A604" s="10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05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9.5" customHeight="1">
      <c r="A605" s="10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05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9.5" customHeight="1">
      <c r="A606" s="10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05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9.5" customHeight="1">
      <c r="A607" s="10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05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9.5" customHeight="1">
      <c r="A608" s="10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05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9.5" customHeight="1">
      <c r="A609" s="10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05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9.5" customHeight="1">
      <c r="A610" s="10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05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9.5" customHeight="1">
      <c r="A611" s="10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05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9.5" customHeight="1">
      <c r="A612" s="10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05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9.5" customHeight="1">
      <c r="A613" s="10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05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9.5" customHeight="1">
      <c r="A614" s="10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05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9.5" customHeight="1">
      <c r="A615" s="10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05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9.5" customHeight="1">
      <c r="A616" s="10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05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9.5" customHeight="1">
      <c r="A617" s="10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05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9.5" customHeight="1">
      <c r="A618" s="10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05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9.5" customHeight="1">
      <c r="A619" s="10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05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9.5" customHeight="1">
      <c r="A620" s="10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05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9.5" customHeight="1">
      <c r="A621" s="10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05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9.5" customHeight="1">
      <c r="A622" s="10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05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9.5" customHeight="1">
      <c r="A623" s="10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05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9.5" customHeight="1">
      <c r="A624" s="10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05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9.5" customHeight="1">
      <c r="A625" s="10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05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9.5" customHeight="1">
      <c r="A626" s="10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05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9.5" customHeight="1">
      <c r="A627" s="10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05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9.5" customHeight="1">
      <c r="A628" s="10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05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9.5" customHeight="1">
      <c r="A629" s="10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05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9.5" customHeight="1">
      <c r="A630" s="10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05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9.5" customHeight="1">
      <c r="A631" s="10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05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9.5" customHeight="1">
      <c r="A632" s="10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05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9.5" customHeight="1">
      <c r="A633" s="10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05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9.5" customHeight="1">
      <c r="A634" s="10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05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9.5" customHeight="1">
      <c r="A635" s="10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05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9.5" customHeight="1">
      <c r="A636" s="10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05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9.5" customHeight="1">
      <c r="A637" s="10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05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9.5" customHeight="1">
      <c r="A638" s="10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05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9.5" customHeight="1">
      <c r="A639" s="10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05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9.5" customHeight="1">
      <c r="A640" s="10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05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9.5" customHeight="1">
      <c r="A641" s="10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05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9.5" customHeight="1">
      <c r="A642" s="10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05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9.5" customHeight="1">
      <c r="A643" s="10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05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9.5" customHeight="1">
      <c r="A644" s="10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05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9.5" customHeight="1">
      <c r="A645" s="10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05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9.5" customHeight="1">
      <c r="A646" s="10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05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9.5" customHeight="1">
      <c r="A647" s="10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05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9.5" customHeight="1">
      <c r="A648" s="10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05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9.5" customHeight="1">
      <c r="A649" s="10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05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9.5" customHeight="1">
      <c r="A650" s="10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05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9.5" customHeight="1">
      <c r="A651" s="10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05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9.5" customHeight="1">
      <c r="A652" s="10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05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9.5" customHeight="1">
      <c r="A653" s="10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05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9.5" customHeight="1">
      <c r="A654" s="10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05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9.5" customHeight="1">
      <c r="A655" s="10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05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9.5" customHeight="1">
      <c r="A656" s="10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05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9.5" customHeight="1">
      <c r="A657" s="10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05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9.5" customHeight="1">
      <c r="A658" s="10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05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9.5" customHeight="1">
      <c r="A659" s="10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05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9.5" customHeight="1">
      <c r="A660" s="10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05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9.5" customHeight="1">
      <c r="A661" s="10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05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9.5" customHeight="1">
      <c r="A662" s="10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05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9.5" customHeight="1">
      <c r="A663" s="10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05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9.5" customHeight="1">
      <c r="A664" s="10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05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9.5" customHeight="1">
      <c r="A665" s="10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05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9.5" customHeight="1">
      <c r="A666" s="10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05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9.5" customHeight="1">
      <c r="A667" s="10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05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9.5" customHeight="1">
      <c r="A668" s="10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05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9.5" customHeight="1">
      <c r="A669" s="10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05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9.5" customHeight="1">
      <c r="A670" s="10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05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9.5" customHeight="1">
      <c r="A671" s="10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05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9.5" customHeight="1">
      <c r="A672" s="10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05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9.5" customHeight="1">
      <c r="A673" s="10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05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9.5" customHeight="1">
      <c r="A674" s="10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05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9.5" customHeight="1">
      <c r="A675" s="10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05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9.5" customHeight="1">
      <c r="A676" s="10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05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9.5" customHeight="1">
      <c r="A677" s="10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05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9.5" customHeight="1">
      <c r="A678" s="10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05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9.5" customHeight="1">
      <c r="A679" s="10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05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9.5" customHeight="1">
      <c r="A680" s="10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05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9.5" customHeight="1">
      <c r="A681" s="10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05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9.5" customHeight="1">
      <c r="A682" s="10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05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9.5" customHeight="1">
      <c r="A683" s="10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05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9.5" customHeight="1">
      <c r="A684" s="10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05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9.5" customHeight="1">
      <c r="A685" s="10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05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9.5" customHeight="1">
      <c r="A686" s="10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05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9.5" customHeight="1">
      <c r="A687" s="10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05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9.5" customHeight="1">
      <c r="A688" s="10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05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9.5" customHeight="1">
      <c r="A689" s="10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05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9.5" customHeight="1">
      <c r="A690" s="10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05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9.5" customHeight="1">
      <c r="A691" s="10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05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9.5" customHeight="1">
      <c r="A692" s="10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05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9.5" customHeight="1">
      <c r="A693" s="10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05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9.5" customHeight="1">
      <c r="A694" s="10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05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9.5" customHeight="1">
      <c r="A695" s="10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05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9.5" customHeight="1">
      <c r="A696" s="10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05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9.5" customHeight="1">
      <c r="A697" s="10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05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9.5" customHeight="1">
      <c r="A698" s="10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05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9.5" customHeight="1">
      <c r="A699" s="10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05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9.5" customHeight="1">
      <c r="A700" s="10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05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9.5" customHeight="1">
      <c r="A701" s="10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05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9.5" customHeight="1">
      <c r="A702" s="10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05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9.5" customHeight="1">
      <c r="A703" s="10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05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9.5" customHeight="1">
      <c r="A704" s="10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05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9.5" customHeight="1">
      <c r="A705" s="10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05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9.5" customHeight="1">
      <c r="A706" s="10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05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9.5" customHeight="1">
      <c r="A707" s="10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05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9.5" customHeight="1">
      <c r="A708" s="10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05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9.5" customHeight="1">
      <c r="A709" s="10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05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9.5" customHeight="1">
      <c r="A710" s="10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05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9.5" customHeight="1">
      <c r="A711" s="10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05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9.5" customHeight="1">
      <c r="A712" s="10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05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9.5" customHeight="1">
      <c r="A713" s="10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05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9.5" customHeight="1">
      <c r="A714" s="10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05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9.5" customHeight="1">
      <c r="A715" s="10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05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9.5" customHeight="1">
      <c r="A716" s="10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05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9.5" customHeight="1">
      <c r="A717" s="10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05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9.5" customHeight="1">
      <c r="A718" s="10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05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9.5" customHeight="1">
      <c r="A719" s="10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05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9.5" customHeight="1">
      <c r="A720" s="10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05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9.5" customHeight="1">
      <c r="A721" s="10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05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9.5" customHeight="1">
      <c r="A722" s="10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05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9.5" customHeight="1">
      <c r="A723" s="10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05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9.5" customHeight="1">
      <c r="A724" s="10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05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9.5" customHeight="1">
      <c r="A725" s="10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05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9.5" customHeight="1">
      <c r="A726" s="10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05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9.5" customHeight="1">
      <c r="A727" s="10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05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9.5" customHeight="1">
      <c r="A728" s="10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05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9.5" customHeight="1">
      <c r="A729" s="10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05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9.5" customHeight="1">
      <c r="A730" s="10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05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9.5" customHeight="1">
      <c r="A731" s="10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05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9.5" customHeight="1">
      <c r="A732" s="10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05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9.5" customHeight="1">
      <c r="A733" s="10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05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9.5" customHeight="1">
      <c r="A734" s="10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05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9.5" customHeight="1">
      <c r="A735" s="10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05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9.5" customHeight="1">
      <c r="A736" s="10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05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9.5" customHeight="1">
      <c r="A737" s="10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05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9.5" customHeight="1">
      <c r="A738" s="10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05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9.5" customHeight="1">
      <c r="A739" s="10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05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9.5" customHeight="1">
      <c r="A740" s="10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05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9.5" customHeight="1">
      <c r="A741" s="10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05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9.5" customHeight="1">
      <c r="A742" s="10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05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9.5" customHeight="1">
      <c r="A743" s="10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05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9.5" customHeight="1">
      <c r="A744" s="10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05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9.5" customHeight="1">
      <c r="A745" s="10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05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9.5" customHeight="1">
      <c r="A746" s="10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05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9.5" customHeight="1">
      <c r="A747" s="10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05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9.5" customHeight="1">
      <c r="A748" s="10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05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9.5" customHeight="1">
      <c r="A749" s="10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05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9.5" customHeight="1">
      <c r="A750" s="10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05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9.5" customHeight="1">
      <c r="A751" s="10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05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9.5" customHeight="1">
      <c r="A752" s="10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05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9.5" customHeight="1">
      <c r="A753" s="10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05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9.5" customHeight="1">
      <c r="A754" s="10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05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9.5" customHeight="1">
      <c r="A755" s="10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05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9.5" customHeight="1">
      <c r="A756" s="10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05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9.5" customHeight="1">
      <c r="A757" s="10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05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9.5" customHeight="1">
      <c r="A758" s="10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05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9.5" customHeight="1">
      <c r="A759" s="10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05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9.5" customHeight="1">
      <c r="A760" s="10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05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9.5" customHeight="1">
      <c r="A761" s="10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05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9.5" customHeight="1">
      <c r="A762" s="10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05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9.5" customHeight="1">
      <c r="A763" s="10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05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9.5" customHeight="1">
      <c r="A764" s="10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05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9.5" customHeight="1">
      <c r="A765" s="10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05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9.5" customHeight="1">
      <c r="A766" s="10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05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9.5" customHeight="1">
      <c r="A767" s="10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05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9.5" customHeight="1">
      <c r="A768" s="10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05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9.5" customHeight="1">
      <c r="A769" s="10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05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9.5" customHeight="1">
      <c r="A770" s="10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05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9.5" customHeight="1">
      <c r="A771" s="10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05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9.5" customHeight="1">
      <c r="A772" s="10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05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9.5" customHeight="1">
      <c r="A773" s="10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05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9.5" customHeight="1">
      <c r="A774" s="10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05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9.5" customHeight="1">
      <c r="A775" s="10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05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9.5" customHeight="1">
      <c r="A776" s="10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05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9.5" customHeight="1">
      <c r="A777" s="10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05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9.5" customHeight="1">
      <c r="A778" s="10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05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9.5" customHeight="1">
      <c r="A779" s="10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05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9.5" customHeight="1">
      <c r="A780" s="10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05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9.5" customHeight="1">
      <c r="A781" s="10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05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9.5" customHeight="1">
      <c r="A782" s="10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05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9.5" customHeight="1">
      <c r="A783" s="10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05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9.5" customHeight="1">
      <c r="A784" s="10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05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9.5" customHeight="1">
      <c r="A785" s="10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05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9.5" customHeight="1">
      <c r="A786" s="10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05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9.5" customHeight="1">
      <c r="A787" s="10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05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9.5" customHeight="1">
      <c r="A788" s="10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05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9.5" customHeight="1">
      <c r="A789" s="10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05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9.5" customHeight="1">
      <c r="A790" s="10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05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9.5" customHeight="1">
      <c r="A791" s="10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05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9.5" customHeight="1">
      <c r="A792" s="10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05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9.5" customHeight="1">
      <c r="A793" s="10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05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9.5" customHeight="1">
      <c r="A794" s="10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05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9.5" customHeight="1">
      <c r="A795" s="10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05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9.5" customHeight="1">
      <c r="A796" s="10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05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9.5" customHeight="1">
      <c r="A797" s="10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05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9.5" customHeight="1">
      <c r="A798" s="10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05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9.5" customHeight="1">
      <c r="A799" s="10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05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9.5" customHeight="1">
      <c r="A800" s="10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05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9.5" customHeight="1">
      <c r="A801" s="10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05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9.5" customHeight="1">
      <c r="A802" s="10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05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9.5" customHeight="1">
      <c r="A803" s="10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05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9.5" customHeight="1">
      <c r="A804" s="10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05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9.5" customHeight="1">
      <c r="A805" s="10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05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9.5" customHeight="1">
      <c r="A806" s="10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05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9.5" customHeight="1">
      <c r="A807" s="10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05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9.5" customHeight="1">
      <c r="A808" s="10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05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9.5" customHeight="1">
      <c r="A809" s="10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05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9.5" customHeight="1">
      <c r="A810" s="10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05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9.5" customHeight="1">
      <c r="A811" s="10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05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9.5" customHeight="1">
      <c r="A812" s="10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05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9.5" customHeight="1">
      <c r="A813" s="10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05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9.5" customHeight="1">
      <c r="A814" s="10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05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9.5" customHeight="1">
      <c r="A815" s="10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05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9.5" customHeight="1">
      <c r="A816" s="10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05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9.5" customHeight="1">
      <c r="A817" s="10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05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9.5" customHeight="1">
      <c r="A818" s="10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05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9.5" customHeight="1">
      <c r="A819" s="10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05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9.5" customHeight="1">
      <c r="A820" s="10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05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9.5" customHeight="1">
      <c r="A821" s="10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05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9.5" customHeight="1">
      <c r="A822" s="10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05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9.5" customHeight="1">
      <c r="A823" s="10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05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9.5" customHeight="1">
      <c r="A824" s="10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05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9.5" customHeight="1">
      <c r="A825" s="10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05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9.5" customHeight="1">
      <c r="A826" s="10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05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9.5" customHeight="1">
      <c r="A827" s="10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05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9.5" customHeight="1">
      <c r="A828" s="10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05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9.5" customHeight="1">
      <c r="A829" s="10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05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9.5" customHeight="1">
      <c r="A830" s="10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05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9.5" customHeight="1">
      <c r="A831" s="10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05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9.5" customHeight="1">
      <c r="A832" s="10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05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9.5" customHeight="1">
      <c r="A833" s="10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05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9.5" customHeight="1">
      <c r="A834" s="10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05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9.5" customHeight="1">
      <c r="A835" s="10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05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9.5" customHeight="1">
      <c r="A836" s="10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05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9.5" customHeight="1">
      <c r="A837" s="10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05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9.5" customHeight="1">
      <c r="A838" s="10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05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9.5" customHeight="1">
      <c r="A839" s="10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05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9.5" customHeight="1">
      <c r="A840" s="10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05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9.5" customHeight="1">
      <c r="A841" s="10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05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9.5" customHeight="1">
      <c r="A842" s="10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05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9.5" customHeight="1">
      <c r="A843" s="10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05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9.5" customHeight="1">
      <c r="A844" s="10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05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9.5" customHeight="1">
      <c r="A845" s="10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05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9.5" customHeight="1">
      <c r="A846" s="10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05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9.5" customHeight="1">
      <c r="A847" s="10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05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9.5" customHeight="1">
      <c r="A848" s="10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05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9.5" customHeight="1">
      <c r="A849" s="10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05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9.5" customHeight="1">
      <c r="A850" s="10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05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9.5" customHeight="1">
      <c r="A851" s="10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05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9.5" customHeight="1">
      <c r="A852" s="10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05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9.5" customHeight="1">
      <c r="A853" s="10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05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9.5" customHeight="1">
      <c r="A854" s="10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05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9.5" customHeight="1">
      <c r="A855" s="10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05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9.5" customHeight="1">
      <c r="A856" s="10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05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9.5" customHeight="1">
      <c r="A857" s="10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05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9.5" customHeight="1">
      <c r="A858" s="10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05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9.5" customHeight="1">
      <c r="A859" s="10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05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9.5" customHeight="1">
      <c r="A860" s="10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05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9.5" customHeight="1">
      <c r="A861" s="10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05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9.5" customHeight="1">
      <c r="A862" s="10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05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9.5" customHeight="1">
      <c r="A863" s="10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05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9.5" customHeight="1">
      <c r="A864" s="10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05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9.5" customHeight="1">
      <c r="A865" s="10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05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9.5" customHeight="1">
      <c r="A866" s="10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05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9.5" customHeight="1">
      <c r="A867" s="10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05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9.5" customHeight="1">
      <c r="A868" s="10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05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9.5" customHeight="1">
      <c r="A869" s="10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05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9.5" customHeight="1">
      <c r="A870" s="10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05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9.5" customHeight="1">
      <c r="A871" s="10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05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9.5" customHeight="1">
      <c r="A872" s="10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05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9.5" customHeight="1">
      <c r="A873" s="10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05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9.5" customHeight="1">
      <c r="A874" s="10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05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9.5" customHeight="1">
      <c r="A875" s="10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05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9.5" customHeight="1">
      <c r="A876" s="10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05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9.5" customHeight="1">
      <c r="A877" s="10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05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9.5" customHeight="1">
      <c r="A878" s="10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05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9.5" customHeight="1">
      <c r="A879" s="10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05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9.5" customHeight="1">
      <c r="A880" s="10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05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9.5" customHeight="1">
      <c r="A881" s="10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05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9.5" customHeight="1">
      <c r="A882" s="10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05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9.5" customHeight="1">
      <c r="A883" s="10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05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9.5" customHeight="1">
      <c r="A884" s="10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05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9.5" customHeight="1">
      <c r="A885" s="10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05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9.5" customHeight="1">
      <c r="A886" s="10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05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9.5" customHeight="1">
      <c r="A887" s="10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05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9.5" customHeight="1">
      <c r="A888" s="10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05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9.5" customHeight="1">
      <c r="A889" s="10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05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9.5" customHeight="1">
      <c r="A890" s="10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05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9.5" customHeight="1">
      <c r="A891" s="10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05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9.5" customHeight="1">
      <c r="A892" s="10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05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9.5" customHeight="1">
      <c r="A893" s="10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05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9.5" customHeight="1">
      <c r="A894" s="10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05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9.5" customHeight="1">
      <c r="A895" s="10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05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9.5" customHeight="1">
      <c r="A896" s="10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05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9.5" customHeight="1">
      <c r="A897" s="10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05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9.5" customHeight="1">
      <c r="A898" s="10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05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9.5" customHeight="1">
      <c r="A899" s="10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05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9.5" customHeight="1">
      <c r="A900" s="10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05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9.5" customHeight="1">
      <c r="A901" s="10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05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9.5" customHeight="1">
      <c r="A902" s="10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05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9.5" customHeight="1">
      <c r="A903" s="10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05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9.5" customHeight="1">
      <c r="A904" s="10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05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9.5" customHeight="1">
      <c r="A905" s="10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05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9.5" customHeight="1">
      <c r="A906" s="10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05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9.5" customHeight="1">
      <c r="A907" s="10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05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9.5" customHeight="1">
      <c r="A908" s="10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05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9.5" customHeight="1">
      <c r="A909" s="10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05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9.5" customHeight="1">
      <c r="A910" s="10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05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9.5" customHeight="1">
      <c r="A911" s="10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05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9.5" customHeight="1">
      <c r="A912" s="10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05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9.5" customHeight="1">
      <c r="A913" s="10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05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9.5" customHeight="1">
      <c r="A914" s="10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05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9.5" customHeight="1">
      <c r="A915" s="10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05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9.5" customHeight="1">
      <c r="A916" s="10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05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9.5" customHeight="1">
      <c r="A917" s="10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05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9.5" customHeight="1">
      <c r="A918" s="10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05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9.5" customHeight="1">
      <c r="A919" s="10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05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9.5" customHeight="1">
      <c r="A920" s="10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05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9.5" customHeight="1">
      <c r="A921" s="10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05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9.5" customHeight="1">
      <c r="A922" s="10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05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9.5" customHeight="1">
      <c r="A923" s="10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05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9.5" customHeight="1">
      <c r="A924" s="10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05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9.5" customHeight="1">
      <c r="A925" s="10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05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9.5" customHeight="1">
      <c r="A926" s="10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05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9.5" customHeight="1">
      <c r="A927" s="10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05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9.5" customHeight="1">
      <c r="A928" s="10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05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9.5" customHeight="1">
      <c r="A929" s="10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05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9.5" customHeight="1">
      <c r="A930" s="10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05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9.5" customHeight="1">
      <c r="A931" s="10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05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9.5" customHeight="1">
      <c r="A932" s="10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05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9.5" customHeight="1">
      <c r="A933" s="10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05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9.5" customHeight="1">
      <c r="A934" s="10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05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9.5" customHeight="1">
      <c r="A935" s="10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05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9.5" customHeight="1">
      <c r="A936" s="10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05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9.5" customHeight="1">
      <c r="A937" s="10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05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9.5" customHeight="1">
      <c r="A938" s="10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05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9.5" customHeight="1">
      <c r="A939" s="10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05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9.5" customHeight="1">
      <c r="A940" s="10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05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9.5" customHeight="1">
      <c r="A941" s="10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05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9.5" customHeight="1">
      <c r="A942" s="10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05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9.5" customHeight="1">
      <c r="A943" s="10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05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9.5" customHeight="1">
      <c r="A944" s="10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05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9.5" customHeight="1">
      <c r="A945" s="10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05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9.5" customHeight="1">
      <c r="A946" s="10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05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9.5" customHeight="1">
      <c r="A947" s="10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05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9.5" customHeight="1">
      <c r="A948" s="10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05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9.5" customHeight="1">
      <c r="A949" s="10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05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9.5" customHeight="1">
      <c r="A950" s="10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05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9.5" customHeight="1">
      <c r="A951" s="10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05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9.5" customHeight="1">
      <c r="A952" s="10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05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9.5" customHeight="1">
      <c r="A953" s="10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05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9.5" customHeight="1">
      <c r="A954" s="10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05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9.5" customHeight="1">
      <c r="A955" s="10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05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9.5" customHeight="1">
      <c r="A956" s="10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05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9.5" customHeight="1">
      <c r="A957" s="10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05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9.5" customHeight="1">
      <c r="A958" s="10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05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9.5" customHeight="1">
      <c r="A959" s="10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05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9.5" customHeight="1">
      <c r="A960" s="10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05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9.5" customHeight="1">
      <c r="A961" s="10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05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9.5" customHeight="1">
      <c r="A962" s="10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05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9.5" customHeight="1">
      <c r="A963" s="10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05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9.5" customHeight="1">
      <c r="A964" s="10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05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9.5" customHeight="1">
      <c r="A965" s="10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05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9.5" customHeight="1">
      <c r="A966" s="10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05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9.5" customHeight="1">
      <c r="A967" s="10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05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9.5" customHeight="1">
      <c r="A968" s="10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05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9.5" customHeight="1">
      <c r="A969" s="10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05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9.5" customHeight="1">
      <c r="A970" s="10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05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9.5" customHeight="1">
      <c r="A971" s="10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05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9.5" customHeight="1">
      <c r="A972" s="10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05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9.5" customHeight="1">
      <c r="A973" s="10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05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9.5" customHeight="1">
      <c r="A974" s="10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05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9.5" customHeight="1">
      <c r="A975" s="10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05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9.5" customHeight="1">
      <c r="A976" s="10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05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9.5" customHeight="1">
      <c r="A977" s="10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05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9.5" customHeight="1">
      <c r="A978" s="10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05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9.5" customHeight="1">
      <c r="A979" s="10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05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9.5" customHeight="1">
      <c r="A980" s="10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05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9.5" customHeight="1">
      <c r="A981" s="10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05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9.5" customHeight="1">
      <c r="A982" s="10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05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9.5" customHeight="1">
      <c r="A983" s="10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05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9.5" customHeight="1">
      <c r="A984" s="10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05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9.5" customHeight="1">
      <c r="A985" s="10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05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9.5" customHeight="1">
      <c r="A986" s="10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05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9.5" customHeight="1">
      <c r="A987" s="10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05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9.5" customHeight="1">
      <c r="A988" s="10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05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9.5" customHeight="1">
      <c r="A989" s="10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05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</sheetData>
  <mergeCells count="6">
    <mergeCell ref="A6:T7"/>
    <mergeCell ref="B46:D46"/>
    <mergeCell ref="B47:D47"/>
    <mergeCell ref="B48:D48"/>
    <mergeCell ref="B75:C75"/>
    <mergeCell ref="B49:D49"/>
  </mergeCells>
  <pageMargins left="0.70866141732283472" right="0.70866141732283472" top="0.74803149606299213" bottom="0.74803149606299213" header="0" footer="0"/>
  <pageSetup paperSize="9" scale="60" orientation="landscape"/>
  <ignoredErrors>
    <ignoredError sqref="F51:H68 F46:H46 F18:H23 I16:S16 AD16:AR16 F69:H69 F25:H34 F24:H24 F49 F35:G35" formulaRange="1"/>
    <ignoredError sqref="G16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5"/>
  <sheetViews>
    <sheetView topLeftCell="A19" workbookViewId="0">
      <selection activeCell="A21" sqref="A21"/>
    </sheetView>
  </sheetViews>
  <sheetFormatPr baseColWidth="10" defaultColWidth="13" defaultRowHeight="14.25"/>
  <cols>
    <col min="1" max="1" width="36.75" style="298" customWidth="1"/>
    <col min="2" max="4" width="9" style="298" customWidth="1"/>
    <col min="5" max="5" width="15.25" style="298" customWidth="1"/>
    <col min="6" max="6" width="1.625" style="298" customWidth="1"/>
    <col min="7" max="7" width="9" style="298" customWidth="1"/>
    <col min="8" max="8" width="12.875" style="298" customWidth="1"/>
    <col min="9" max="9" width="1.625" style="298" customWidth="1"/>
    <col min="10" max="10" width="12.875" style="298" customWidth="1"/>
    <col min="11" max="20" width="9" style="298" customWidth="1"/>
    <col min="21" max="16384" width="13" style="298"/>
  </cols>
  <sheetData>
    <row r="1" spans="1:18" ht="15.75" customHeight="1">
      <c r="A1" s="336" t="s">
        <v>147</v>
      </c>
    </row>
    <row r="2" spans="1:18" ht="12.75" customHeight="1"/>
    <row r="3" spans="1:18" ht="15.75" customHeight="1">
      <c r="A3" s="336" t="s">
        <v>2</v>
      </c>
    </row>
    <row r="4" spans="1:18" ht="12.75" customHeight="1"/>
    <row r="5" spans="1:18" ht="13.5" customHeight="1" thickBot="1"/>
    <row r="6" spans="1:18" ht="45.6" customHeight="1" thickBot="1">
      <c r="A6" s="454" t="s">
        <v>133</v>
      </c>
      <c r="B6" s="455"/>
      <c r="C6" s="455"/>
      <c r="D6" s="455"/>
      <c r="E6" s="456"/>
      <c r="F6" s="337"/>
      <c r="G6" s="338"/>
      <c r="H6" s="339" t="s">
        <v>134</v>
      </c>
      <c r="J6" s="378" t="s">
        <v>135</v>
      </c>
      <c r="K6" s="340"/>
      <c r="L6" s="340"/>
      <c r="M6" s="340"/>
      <c r="N6" s="340"/>
      <c r="O6" s="340"/>
      <c r="P6" s="340"/>
      <c r="Q6" s="340"/>
      <c r="R6" s="341"/>
    </row>
    <row r="7" spans="1:18" ht="13.5" customHeight="1" thickBot="1">
      <c r="G7" s="338"/>
      <c r="H7" s="342"/>
      <c r="J7" s="379"/>
    </row>
    <row r="8" spans="1:18" ht="15.75" customHeight="1" thickBot="1">
      <c r="A8" s="343" t="s">
        <v>188</v>
      </c>
      <c r="B8" s="344"/>
      <c r="C8" s="344"/>
      <c r="D8" s="344"/>
      <c r="E8" s="345"/>
      <c r="G8" s="338"/>
      <c r="H8" s="346"/>
      <c r="J8" s="379"/>
    </row>
    <row r="9" spans="1:18" ht="15.75" customHeight="1" thickBot="1">
      <c r="A9" s="347" t="s">
        <v>194</v>
      </c>
      <c r="B9" s="348"/>
      <c r="C9" s="349"/>
      <c r="D9" s="349"/>
      <c r="E9" s="350"/>
      <c r="G9" s="338"/>
      <c r="H9" s="346"/>
      <c r="J9" s="379"/>
    </row>
    <row r="10" spans="1:18" ht="15.75" customHeight="1" thickBot="1">
      <c r="A10" s="351" t="s">
        <v>136</v>
      </c>
      <c r="B10" s="352"/>
      <c r="C10" s="349"/>
      <c r="D10" s="349"/>
      <c r="E10" s="350"/>
      <c r="G10" s="338"/>
      <c r="H10" s="346">
        <v>24000</v>
      </c>
      <c r="J10" s="436">
        <v>24000</v>
      </c>
    </row>
    <row r="11" spans="1:18" ht="16.5" customHeight="1" thickBot="1">
      <c r="A11" s="353"/>
      <c r="B11" s="354"/>
      <c r="C11" s="354"/>
      <c r="D11" s="354"/>
      <c r="E11" s="355"/>
      <c r="G11" s="338"/>
      <c r="H11" s="356"/>
      <c r="J11" s="379"/>
    </row>
    <row r="12" spans="1:18" ht="13.5" customHeight="1" thickBot="1">
      <c r="G12" s="338"/>
      <c r="H12" s="357"/>
      <c r="J12" s="379"/>
    </row>
    <row r="13" spans="1:18" ht="15.75" customHeight="1">
      <c r="A13" s="343" t="s">
        <v>189</v>
      </c>
      <c r="B13" s="344"/>
      <c r="C13" s="344"/>
      <c r="D13" s="344"/>
      <c r="E13" s="345"/>
      <c r="G13" s="338"/>
      <c r="H13" s="356"/>
      <c r="J13" s="379"/>
    </row>
    <row r="14" spans="1:18" ht="28.15" customHeight="1">
      <c r="A14" s="451" t="s">
        <v>138</v>
      </c>
      <c r="B14" s="452"/>
      <c r="C14" s="452"/>
      <c r="D14" s="452"/>
      <c r="E14" s="453"/>
      <c r="G14" s="338"/>
      <c r="H14" s="356"/>
      <c r="J14" s="379"/>
    </row>
    <row r="15" spans="1:18" ht="16.149999999999999" customHeight="1">
      <c r="A15" s="358" t="s">
        <v>139</v>
      </c>
      <c r="B15" s="359"/>
      <c r="C15" s="359"/>
      <c r="D15" s="359"/>
      <c r="E15" s="360"/>
      <c r="G15" s="338"/>
      <c r="H15" s="356"/>
      <c r="J15" s="379"/>
    </row>
    <row r="16" spans="1:18" ht="18.600000000000001" customHeight="1">
      <c r="A16" s="358" t="s">
        <v>140</v>
      </c>
      <c r="B16" s="359"/>
      <c r="C16" s="359"/>
      <c r="D16" s="359"/>
      <c r="E16" s="360"/>
      <c r="G16" s="338"/>
      <c r="H16" s="438">
        <v>27500</v>
      </c>
      <c r="J16" s="437">
        <v>27500</v>
      </c>
    </row>
    <row r="17" spans="1:10" ht="16.5" customHeight="1" thickBot="1">
      <c r="A17" s="353" t="s">
        <v>186</v>
      </c>
      <c r="B17" s="354" t="s">
        <v>137</v>
      </c>
      <c r="C17" s="354">
        <v>4</v>
      </c>
      <c r="D17" s="354" t="s">
        <v>0</v>
      </c>
      <c r="E17" s="355"/>
      <c r="G17" s="338"/>
      <c r="H17" s="356"/>
      <c r="J17" s="379"/>
    </row>
    <row r="18" spans="1:10" ht="13.5" customHeight="1" thickBot="1">
      <c r="G18" s="338"/>
      <c r="H18" s="357"/>
      <c r="J18" s="379"/>
    </row>
    <row r="19" spans="1:10" ht="15.75" customHeight="1">
      <c r="A19" s="343" t="s">
        <v>190</v>
      </c>
      <c r="B19" s="344"/>
      <c r="C19" s="344"/>
      <c r="D19" s="344"/>
      <c r="E19" s="345"/>
      <c r="G19" s="338"/>
      <c r="H19" s="357"/>
      <c r="J19" s="379"/>
    </row>
    <row r="20" spans="1:10" ht="15.75" customHeight="1">
      <c r="A20" s="451" t="s">
        <v>196</v>
      </c>
      <c r="B20" s="452"/>
      <c r="C20" s="452"/>
      <c r="D20" s="452"/>
      <c r="E20" s="453"/>
      <c r="G20" s="338"/>
      <c r="H20" s="357"/>
      <c r="J20" s="379"/>
    </row>
    <row r="21" spans="1:10" ht="42.75" customHeight="1">
      <c r="A21" s="358" t="s">
        <v>195</v>
      </c>
      <c r="B21" s="359"/>
      <c r="C21" s="359"/>
      <c r="D21" s="359"/>
      <c r="E21" s="360"/>
      <c r="G21" s="338"/>
      <c r="H21" s="357">
        <v>15000</v>
      </c>
      <c r="J21" s="436">
        <v>15000</v>
      </c>
    </row>
    <row r="22" spans="1:10" ht="16.5" customHeight="1" thickBot="1">
      <c r="A22" s="353" t="s">
        <v>187</v>
      </c>
      <c r="B22" s="354" t="s">
        <v>137</v>
      </c>
      <c r="C22" s="354">
        <v>3</v>
      </c>
      <c r="D22" s="354" t="s">
        <v>0</v>
      </c>
      <c r="E22" s="355"/>
      <c r="G22" s="338"/>
      <c r="H22" s="356"/>
      <c r="J22" s="379"/>
    </row>
    <row r="23" spans="1:10" ht="13.5" customHeight="1">
      <c r="G23" s="338"/>
      <c r="H23" s="357"/>
      <c r="J23" s="379"/>
    </row>
    <row r="24" spans="1:10" ht="13.5" customHeight="1" thickBot="1">
      <c r="D24" s="362"/>
      <c r="G24" s="338"/>
      <c r="H24" s="357"/>
      <c r="J24" s="379"/>
    </row>
    <row r="25" spans="1:10" ht="15.75" customHeight="1">
      <c r="A25" s="343" t="s">
        <v>191</v>
      </c>
      <c r="B25" s="344"/>
      <c r="C25" s="344"/>
      <c r="D25" s="344"/>
      <c r="E25" s="345"/>
      <c r="G25" s="338"/>
      <c r="H25" s="357"/>
      <c r="J25" s="379"/>
    </row>
    <row r="26" spans="1:10" ht="30.6" customHeight="1">
      <c r="A26" s="451" t="s">
        <v>193</v>
      </c>
      <c r="B26" s="452"/>
      <c r="C26" s="452"/>
      <c r="D26" s="452"/>
      <c r="E26" s="453"/>
      <c r="G26" s="338"/>
      <c r="H26" s="357"/>
      <c r="J26" s="379"/>
    </row>
    <row r="27" spans="1:10" ht="15.75" customHeight="1">
      <c r="A27" s="361" t="s">
        <v>141</v>
      </c>
      <c r="B27" s="349"/>
      <c r="C27" s="349"/>
      <c r="D27" s="349"/>
      <c r="E27" s="350"/>
      <c r="G27" s="338"/>
      <c r="H27" s="357">
        <v>20000</v>
      </c>
      <c r="J27" s="436">
        <v>20000</v>
      </c>
    </row>
    <row r="28" spans="1:10" ht="16.5" customHeight="1" thickBot="1">
      <c r="A28" s="353" t="s">
        <v>142</v>
      </c>
      <c r="B28" s="354" t="s">
        <v>137</v>
      </c>
      <c r="C28" s="354">
        <v>12</v>
      </c>
      <c r="D28" s="354" t="s">
        <v>0</v>
      </c>
      <c r="E28" s="355"/>
      <c r="G28" s="338"/>
      <c r="H28" s="356"/>
      <c r="J28" s="379"/>
    </row>
    <row r="29" spans="1:10" ht="13.5" customHeight="1">
      <c r="G29" s="338"/>
      <c r="H29" s="357"/>
      <c r="J29" s="379"/>
    </row>
    <row r="30" spans="1:10" ht="13.5" customHeight="1" thickBot="1">
      <c r="G30" s="338"/>
      <c r="H30" s="357"/>
      <c r="J30" s="379"/>
    </row>
    <row r="31" spans="1:10" ht="15.75" customHeight="1">
      <c r="A31" s="343" t="s">
        <v>192</v>
      </c>
      <c r="B31" s="344"/>
      <c r="C31" s="344"/>
      <c r="D31" s="344"/>
      <c r="E31" s="345"/>
      <c r="G31" s="338"/>
      <c r="H31" s="357"/>
      <c r="J31" s="379"/>
    </row>
    <row r="32" spans="1:10" ht="30.6" customHeight="1">
      <c r="A32" s="451" t="s">
        <v>144</v>
      </c>
      <c r="B32" s="452"/>
      <c r="C32" s="452"/>
      <c r="D32" s="452"/>
      <c r="E32" s="453"/>
      <c r="G32" s="338"/>
      <c r="H32" s="357"/>
      <c r="J32" s="379"/>
    </row>
    <row r="33" spans="1:12" ht="15.75" customHeight="1">
      <c r="A33" s="361" t="s">
        <v>145</v>
      </c>
      <c r="B33" s="349"/>
      <c r="C33" s="349"/>
      <c r="D33" s="349"/>
      <c r="E33" s="350"/>
      <c r="G33" s="338"/>
      <c r="H33" s="357">
        <v>15000</v>
      </c>
      <c r="J33" s="436">
        <v>15000</v>
      </c>
    </row>
    <row r="34" spans="1:12" ht="16.5" customHeight="1" thickBot="1">
      <c r="A34" s="353" t="s">
        <v>143</v>
      </c>
      <c r="B34" s="354" t="s">
        <v>137</v>
      </c>
      <c r="C34" s="354">
        <v>12</v>
      </c>
      <c r="D34" s="354" t="s">
        <v>0</v>
      </c>
      <c r="E34" s="355"/>
      <c r="G34" s="338"/>
      <c r="H34" s="356"/>
      <c r="J34" s="379"/>
    </row>
    <row r="35" spans="1:12" ht="13.5" customHeight="1" thickBot="1">
      <c r="A35" s="363"/>
      <c r="B35" s="363"/>
      <c r="C35" s="363"/>
      <c r="D35" s="363"/>
      <c r="E35" s="363"/>
      <c r="F35" s="363"/>
      <c r="G35" s="364"/>
      <c r="H35" s="357"/>
      <c r="J35" s="379"/>
    </row>
    <row r="36" spans="1:12" ht="23.45" customHeight="1" thickBot="1">
      <c r="A36" s="365" t="s">
        <v>146</v>
      </c>
      <c r="B36" s="366"/>
      <c r="C36" s="366"/>
      <c r="D36" s="366"/>
      <c r="E36" s="366"/>
      <c r="F36" s="366"/>
      <c r="G36" s="366"/>
      <c r="H36" s="367">
        <f>SUM(H8:H35)</f>
        <v>101500</v>
      </c>
      <c r="J36" s="380">
        <f>SUM(J8:J34)</f>
        <v>101500</v>
      </c>
      <c r="K36" s="368"/>
      <c r="L36" s="368"/>
    </row>
    <row r="37" spans="1:12" ht="12.75" customHeight="1">
      <c r="G37" s="338"/>
      <c r="H37" s="369"/>
    </row>
    <row r="38" spans="1:12" ht="12.75" customHeight="1">
      <c r="G38" s="338"/>
      <c r="H38" s="370"/>
      <c r="I38" s="371"/>
      <c r="J38" s="371"/>
    </row>
    <row r="39" spans="1:12" ht="27.6" customHeight="1">
      <c r="G39" s="338"/>
      <c r="H39" s="372"/>
      <c r="I39" s="373"/>
      <c r="J39" s="373"/>
    </row>
    <row r="40" spans="1:12" ht="12.75" customHeight="1">
      <c r="G40" s="338"/>
      <c r="H40" s="374"/>
      <c r="I40" s="371"/>
      <c r="J40" s="371"/>
    </row>
    <row r="41" spans="1:12" ht="12.75" customHeight="1">
      <c r="G41" s="338"/>
      <c r="H41" s="374"/>
      <c r="I41" s="371"/>
      <c r="J41" s="371"/>
    </row>
    <row r="42" spans="1:12" ht="12.75" customHeight="1">
      <c r="H42" s="374"/>
      <c r="I42" s="371"/>
      <c r="J42" s="371"/>
    </row>
    <row r="43" spans="1:12" ht="12.75" customHeight="1">
      <c r="H43" s="374"/>
      <c r="I43" s="371"/>
      <c r="J43" s="371"/>
    </row>
    <row r="44" spans="1:12" ht="12.75" customHeight="1">
      <c r="H44" s="371"/>
      <c r="I44" s="371"/>
      <c r="J44" s="371"/>
    </row>
    <row r="45" spans="1:12" ht="12.75" customHeight="1">
      <c r="H45" s="371"/>
      <c r="I45" s="371"/>
      <c r="J45" s="371"/>
    </row>
    <row r="46" spans="1:12" ht="12.75" customHeight="1">
      <c r="H46" s="371"/>
      <c r="I46" s="371"/>
      <c r="J46" s="371"/>
    </row>
    <row r="47" spans="1:12" ht="12.75" customHeight="1">
      <c r="H47" s="371"/>
      <c r="I47" s="371"/>
      <c r="J47" s="371"/>
    </row>
    <row r="48" spans="1:12" ht="12.75" customHeight="1">
      <c r="H48" s="371"/>
      <c r="I48" s="371"/>
      <c r="J48" s="371"/>
    </row>
    <row r="49" spans="5:10" ht="12.75" customHeight="1">
      <c r="H49" s="371"/>
      <c r="I49" s="371"/>
      <c r="J49" s="371"/>
    </row>
    <row r="50" spans="5:10" ht="12.75" customHeight="1">
      <c r="H50" s="371"/>
      <c r="I50" s="371"/>
      <c r="J50" s="371"/>
    </row>
    <row r="51" spans="5:10" ht="12.75" customHeight="1">
      <c r="H51" s="371"/>
      <c r="I51" s="371"/>
      <c r="J51" s="371"/>
    </row>
    <row r="52" spans="5:10" ht="13.5" customHeight="1">
      <c r="H52" s="371"/>
      <c r="I52" s="371"/>
      <c r="J52" s="371"/>
    </row>
    <row r="53" spans="5:10" ht="5.45" customHeight="1">
      <c r="H53" s="371"/>
      <c r="I53" s="371"/>
      <c r="J53" s="371"/>
    </row>
    <row r="54" spans="5:10" ht="12.75" customHeight="1">
      <c r="E54" s="375"/>
      <c r="F54" s="375"/>
      <c r="G54" s="376"/>
    </row>
    <row r="55" spans="5:10" ht="12.75" customHeight="1">
      <c r="E55" s="375"/>
      <c r="F55" s="375"/>
      <c r="G55" s="376"/>
    </row>
    <row r="56" spans="5:10" ht="12.75" customHeight="1">
      <c r="E56" s="375"/>
      <c r="F56" s="375"/>
      <c r="G56" s="376"/>
    </row>
    <row r="57" spans="5:10" ht="12.75" customHeight="1">
      <c r="E57" s="375"/>
      <c r="F57" s="375"/>
    </row>
    <row r="58" spans="5:10" ht="12.75" customHeight="1">
      <c r="E58" s="375"/>
      <c r="F58" s="375"/>
    </row>
    <row r="59" spans="5:10" ht="12.75" customHeight="1">
      <c r="E59" s="375"/>
      <c r="F59" s="375"/>
    </row>
    <row r="60" spans="5:10" ht="12.75" customHeight="1"/>
    <row r="61" spans="5:10" ht="12.75" customHeight="1"/>
    <row r="62" spans="5:10" ht="12.75" customHeight="1"/>
    <row r="63" spans="5:10" ht="12.75" customHeight="1"/>
    <row r="64" spans="5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5">
    <mergeCell ref="A32:E32"/>
    <mergeCell ref="A6:E6"/>
    <mergeCell ref="A14:E14"/>
    <mergeCell ref="A20:E20"/>
    <mergeCell ref="A26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96"/>
  <sheetViews>
    <sheetView workbookViewId="0">
      <selection activeCell="J43" sqref="J43"/>
    </sheetView>
  </sheetViews>
  <sheetFormatPr baseColWidth="10" defaultColWidth="12.625" defaultRowHeight="15" customHeight="1"/>
  <cols>
    <col min="1" max="1" width="6.875" customWidth="1"/>
    <col min="2" max="2" width="48.875" customWidth="1"/>
    <col min="3" max="3" width="6" customWidth="1"/>
    <col min="4" max="4" width="5.125" customWidth="1"/>
    <col min="5" max="6" width="4.375" customWidth="1"/>
    <col min="7" max="7" width="9.375" customWidth="1"/>
    <col min="8" max="8" width="11.75" customWidth="1"/>
    <col min="9" max="9" width="14.375" style="261" customWidth="1"/>
    <col min="10" max="10" width="1.875" customWidth="1"/>
    <col min="11" max="11" width="48" customWidth="1"/>
    <col min="12" max="12" width="6" customWidth="1"/>
    <col min="13" max="13" width="5.125" customWidth="1"/>
    <col min="14" max="14" width="4.625" customWidth="1"/>
    <col min="15" max="15" width="5" customWidth="1"/>
    <col min="16" max="16" width="9.375" customWidth="1"/>
    <col min="17" max="17" width="11.75" customWidth="1"/>
    <col min="18" max="18" width="13.75" style="261" customWidth="1"/>
    <col min="19" max="19" width="1.875" customWidth="1"/>
    <col min="20" max="20" width="48" customWidth="1"/>
    <col min="21" max="21" width="6" customWidth="1"/>
    <col min="22" max="22" width="5.125" customWidth="1"/>
    <col min="23" max="23" width="4.625" customWidth="1"/>
    <col min="24" max="24" width="4.875" customWidth="1"/>
    <col min="25" max="25" width="9.375" customWidth="1"/>
    <col min="26" max="26" width="11.75" customWidth="1"/>
    <col min="27" max="28" width="8.75" customWidth="1"/>
  </cols>
  <sheetData>
    <row r="1" spans="1:28" ht="15.75" customHeight="1">
      <c r="A1" s="2"/>
      <c r="B1" s="3" t="s">
        <v>1</v>
      </c>
      <c r="C1" s="2"/>
      <c r="D1" s="2"/>
      <c r="E1" s="2"/>
      <c r="F1" s="2"/>
      <c r="G1" s="2"/>
      <c r="H1" s="2"/>
      <c r="I1" s="2"/>
      <c r="J1" s="2"/>
      <c r="K1" s="3" t="s">
        <v>1</v>
      </c>
      <c r="L1" s="2"/>
      <c r="M1" s="2"/>
      <c r="N1" s="2"/>
      <c r="O1" s="2"/>
      <c r="P1" s="2"/>
      <c r="Q1" s="2"/>
      <c r="R1" s="2"/>
      <c r="S1" s="2"/>
      <c r="T1" s="3" t="s">
        <v>1</v>
      </c>
      <c r="U1" s="2"/>
      <c r="V1" s="2"/>
      <c r="W1" s="2"/>
      <c r="X1" s="2"/>
      <c r="Y1" s="2"/>
      <c r="Z1" s="2"/>
      <c r="AA1" s="2"/>
      <c r="AB1" s="2"/>
    </row>
    <row r="2" spans="1:28" ht="15.75" customHeight="1">
      <c r="A2" s="2"/>
      <c r="B2" s="3" t="s">
        <v>2</v>
      </c>
      <c r="C2" s="2"/>
      <c r="D2" s="2"/>
      <c r="E2" s="2"/>
      <c r="F2" s="2"/>
      <c r="G2" s="2"/>
      <c r="H2" s="2"/>
      <c r="I2" s="2"/>
      <c r="J2" s="2"/>
      <c r="K2" s="3" t="s">
        <v>2</v>
      </c>
      <c r="L2" s="2"/>
      <c r="M2" s="2"/>
      <c r="N2" s="2"/>
      <c r="O2" s="2"/>
      <c r="P2" s="2"/>
      <c r="Q2" s="2"/>
      <c r="R2" s="2"/>
      <c r="S2" s="2"/>
      <c r="T2" s="3" t="s">
        <v>2</v>
      </c>
      <c r="U2" s="2"/>
      <c r="V2" s="2"/>
      <c r="W2" s="2"/>
      <c r="X2" s="2"/>
      <c r="Y2" s="2"/>
      <c r="Z2" s="2"/>
      <c r="AA2" s="2"/>
      <c r="AB2" s="2"/>
    </row>
    <row r="3" spans="1:28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1.75" customHeight="1" thickBot="1">
      <c r="A5" s="2"/>
      <c r="B5" s="457" t="s">
        <v>3</v>
      </c>
      <c r="C5" s="458"/>
      <c r="D5" s="458"/>
      <c r="E5" s="458"/>
      <c r="F5" s="458"/>
      <c r="G5" s="458"/>
      <c r="H5" s="459"/>
      <c r="I5" s="267"/>
      <c r="J5" s="2"/>
      <c r="K5" s="457" t="s">
        <v>24</v>
      </c>
      <c r="L5" s="458"/>
      <c r="M5" s="458"/>
      <c r="N5" s="458"/>
      <c r="O5" s="458"/>
      <c r="P5" s="458"/>
      <c r="Q5" s="459"/>
      <c r="R5" s="267"/>
      <c r="S5" s="2"/>
      <c r="T5" s="457" t="s">
        <v>30</v>
      </c>
      <c r="U5" s="458"/>
      <c r="V5" s="458"/>
      <c r="W5" s="458"/>
      <c r="X5" s="458"/>
      <c r="Y5" s="458"/>
      <c r="Z5" s="459"/>
      <c r="AA5" s="2"/>
      <c r="AB5" s="2"/>
    </row>
    <row r="6" spans="1:28" ht="21.75" customHeight="1" thickBot="1">
      <c r="A6" s="2"/>
      <c r="B6" s="4"/>
      <c r="C6" s="4"/>
      <c r="D6" s="4"/>
      <c r="E6" s="4"/>
      <c r="F6" s="4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4"/>
      <c r="S6" s="2"/>
      <c r="T6" s="4"/>
      <c r="U6" s="4"/>
      <c r="V6" s="4"/>
      <c r="W6" s="4"/>
      <c r="X6" s="4"/>
      <c r="Y6" s="4"/>
      <c r="Z6" s="4"/>
      <c r="AA6" s="2"/>
      <c r="AB6" s="2"/>
    </row>
    <row r="7" spans="1:28" ht="21.75" customHeight="1" thickBot="1">
      <c r="A7" s="2"/>
      <c r="B7" s="265">
        <v>2021</v>
      </c>
      <c r="C7" s="460" t="s">
        <v>105</v>
      </c>
      <c r="D7" s="460"/>
      <c r="E7" s="460"/>
      <c r="F7" s="460"/>
      <c r="G7" s="460"/>
      <c r="H7" s="461"/>
      <c r="I7" s="268" t="s">
        <v>110</v>
      </c>
      <c r="J7" s="2"/>
      <c r="K7" s="265">
        <v>2022</v>
      </c>
      <c r="L7" s="460" t="s">
        <v>106</v>
      </c>
      <c r="M7" s="460"/>
      <c r="N7" s="460"/>
      <c r="O7" s="460"/>
      <c r="P7" s="460"/>
      <c r="Q7" s="461"/>
      <c r="R7" s="268" t="s">
        <v>110</v>
      </c>
      <c r="S7" s="2"/>
      <c r="T7" s="265">
        <v>2023</v>
      </c>
      <c r="U7" s="460" t="s">
        <v>106</v>
      </c>
      <c r="V7" s="460"/>
      <c r="W7" s="460"/>
      <c r="X7" s="460"/>
      <c r="Y7" s="460"/>
      <c r="Z7" s="461"/>
      <c r="AA7" s="2"/>
      <c r="AB7" s="2"/>
    </row>
    <row r="8" spans="1:28" ht="15.75" customHeight="1">
      <c r="A8" s="2"/>
      <c r="B8" s="5"/>
      <c r="C8" s="6"/>
      <c r="D8" s="6"/>
      <c r="E8" s="6"/>
      <c r="F8" s="6"/>
      <c r="G8" s="7"/>
      <c r="H8" s="7"/>
      <c r="I8" s="271"/>
      <c r="J8" s="7"/>
      <c r="K8" s="5"/>
      <c r="L8" s="6"/>
      <c r="M8" s="6"/>
      <c r="N8" s="6"/>
      <c r="O8" s="6"/>
      <c r="P8" s="7"/>
      <c r="Q8" s="7"/>
      <c r="R8" s="7"/>
      <c r="S8" s="2"/>
      <c r="T8" s="5"/>
      <c r="U8" s="6"/>
      <c r="V8" s="6"/>
      <c r="W8" s="6"/>
      <c r="X8" s="6"/>
      <c r="Y8" s="7"/>
      <c r="Z8" s="7"/>
      <c r="AA8" s="2"/>
      <c r="AB8" s="2"/>
    </row>
    <row r="9" spans="1:28" ht="15.75" customHeight="1">
      <c r="A9" s="2"/>
      <c r="B9" s="8" t="s">
        <v>4</v>
      </c>
      <c r="C9" s="9"/>
      <c r="D9" s="9"/>
      <c r="E9" s="9"/>
      <c r="F9" s="9"/>
      <c r="G9" s="10"/>
      <c r="H9" s="11">
        <f>H10+H18+H26+H30+H38</f>
        <v>175229</v>
      </c>
      <c r="I9" s="272"/>
      <c r="J9" s="12"/>
      <c r="K9" s="8" t="s">
        <v>25</v>
      </c>
      <c r="L9" s="9"/>
      <c r="M9" s="9"/>
      <c r="N9" s="9"/>
      <c r="O9" s="9"/>
      <c r="P9" s="10"/>
      <c r="Q9" s="11">
        <f>Q10+Q18+Q26+Q30+Q38</f>
        <v>31532.499999999996</v>
      </c>
      <c r="R9" s="272"/>
      <c r="S9" s="2"/>
      <c r="T9" s="8" t="s">
        <v>25</v>
      </c>
      <c r="U9" s="9"/>
      <c r="V9" s="9"/>
      <c r="W9" s="9"/>
      <c r="X9" s="9"/>
      <c r="Y9" s="10"/>
      <c r="Z9" s="11">
        <f>Z10+Z18+Z26+Z30+Z38</f>
        <v>29932.499999999996</v>
      </c>
      <c r="AA9" s="2"/>
      <c r="AB9" s="2"/>
    </row>
    <row r="10" spans="1:28" ht="15.75" customHeight="1">
      <c r="A10" s="2"/>
      <c r="B10" s="13" t="s">
        <v>5</v>
      </c>
      <c r="C10" s="14"/>
      <c r="D10" s="15"/>
      <c r="E10" s="15"/>
      <c r="F10" s="16"/>
      <c r="G10" s="17"/>
      <c r="H10" s="18">
        <f>SUM(H11:H16)</f>
        <v>28594</v>
      </c>
      <c r="I10" s="273"/>
      <c r="J10" s="19"/>
      <c r="K10" s="13" t="s">
        <v>5</v>
      </c>
      <c r="L10" s="14"/>
      <c r="M10" s="15"/>
      <c r="N10" s="15"/>
      <c r="O10" s="16"/>
      <c r="P10" s="17"/>
      <c r="Q10" s="18">
        <f>SUM(Q11:Q16)</f>
        <v>14550</v>
      </c>
      <c r="R10" s="273"/>
      <c r="S10" s="2"/>
      <c r="T10" s="13" t="s">
        <v>5</v>
      </c>
      <c r="U10" s="14"/>
      <c r="V10" s="15"/>
      <c r="W10" s="15"/>
      <c r="X10" s="16"/>
      <c r="Y10" s="17"/>
      <c r="Z10" s="18">
        <f>SUM(Z11:Z16)</f>
        <v>13750</v>
      </c>
      <c r="AA10" s="2"/>
      <c r="AB10" s="2"/>
    </row>
    <row r="11" spans="1:28" ht="15.75" customHeight="1">
      <c r="A11" s="20"/>
      <c r="B11" s="21" t="s">
        <v>6</v>
      </c>
      <c r="C11" s="22"/>
      <c r="D11" s="22"/>
      <c r="E11" s="22">
        <v>4</v>
      </c>
      <c r="F11" s="22" t="s">
        <v>0</v>
      </c>
      <c r="G11" s="23">
        <v>3800</v>
      </c>
      <c r="H11" s="24">
        <f t="shared" ref="H11:H16" si="0">G11*E11</f>
        <v>15200</v>
      </c>
      <c r="I11" s="291" t="s">
        <v>119</v>
      </c>
      <c r="J11" s="25"/>
      <c r="K11" s="21" t="s">
        <v>6</v>
      </c>
      <c r="L11" s="22"/>
      <c r="M11" s="22"/>
      <c r="N11" s="22">
        <v>1</v>
      </c>
      <c r="O11" s="22" t="s">
        <v>0</v>
      </c>
      <c r="P11" s="23">
        <v>3800</v>
      </c>
      <c r="Q11" s="24">
        <f t="shared" ref="Q11:Q16" si="1">P11*N11</f>
        <v>3800</v>
      </c>
      <c r="R11" s="291" t="s">
        <v>119</v>
      </c>
      <c r="S11" s="20"/>
      <c r="T11" s="21" t="s">
        <v>6</v>
      </c>
      <c r="U11" s="22"/>
      <c r="V11" s="22"/>
      <c r="W11" s="22">
        <v>1</v>
      </c>
      <c r="X11" s="22" t="s">
        <v>0</v>
      </c>
      <c r="Y11" s="23">
        <v>3800</v>
      </c>
      <c r="Z11" s="24">
        <f t="shared" ref="Z11:Z16" si="2">Y11*W11</f>
        <v>3800</v>
      </c>
      <c r="AA11" s="20"/>
      <c r="AB11" s="20"/>
    </row>
    <row r="12" spans="1:28" ht="15.75" customHeight="1">
      <c r="A12" s="26"/>
      <c r="B12" s="269" t="s">
        <v>112</v>
      </c>
      <c r="C12" s="27"/>
      <c r="D12" s="27"/>
      <c r="E12" s="27">
        <v>9</v>
      </c>
      <c r="F12" s="22" t="s">
        <v>0</v>
      </c>
      <c r="G12" s="23">
        <v>1250</v>
      </c>
      <c r="H12" s="24">
        <f t="shared" si="0"/>
        <v>11250</v>
      </c>
      <c r="I12" s="274" t="s">
        <v>111</v>
      </c>
      <c r="J12" s="28"/>
      <c r="K12" s="269" t="s">
        <v>112</v>
      </c>
      <c r="L12" s="27"/>
      <c r="M12" s="27"/>
      <c r="N12" s="27">
        <v>1</v>
      </c>
      <c r="O12" s="22" t="s">
        <v>0</v>
      </c>
      <c r="P12" s="23">
        <v>2250</v>
      </c>
      <c r="Q12" s="24">
        <f t="shared" si="1"/>
        <v>2250</v>
      </c>
      <c r="R12" s="274" t="s">
        <v>114</v>
      </c>
      <c r="S12" s="26"/>
      <c r="T12" s="21" t="s">
        <v>11</v>
      </c>
      <c r="U12" s="27"/>
      <c r="V12" s="27"/>
      <c r="W12" s="27">
        <v>1</v>
      </c>
      <c r="X12" s="22" t="s">
        <v>0</v>
      </c>
      <c r="Y12" s="23">
        <v>2250</v>
      </c>
      <c r="Z12" s="24">
        <f t="shared" si="2"/>
        <v>2250</v>
      </c>
      <c r="AA12" s="26"/>
      <c r="AB12" s="26"/>
    </row>
    <row r="13" spans="1:28" ht="15.75" customHeight="1">
      <c r="A13" s="29"/>
      <c r="B13" s="269" t="s">
        <v>113</v>
      </c>
      <c r="C13" s="22"/>
      <c r="D13" s="22"/>
      <c r="E13" s="22">
        <v>10</v>
      </c>
      <c r="F13" s="22" t="s">
        <v>0</v>
      </c>
      <c r="G13" s="23">
        <v>1250</v>
      </c>
      <c r="H13" s="24">
        <f t="shared" si="0"/>
        <v>12500</v>
      </c>
      <c r="I13" s="274" t="s">
        <v>111</v>
      </c>
      <c r="J13" s="30"/>
      <c r="K13" s="269" t="s">
        <v>113</v>
      </c>
      <c r="L13" s="22"/>
      <c r="M13" s="22"/>
      <c r="N13" s="22">
        <v>1</v>
      </c>
      <c r="O13" s="22" t="s">
        <v>0</v>
      </c>
      <c r="P13" s="23">
        <v>2500</v>
      </c>
      <c r="Q13" s="24">
        <f t="shared" si="1"/>
        <v>2500</v>
      </c>
      <c r="R13" s="274" t="s">
        <v>111</v>
      </c>
      <c r="S13" s="29"/>
      <c r="T13" s="21" t="s">
        <v>7</v>
      </c>
      <c r="U13" s="22"/>
      <c r="V13" s="22"/>
      <c r="W13" s="22">
        <v>1</v>
      </c>
      <c r="X13" s="22" t="s">
        <v>0</v>
      </c>
      <c r="Y13" s="23">
        <v>2500</v>
      </c>
      <c r="Z13" s="24">
        <f t="shared" si="2"/>
        <v>2500</v>
      </c>
      <c r="AA13" s="29"/>
      <c r="AB13" s="29"/>
    </row>
    <row r="14" spans="1:28" ht="15.75" customHeight="1">
      <c r="A14" s="26"/>
      <c r="B14" s="269" t="s">
        <v>123</v>
      </c>
      <c r="C14" s="27"/>
      <c r="D14" s="27"/>
      <c r="E14" s="27">
        <v>3</v>
      </c>
      <c r="F14" s="27" t="s">
        <v>0</v>
      </c>
      <c r="G14" s="23">
        <v>2400</v>
      </c>
      <c r="H14" s="24">
        <f t="shared" si="0"/>
        <v>7200</v>
      </c>
      <c r="I14" s="291" t="s">
        <v>117</v>
      </c>
      <c r="J14" s="28"/>
      <c r="K14" s="269" t="s">
        <v>123</v>
      </c>
      <c r="L14" s="27"/>
      <c r="M14" s="27"/>
      <c r="N14" s="27">
        <v>1</v>
      </c>
      <c r="O14" s="27" t="s">
        <v>0</v>
      </c>
      <c r="P14" s="23">
        <v>2400</v>
      </c>
      <c r="Q14" s="24">
        <f t="shared" si="1"/>
        <v>2400</v>
      </c>
      <c r="R14" s="291" t="s">
        <v>117</v>
      </c>
      <c r="S14" s="26"/>
      <c r="T14" s="21" t="s">
        <v>8</v>
      </c>
      <c r="U14" s="27"/>
      <c r="V14" s="27"/>
      <c r="W14" s="27">
        <v>1</v>
      </c>
      <c r="X14" s="27" t="s">
        <v>0</v>
      </c>
      <c r="Y14" s="23">
        <v>2400</v>
      </c>
      <c r="Z14" s="24">
        <f t="shared" si="2"/>
        <v>2400</v>
      </c>
      <c r="AA14" s="26"/>
      <c r="AB14" s="26"/>
    </row>
    <row r="15" spans="1:28" ht="15.75" customHeight="1">
      <c r="A15" s="26"/>
      <c r="B15" s="269" t="s">
        <v>115</v>
      </c>
      <c r="C15" s="27"/>
      <c r="D15" s="27"/>
      <c r="E15" s="27">
        <v>9</v>
      </c>
      <c r="F15" s="22" t="s">
        <v>0</v>
      </c>
      <c r="G15" s="283">
        <v>-924</v>
      </c>
      <c r="H15" s="284">
        <f t="shared" si="0"/>
        <v>-8316</v>
      </c>
      <c r="I15" s="274" t="s">
        <v>111</v>
      </c>
      <c r="J15" s="28"/>
      <c r="K15" s="95" t="s">
        <v>26</v>
      </c>
      <c r="L15" s="27"/>
      <c r="M15" s="27"/>
      <c r="N15" s="51">
        <v>1</v>
      </c>
      <c r="O15" s="27" t="s">
        <v>0</v>
      </c>
      <c r="P15" s="41">
        <v>1200</v>
      </c>
      <c r="Q15" s="24">
        <f t="shared" si="1"/>
        <v>1200</v>
      </c>
      <c r="R15" s="291" t="s">
        <v>117</v>
      </c>
      <c r="S15" s="26"/>
      <c r="T15" s="95" t="s">
        <v>26</v>
      </c>
      <c r="U15" s="27"/>
      <c r="V15" s="27"/>
      <c r="W15" s="51">
        <v>1</v>
      </c>
      <c r="X15" s="27" t="s">
        <v>0</v>
      </c>
      <c r="Y15" s="41">
        <v>1200</v>
      </c>
      <c r="Z15" s="24">
        <f t="shared" si="2"/>
        <v>1200</v>
      </c>
      <c r="AA15" s="26"/>
      <c r="AB15" s="26"/>
    </row>
    <row r="16" spans="1:28" ht="15.75" customHeight="1">
      <c r="A16" s="29"/>
      <c r="B16" s="269" t="s">
        <v>116</v>
      </c>
      <c r="C16" s="22"/>
      <c r="D16" s="22"/>
      <c r="E16" s="22">
        <v>10</v>
      </c>
      <c r="F16" s="22" t="s">
        <v>0</v>
      </c>
      <c r="G16" s="283">
        <v>-924</v>
      </c>
      <c r="H16" s="284">
        <f t="shared" si="0"/>
        <v>-9240</v>
      </c>
      <c r="I16" s="274" t="s">
        <v>111</v>
      </c>
      <c r="J16" s="30"/>
      <c r="K16" s="266" t="s">
        <v>122</v>
      </c>
      <c r="L16" s="51"/>
      <c r="M16" s="27"/>
      <c r="N16" s="51">
        <v>1</v>
      </c>
      <c r="O16" s="27" t="s">
        <v>0</v>
      </c>
      <c r="P16" s="41">
        <v>2400</v>
      </c>
      <c r="Q16" s="24">
        <f t="shared" si="1"/>
        <v>2400</v>
      </c>
      <c r="R16" s="291" t="s">
        <v>117</v>
      </c>
      <c r="S16" s="29"/>
      <c r="T16" s="95" t="s">
        <v>27</v>
      </c>
      <c r="U16" s="51"/>
      <c r="V16" s="27"/>
      <c r="W16" s="51">
        <v>1</v>
      </c>
      <c r="X16" s="27" t="s">
        <v>0</v>
      </c>
      <c r="Y16" s="41">
        <v>1600</v>
      </c>
      <c r="Z16" s="24">
        <f t="shared" si="2"/>
        <v>1600</v>
      </c>
      <c r="AA16" s="29"/>
      <c r="AB16" s="29"/>
    </row>
    <row r="17" spans="1:28" ht="15.75" customHeight="1">
      <c r="A17" s="2"/>
      <c r="B17" s="31"/>
      <c r="C17" s="32"/>
      <c r="D17" s="32"/>
      <c r="E17" s="32"/>
      <c r="F17" s="32"/>
      <c r="G17" s="33"/>
      <c r="H17" s="33"/>
      <c r="I17" s="275"/>
      <c r="J17" s="12"/>
      <c r="K17" s="31"/>
      <c r="L17" s="32"/>
      <c r="M17" s="32"/>
      <c r="N17" s="32"/>
      <c r="O17" s="32"/>
      <c r="P17" s="33"/>
      <c r="Q17" s="33"/>
      <c r="R17" s="275"/>
      <c r="S17" s="2"/>
      <c r="T17" s="31"/>
      <c r="U17" s="32"/>
      <c r="V17" s="32"/>
      <c r="W17" s="32"/>
      <c r="X17" s="32"/>
      <c r="Y17" s="33"/>
      <c r="Z17" s="33"/>
      <c r="AA17" s="2"/>
      <c r="AB17" s="2"/>
    </row>
    <row r="18" spans="1:28" ht="15.75" customHeight="1">
      <c r="A18" s="2"/>
      <c r="B18" s="13" t="s">
        <v>9</v>
      </c>
      <c r="C18" s="34"/>
      <c r="D18" s="35"/>
      <c r="E18" s="35"/>
      <c r="F18" s="36"/>
      <c r="G18" s="37"/>
      <c r="H18" s="18">
        <f>SUM(H19:H24)</f>
        <v>11335</v>
      </c>
      <c r="I18" s="273"/>
      <c r="J18" s="19"/>
      <c r="K18" s="13" t="s">
        <v>9</v>
      </c>
      <c r="L18" s="34"/>
      <c r="M18" s="35"/>
      <c r="N18" s="35"/>
      <c r="O18" s="36"/>
      <c r="P18" s="37"/>
      <c r="Q18" s="18">
        <f>SUM(Q19:Q24)</f>
        <v>5707.5</v>
      </c>
      <c r="R18" s="273"/>
      <c r="S18" s="2"/>
      <c r="T18" s="13" t="s">
        <v>9</v>
      </c>
      <c r="U18" s="34"/>
      <c r="V18" s="35"/>
      <c r="W18" s="35"/>
      <c r="X18" s="36"/>
      <c r="Y18" s="37"/>
      <c r="Z18" s="18">
        <f>SUM(Z19:Z24)</f>
        <v>4907.5</v>
      </c>
      <c r="AA18" s="2"/>
      <c r="AB18" s="2"/>
    </row>
    <row r="19" spans="1:28" ht="15.75" customHeight="1">
      <c r="A19" s="20"/>
      <c r="B19" s="21" t="s">
        <v>6</v>
      </c>
      <c r="C19" s="38">
        <v>0.4</v>
      </c>
      <c r="D19" s="38" t="s">
        <v>10</v>
      </c>
      <c r="E19" s="39">
        <f t="shared" ref="E19:E22" si="3">E11</f>
        <v>4</v>
      </c>
      <c r="F19" s="38" t="s">
        <v>0</v>
      </c>
      <c r="G19" s="23">
        <f t="shared" ref="G19:G22" si="4">H11</f>
        <v>15200</v>
      </c>
      <c r="H19" s="24">
        <f t="shared" ref="H19:H24" si="5">C19*G19</f>
        <v>6080</v>
      </c>
      <c r="I19" s="291" t="s">
        <v>119</v>
      </c>
      <c r="J19" s="25"/>
      <c r="K19" s="21" t="s">
        <v>6</v>
      </c>
      <c r="L19" s="93">
        <v>0.4</v>
      </c>
      <c r="M19" s="93" t="s">
        <v>10</v>
      </c>
      <c r="N19" s="39">
        <v>1</v>
      </c>
      <c r="O19" s="93" t="s">
        <v>0</v>
      </c>
      <c r="P19" s="23">
        <f t="shared" ref="P19:P21" si="6">Q11</f>
        <v>3800</v>
      </c>
      <c r="Q19" s="24">
        <f t="shared" ref="Q19:Q24" si="7">L19*P19</f>
        <v>1520</v>
      </c>
      <c r="R19" s="291" t="s">
        <v>119</v>
      </c>
      <c r="S19" s="20"/>
      <c r="T19" s="21" t="s">
        <v>6</v>
      </c>
      <c r="U19" s="93">
        <v>0.4</v>
      </c>
      <c r="V19" s="93" t="s">
        <v>10</v>
      </c>
      <c r="W19" s="39">
        <v>1</v>
      </c>
      <c r="X19" s="93" t="s">
        <v>0</v>
      </c>
      <c r="Y19" s="23">
        <f t="shared" ref="Y19:Y21" si="8">Z11</f>
        <v>3800</v>
      </c>
      <c r="Z19" s="24">
        <f t="shared" ref="Z19:Z24" si="9">U19*Y19</f>
        <v>1520</v>
      </c>
      <c r="AA19" s="20"/>
      <c r="AB19" s="20"/>
    </row>
    <row r="20" spans="1:28" ht="15.75" customHeight="1">
      <c r="A20" s="2"/>
      <c r="B20" s="269" t="s">
        <v>118</v>
      </c>
      <c r="C20" s="38">
        <v>0.1</v>
      </c>
      <c r="D20" s="40" t="s">
        <v>10</v>
      </c>
      <c r="E20" s="39">
        <f t="shared" si="3"/>
        <v>9</v>
      </c>
      <c r="F20" s="38" t="s">
        <v>0</v>
      </c>
      <c r="G20" s="41">
        <f t="shared" si="4"/>
        <v>11250</v>
      </c>
      <c r="H20" s="42">
        <f t="shared" si="5"/>
        <v>1125</v>
      </c>
      <c r="I20" s="285" t="s">
        <v>111</v>
      </c>
      <c r="J20" s="12"/>
      <c r="K20" s="269" t="s">
        <v>112</v>
      </c>
      <c r="L20" s="93">
        <v>0.35</v>
      </c>
      <c r="M20" s="40" t="s">
        <v>10</v>
      </c>
      <c r="N20" s="94">
        <v>1</v>
      </c>
      <c r="O20" s="93" t="s">
        <v>0</v>
      </c>
      <c r="P20" s="41">
        <f t="shared" si="6"/>
        <v>2250</v>
      </c>
      <c r="Q20" s="42">
        <f t="shared" si="7"/>
        <v>787.5</v>
      </c>
      <c r="R20" s="274" t="s">
        <v>114</v>
      </c>
      <c r="S20" s="2"/>
      <c r="T20" s="21" t="s">
        <v>11</v>
      </c>
      <c r="U20" s="93">
        <v>0.35</v>
      </c>
      <c r="V20" s="40" t="s">
        <v>10</v>
      </c>
      <c r="W20" s="94">
        <v>1</v>
      </c>
      <c r="X20" s="93" t="s">
        <v>0</v>
      </c>
      <c r="Y20" s="41">
        <f t="shared" si="8"/>
        <v>2250</v>
      </c>
      <c r="Z20" s="42">
        <f t="shared" si="9"/>
        <v>787.5</v>
      </c>
      <c r="AA20" s="2"/>
      <c r="AB20" s="2"/>
    </row>
    <row r="21" spans="1:28" ht="15.75" customHeight="1">
      <c r="A21" s="2"/>
      <c r="B21" s="269" t="s">
        <v>113</v>
      </c>
      <c r="C21" s="38">
        <v>0.1</v>
      </c>
      <c r="D21" s="40" t="s">
        <v>10</v>
      </c>
      <c r="E21" s="39">
        <f t="shared" si="3"/>
        <v>10</v>
      </c>
      <c r="F21" s="38" t="s">
        <v>0</v>
      </c>
      <c r="G21" s="41">
        <f t="shared" si="4"/>
        <v>12500</v>
      </c>
      <c r="H21" s="42">
        <f t="shared" si="5"/>
        <v>1250</v>
      </c>
      <c r="I21" s="285" t="s">
        <v>111</v>
      </c>
      <c r="J21" s="12"/>
      <c r="K21" s="269" t="s">
        <v>113</v>
      </c>
      <c r="L21" s="93">
        <v>0.4</v>
      </c>
      <c r="M21" s="40" t="s">
        <v>10</v>
      </c>
      <c r="N21" s="94">
        <v>1</v>
      </c>
      <c r="O21" s="93" t="s">
        <v>0</v>
      </c>
      <c r="P21" s="41">
        <f t="shared" si="6"/>
        <v>2500</v>
      </c>
      <c r="Q21" s="42">
        <f t="shared" si="7"/>
        <v>1000</v>
      </c>
      <c r="R21" s="274" t="s">
        <v>111</v>
      </c>
      <c r="S21" s="2"/>
      <c r="T21" s="21" t="s">
        <v>7</v>
      </c>
      <c r="U21" s="93">
        <v>0.4</v>
      </c>
      <c r="V21" s="40" t="s">
        <v>10</v>
      </c>
      <c r="W21" s="94">
        <v>1</v>
      </c>
      <c r="X21" s="93" t="s">
        <v>0</v>
      </c>
      <c r="Y21" s="41">
        <f t="shared" si="8"/>
        <v>2500</v>
      </c>
      <c r="Z21" s="42">
        <f t="shared" si="9"/>
        <v>1000</v>
      </c>
      <c r="AA21" s="2"/>
      <c r="AB21" s="2"/>
    </row>
    <row r="22" spans="1:28" ht="15.75" customHeight="1">
      <c r="A22" s="2"/>
      <c r="B22" s="269" t="s">
        <v>123</v>
      </c>
      <c r="C22" s="38">
        <v>0.4</v>
      </c>
      <c r="D22" s="40" t="s">
        <v>10</v>
      </c>
      <c r="E22" s="39">
        <f t="shared" si="3"/>
        <v>3</v>
      </c>
      <c r="F22" s="38" t="s">
        <v>0</v>
      </c>
      <c r="G22" s="41">
        <f t="shared" si="4"/>
        <v>7200</v>
      </c>
      <c r="H22" s="42">
        <f t="shared" si="5"/>
        <v>2880</v>
      </c>
      <c r="I22" s="291" t="s">
        <v>117</v>
      </c>
      <c r="J22" s="12"/>
      <c r="K22" s="269" t="s">
        <v>123</v>
      </c>
      <c r="L22" s="93">
        <v>0.4</v>
      </c>
      <c r="M22" s="40" t="s">
        <v>10</v>
      </c>
      <c r="N22" s="94">
        <v>1</v>
      </c>
      <c r="O22" s="93" t="s">
        <v>0</v>
      </c>
      <c r="P22" s="41">
        <v>2400</v>
      </c>
      <c r="Q22" s="42">
        <f t="shared" si="7"/>
        <v>960</v>
      </c>
      <c r="R22" s="291" t="s">
        <v>117</v>
      </c>
      <c r="S22" s="2"/>
      <c r="T22" s="21" t="s">
        <v>8</v>
      </c>
      <c r="U22" s="93">
        <v>0.4</v>
      </c>
      <c r="V22" s="40" t="s">
        <v>10</v>
      </c>
      <c r="W22" s="94">
        <v>1</v>
      </c>
      <c r="X22" s="93" t="s">
        <v>0</v>
      </c>
      <c r="Y22" s="41">
        <v>2400</v>
      </c>
      <c r="Z22" s="42">
        <f t="shared" si="9"/>
        <v>960</v>
      </c>
      <c r="AA22" s="2"/>
      <c r="AB22" s="2"/>
    </row>
    <row r="23" spans="1:28" ht="15.75" customHeight="1">
      <c r="A23" s="2"/>
      <c r="B23" s="43"/>
      <c r="C23" s="38"/>
      <c r="D23" s="40"/>
      <c r="E23" s="39"/>
      <c r="F23" s="38"/>
      <c r="G23" s="41"/>
      <c r="H23" s="42">
        <f t="shared" si="5"/>
        <v>0</v>
      </c>
      <c r="I23" s="270"/>
      <c r="J23" s="12"/>
      <c r="K23" s="95" t="s">
        <v>26</v>
      </c>
      <c r="L23" s="93">
        <v>0.4</v>
      </c>
      <c r="M23" s="40" t="s">
        <v>10</v>
      </c>
      <c r="N23" s="94">
        <v>1</v>
      </c>
      <c r="O23" s="93" t="s">
        <v>0</v>
      </c>
      <c r="P23" s="41">
        <v>1200</v>
      </c>
      <c r="Q23" s="42">
        <f t="shared" si="7"/>
        <v>480</v>
      </c>
      <c r="R23" s="291" t="s">
        <v>117</v>
      </c>
      <c r="S23" s="2"/>
      <c r="T23" s="95" t="s">
        <v>26</v>
      </c>
      <c r="U23" s="93">
        <v>0.4</v>
      </c>
      <c r="V23" s="40" t="s">
        <v>10</v>
      </c>
      <c r="W23" s="94">
        <v>1</v>
      </c>
      <c r="X23" s="93" t="s">
        <v>0</v>
      </c>
      <c r="Y23" s="41">
        <v>1200</v>
      </c>
      <c r="Z23" s="42">
        <f t="shared" si="9"/>
        <v>480</v>
      </c>
      <c r="AA23" s="2"/>
      <c r="AB23" s="2"/>
    </row>
    <row r="24" spans="1:28" ht="15.75" customHeight="1">
      <c r="A24" s="2"/>
      <c r="B24" s="43"/>
      <c r="C24" s="38"/>
      <c r="D24" s="40"/>
      <c r="E24" s="39"/>
      <c r="F24" s="38"/>
      <c r="G24" s="41"/>
      <c r="H24" s="42">
        <f t="shared" si="5"/>
        <v>0</v>
      </c>
      <c r="I24" s="270"/>
      <c r="J24" s="12"/>
      <c r="K24" s="266" t="s">
        <v>122</v>
      </c>
      <c r="L24" s="93">
        <v>0.4</v>
      </c>
      <c r="M24" s="40" t="s">
        <v>10</v>
      </c>
      <c r="N24" s="94">
        <v>1</v>
      </c>
      <c r="O24" s="93" t="s">
        <v>0</v>
      </c>
      <c r="P24" s="41">
        <f>Q16</f>
        <v>2400</v>
      </c>
      <c r="Q24" s="42">
        <f t="shared" si="7"/>
        <v>960</v>
      </c>
      <c r="R24" s="291" t="s">
        <v>117</v>
      </c>
      <c r="S24" s="2"/>
      <c r="T24" s="95" t="s">
        <v>27</v>
      </c>
      <c r="U24" s="93">
        <v>0.1</v>
      </c>
      <c r="V24" s="40" t="s">
        <v>10</v>
      </c>
      <c r="W24" s="94">
        <v>1</v>
      </c>
      <c r="X24" s="93" t="s">
        <v>0</v>
      </c>
      <c r="Y24" s="41">
        <f>Z16</f>
        <v>1600</v>
      </c>
      <c r="Z24" s="42">
        <f t="shared" si="9"/>
        <v>160</v>
      </c>
      <c r="AA24" s="2"/>
      <c r="AB24" s="2"/>
    </row>
    <row r="25" spans="1:28" ht="15.75" customHeight="1">
      <c r="A25" s="2"/>
      <c r="B25" s="31"/>
      <c r="C25" s="44"/>
      <c r="D25" s="44"/>
      <c r="E25" s="32"/>
      <c r="F25" s="44"/>
      <c r="G25" s="33"/>
      <c r="H25" s="33"/>
      <c r="I25" s="275"/>
      <c r="J25" s="12"/>
      <c r="K25" s="31"/>
      <c r="L25" s="44"/>
      <c r="M25" s="44"/>
      <c r="N25" s="32"/>
      <c r="O25" s="44"/>
      <c r="P25" s="33"/>
      <c r="Q25" s="33"/>
      <c r="R25" s="275"/>
      <c r="S25" s="2"/>
      <c r="T25" s="31"/>
      <c r="U25" s="44"/>
      <c r="V25" s="44"/>
      <c r="W25" s="32"/>
      <c r="X25" s="44"/>
      <c r="Y25" s="33"/>
      <c r="Z25" s="33"/>
      <c r="AA25" s="2"/>
      <c r="AB25" s="2"/>
    </row>
    <row r="26" spans="1:28" ht="15.75" customHeight="1">
      <c r="A26" s="2"/>
      <c r="B26" s="45" t="s">
        <v>12</v>
      </c>
      <c r="C26" s="34"/>
      <c r="D26" s="35"/>
      <c r="E26" s="35"/>
      <c r="F26" s="36"/>
      <c r="G26" s="46"/>
      <c r="H26" s="18">
        <f>SUM(H27:H28)</f>
        <v>11500</v>
      </c>
      <c r="I26" s="273"/>
      <c r="J26" s="47"/>
      <c r="K26" s="45" t="s">
        <v>12</v>
      </c>
      <c r="L26" s="34"/>
      <c r="M26" s="35"/>
      <c r="N26" s="35"/>
      <c r="O26" s="36"/>
      <c r="P26" s="46"/>
      <c r="Q26" s="18">
        <f>SUM(Q27:Q28)</f>
        <v>958.33333333333337</v>
      </c>
      <c r="R26" s="273"/>
      <c r="S26" s="2"/>
      <c r="T26" s="45" t="s">
        <v>12</v>
      </c>
      <c r="U26" s="34"/>
      <c r="V26" s="35"/>
      <c r="W26" s="35"/>
      <c r="X26" s="36"/>
      <c r="Y26" s="46"/>
      <c r="Z26" s="18">
        <f>SUM(Z27:Z28)</f>
        <v>958.33333333333337</v>
      </c>
      <c r="AA26" s="2"/>
      <c r="AB26" s="2"/>
    </row>
    <row r="27" spans="1:28" ht="15.75" customHeight="1">
      <c r="A27" s="2"/>
      <c r="B27" s="43" t="s">
        <v>13</v>
      </c>
      <c r="C27" s="48">
        <v>2500</v>
      </c>
      <c r="D27" s="48">
        <v>12</v>
      </c>
      <c r="E27" s="48" t="s">
        <v>0</v>
      </c>
      <c r="F27" s="48"/>
      <c r="G27" s="49" t="s">
        <v>14</v>
      </c>
      <c r="H27" s="50">
        <f t="shared" ref="H27:H28" si="10">C27</f>
        <v>2500</v>
      </c>
      <c r="I27" s="286" t="s">
        <v>114</v>
      </c>
      <c r="J27" s="12"/>
      <c r="K27" s="95" t="s">
        <v>13</v>
      </c>
      <c r="L27" s="99">
        <v>2500</v>
      </c>
      <c r="M27" s="99">
        <v>12</v>
      </c>
      <c r="N27" s="99" t="s">
        <v>0</v>
      </c>
      <c r="O27" s="99"/>
      <c r="P27" s="100" t="s">
        <v>28</v>
      </c>
      <c r="Q27" s="50">
        <f t="shared" ref="Q27:Q28" si="11">L27/M27</f>
        <v>208.33333333333334</v>
      </c>
      <c r="R27" s="286" t="s">
        <v>114</v>
      </c>
      <c r="S27" s="2"/>
      <c r="T27" s="95" t="s">
        <v>13</v>
      </c>
      <c r="U27" s="99">
        <v>2500</v>
      </c>
      <c r="V27" s="99">
        <v>12</v>
      </c>
      <c r="W27" s="99" t="s">
        <v>0</v>
      </c>
      <c r="X27" s="99"/>
      <c r="Y27" s="100" t="s">
        <v>28</v>
      </c>
      <c r="Z27" s="50">
        <f t="shared" ref="Z27:Z28" si="12">U27/V27</f>
        <v>208.33333333333334</v>
      </c>
      <c r="AA27" s="2"/>
      <c r="AB27" s="2"/>
    </row>
    <row r="28" spans="1:28" ht="15.75" customHeight="1">
      <c r="A28" s="2"/>
      <c r="B28" s="43" t="s">
        <v>15</v>
      </c>
      <c r="C28" s="51">
        <v>9000</v>
      </c>
      <c r="D28" s="51">
        <v>12</v>
      </c>
      <c r="E28" s="51" t="s">
        <v>0</v>
      </c>
      <c r="F28" s="51"/>
      <c r="G28" s="49" t="s">
        <v>14</v>
      </c>
      <c r="H28" s="50">
        <f t="shared" si="10"/>
        <v>9000</v>
      </c>
      <c r="I28" s="286" t="s">
        <v>114</v>
      </c>
      <c r="J28" s="12"/>
      <c r="K28" s="95" t="s">
        <v>15</v>
      </c>
      <c r="L28" s="51">
        <v>9000</v>
      </c>
      <c r="M28" s="51">
        <v>12</v>
      </c>
      <c r="N28" s="51" t="s">
        <v>0</v>
      </c>
      <c r="O28" s="51"/>
      <c r="P28" s="100" t="s">
        <v>28</v>
      </c>
      <c r="Q28" s="50">
        <f t="shared" si="11"/>
        <v>750</v>
      </c>
      <c r="R28" s="286" t="s">
        <v>114</v>
      </c>
      <c r="S28" s="2"/>
      <c r="T28" s="95" t="s">
        <v>15</v>
      </c>
      <c r="U28" s="51">
        <v>9000</v>
      </c>
      <c r="V28" s="51">
        <v>12</v>
      </c>
      <c r="W28" s="51" t="s">
        <v>0</v>
      </c>
      <c r="X28" s="51"/>
      <c r="Y28" s="100" t="s">
        <v>28</v>
      </c>
      <c r="Z28" s="50">
        <f t="shared" si="12"/>
        <v>750</v>
      </c>
      <c r="AA28" s="2"/>
      <c r="AB28" s="2"/>
    </row>
    <row r="29" spans="1:28" ht="15.75" customHeight="1">
      <c r="A29" s="2"/>
      <c r="B29" s="31"/>
      <c r="C29" s="52"/>
      <c r="D29" s="52"/>
      <c r="E29" s="52"/>
      <c r="F29" s="52"/>
      <c r="G29" s="33"/>
      <c r="H29" s="33"/>
      <c r="I29" s="275"/>
      <c r="J29" s="12"/>
      <c r="K29" s="31"/>
      <c r="L29" s="52"/>
      <c r="M29" s="52"/>
      <c r="N29" s="52"/>
      <c r="O29" s="52"/>
      <c r="P29" s="33"/>
      <c r="Q29" s="33"/>
      <c r="R29" s="275"/>
      <c r="S29" s="2"/>
      <c r="T29" s="31"/>
      <c r="U29" s="52"/>
      <c r="V29" s="52"/>
      <c r="W29" s="52"/>
      <c r="X29" s="52"/>
      <c r="Y29" s="33"/>
      <c r="Z29" s="33"/>
      <c r="AA29" s="2"/>
      <c r="AB29" s="2"/>
    </row>
    <row r="30" spans="1:28" ht="15.75" customHeight="1">
      <c r="A30" s="2"/>
      <c r="B30" s="13" t="s">
        <v>16</v>
      </c>
      <c r="C30" s="34"/>
      <c r="D30" s="35"/>
      <c r="E30" s="35"/>
      <c r="F30" s="36"/>
      <c r="G30" s="53"/>
      <c r="H30" s="18">
        <f>SUM(H31:H35)</f>
        <v>106000</v>
      </c>
      <c r="I30" s="273"/>
      <c r="J30" s="54"/>
      <c r="K30" s="13" t="s">
        <v>16</v>
      </c>
      <c r="L30" s="34"/>
      <c r="M30" s="35"/>
      <c r="N30" s="35"/>
      <c r="O30" s="36"/>
      <c r="P30" s="53"/>
      <c r="Q30" s="18">
        <f>SUM(Q31:Q35)</f>
        <v>8833.3333333333321</v>
      </c>
      <c r="R30" s="273"/>
      <c r="S30" s="2"/>
      <c r="T30" s="13" t="s">
        <v>16</v>
      </c>
      <c r="U30" s="34"/>
      <c r="V30" s="35"/>
      <c r="W30" s="35"/>
      <c r="X30" s="36"/>
      <c r="Y30" s="53"/>
      <c r="Z30" s="18">
        <f>SUM(Z31:Z35)</f>
        <v>8833.3333333333321</v>
      </c>
      <c r="AA30" s="2"/>
      <c r="AB30" s="2"/>
    </row>
    <row r="31" spans="1:28" ht="15.75" customHeight="1">
      <c r="A31" s="2"/>
      <c r="B31" s="43" t="s">
        <v>17</v>
      </c>
      <c r="C31" s="55">
        <v>2400</v>
      </c>
      <c r="D31" s="48">
        <v>12</v>
      </c>
      <c r="E31" s="48" t="s">
        <v>0</v>
      </c>
      <c r="F31" s="48"/>
      <c r="G31" s="49" t="s">
        <v>14</v>
      </c>
      <c r="H31" s="50">
        <f t="shared" ref="H31:H35" si="13">C31</f>
        <v>2400</v>
      </c>
      <c r="I31" s="286" t="s">
        <v>114</v>
      </c>
      <c r="J31" s="47"/>
      <c r="K31" s="95" t="s">
        <v>17</v>
      </c>
      <c r="L31" s="55">
        <v>2400</v>
      </c>
      <c r="M31" s="99">
        <v>12</v>
      </c>
      <c r="N31" s="99" t="s">
        <v>0</v>
      </c>
      <c r="O31" s="99"/>
      <c r="P31" s="100" t="s">
        <v>28</v>
      </c>
      <c r="Q31" s="50">
        <f t="shared" ref="Q31:Q32" si="14">L31/M31</f>
        <v>200</v>
      </c>
      <c r="R31" s="286" t="s">
        <v>114</v>
      </c>
      <c r="S31" s="2"/>
      <c r="T31" s="95" t="s">
        <v>17</v>
      </c>
      <c r="U31" s="55">
        <v>2400</v>
      </c>
      <c r="V31" s="99">
        <v>12</v>
      </c>
      <c r="W31" s="99" t="s">
        <v>0</v>
      </c>
      <c r="X31" s="99"/>
      <c r="Y31" s="100" t="s">
        <v>28</v>
      </c>
      <c r="Z31" s="50">
        <f t="shared" ref="Z31:Z32" si="15">U31/V31</f>
        <v>200</v>
      </c>
      <c r="AA31" s="2"/>
      <c r="AB31" s="2"/>
    </row>
    <row r="32" spans="1:28" ht="15.75" customHeight="1">
      <c r="A32" s="2"/>
      <c r="B32" s="266" t="s">
        <v>125</v>
      </c>
      <c r="C32" s="56">
        <v>24000</v>
      </c>
      <c r="D32" s="51">
        <v>12</v>
      </c>
      <c r="E32" s="48" t="s">
        <v>0</v>
      </c>
      <c r="F32" s="57"/>
      <c r="G32" s="49" t="s">
        <v>14</v>
      </c>
      <c r="H32" s="50">
        <f t="shared" si="13"/>
        <v>24000</v>
      </c>
      <c r="I32" s="286" t="s">
        <v>114</v>
      </c>
      <c r="J32" s="47"/>
      <c r="K32" s="266" t="s">
        <v>126</v>
      </c>
      <c r="L32" s="56">
        <v>24000</v>
      </c>
      <c r="M32" s="51">
        <v>12</v>
      </c>
      <c r="N32" s="99" t="s">
        <v>0</v>
      </c>
      <c r="O32" s="97"/>
      <c r="P32" s="100" t="s">
        <v>28</v>
      </c>
      <c r="Q32" s="50">
        <f t="shared" si="14"/>
        <v>2000</v>
      </c>
      <c r="R32" s="286" t="s">
        <v>114</v>
      </c>
      <c r="S32" s="2"/>
      <c r="T32" s="95" t="s">
        <v>18</v>
      </c>
      <c r="U32" s="56">
        <v>24000</v>
      </c>
      <c r="V32" s="51">
        <v>12</v>
      </c>
      <c r="W32" s="99" t="s">
        <v>0</v>
      </c>
      <c r="X32" s="97"/>
      <c r="Y32" s="100" t="s">
        <v>28</v>
      </c>
      <c r="Z32" s="50">
        <f t="shared" si="15"/>
        <v>2000</v>
      </c>
      <c r="AA32" s="2"/>
      <c r="AB32" s="2"/>
    </row>
    <row r="33" spans="1:28" ht="15.75" customHeight="1">
      <c r="A33" s="2"/>
      <c r="B33" s="266" t="s">
        <v>107</v>
      </c>
      <c r="C33" s="51">
        <v>70000</v>
      </c>
      <c r="D33" s="58">
        <v>12</v>
      </c>
      <c r="E33" s="51" t="s">
        <v>0</v>
      </c>
      <c r="F33" s="51"/>
      <c r="G33" s="49" t="s">
        <v>14</v>
      </c>
      <c r="H33" s="50">
        <f t="shared" si="13"/>
        <v>70000</v>
      </c>
      <c r="I33" s="286" t="s">
        <v>114</v>
      </c>
      <c r="J33" s="47"/>
      <c r="K33" s="266" t="s">
        <v>109</v>
      </c>
      <c r="L33" s="51">
        <v>70000</v>
      </c>
      <c r="M33" s="98">
        <v>12</v>
      </c>
      <c r="N33" s="51" t="s">
        <v>0</v>
      </c>
      <c r="O33" s="51"/>
      <c r="P33" s="100" t="s">
        <v>28</v>
      </c>
      <c r="Q33" s="96">
        <f>L33/12</f>
        <v>5833.333333333333</v>
      </c>
      <c r="R33" s="286" t="s">
        <v>114</v>
      </c>
      <c r="S33" s="2"/>
      <c r="T33" s="266" t="s">
        <v>109</v>
      </c>
      <c r="U33" s="51">
        <v>70000</v>
      </c>
      <c r="V33" s="98">
        <v>12</v>
      </c>
      <c r="W33" s="51" t="s">
        <v>0</v>
      </c>
      <c r="X33" s="51"/>
      <c r="Y33" s="100" t="s">
        <v>28</v>
      </c>
      <c r="Z33" s="96">
        <f>U33/12</f>
        <v>5833.333333333333</v>
      </c>
      <c r="AA33" s="2"/>
      <c r="AB33" s="2"/>
    </row>
    <row r="34" spans="1:28" ht="15.75" customHeight="1">
      <c r="A34" s="2"/>
      <c r="B34" s="59" t="s">
        <v>19</v>
      </c>
      <c r="C34" s="57">
        <v>3600</v>
      </c>
      <c r="D34" s="51">
        <v>12</v>
      </c>
      <c r="E34" s="48" t="s">
        <v>0</v>
      </c>
      <c r="F34" s="57"/>
      <c r="G34" s="49" t="s">
        <v>14</v>
      </c>
      <c r="H34" s="50">
        <f t="shared" si="13"/>
        <v>3600</v>
      </c>
      <c r="I34" s="286" t="s">
        <v>114</v>
      </c>
      <c r="J34" s="47"/>
      <c r="K34" s="59" t="s">
        <v>19</v>
      </c>
      <c r="L34" s="97">
        <v>3600</v>
      </c>
      <c r="M34" s="51">
        <v>12</v>
      </c>
      <c r="N34" s="99" t="s">
        <v>0</v>
      </c>
      <c r="O34" s="97"/>
      <c r="P34" s="100" t="s">
        <v>28</v>
      </c>
      <c r="Q34" s="50">
        <f>L34/M34</f>
        <v>300</v>
      </c>
      <c r="R34" s="286" t="s">
        <v>114</v>
      </c>
      <c r="S34" s="2"/>
      <c r="T34" s="59" t="s">
        <v>19</v>
      </c>
      <c r="U34" s="97">
        <v>3600</v>
      </c>
      <c r="V34" s="51">
        <v>12</v>
      </c>
      <c r="W34" s="99" t="s">
        <v>0</v>
      </c>
      <c r="X34" s="97"/>
      <c r="Y34" s="100" t="s">
        <v>28</v>
      </c>
      <c r="Z34" s="50">
        <f>U34/V34</f>
        <v>300</v>
      </c>
      <c r="AA34" s="2"/>
      <c r="AB34" s="2"/>
    </row>
    <row r="35" spans="1:28" ht="15.75" customHeight="1">
      <c r="A35" s="2"/>
      <c r="B35" s="43" t="s">
        <v>20</v>
      </c>
      <c r="C35" s="51">
        <v>6000</v>
      </c>
      <c r="D35" s="58">
        <v>12</v>
      </c>
      <c r="E35" s="51" t="s">
        <v>0</v>
      </c>
      <c r="F35" s="51"/>
      <c r="G35" s="49" t="s">
        <v>14</v>
      </c>
      <c r="H35" s="50">
        <f t="shared" si="13"/>
        <v>6000</v>
      </c>
      <c r="I35" s="286" t="s">
        <v>114</v>
      </c>
      <c r="J35" s="47"/>
      <c r="K35" s="95" t="s">
        <v>20</v>
      </c>
      <c r="L35" s="51">
        <v>6000</v>
      </c>
      <c r="M35" s="98">
        <v>12</v>
      </c>
      <c r="N35" s="51" t="s">
        <v>0</v>
      </c>
      <c r="O35" s="51"/>
      <c r="P35" s="100" t="s">
        <v>28</v>
      </c>
      <c r="Q35" s="96">
        <f>L35/12</f>
        <v>500</v>
      </c>
      <c r="R35" s="286" t="s">
        <v>114</v>
      </c>
      <c r="S35" s="2"/>
      <c r="T35" s="95" t="s">
        <v>20</v>
      </c>
      <c r="U35" s="51">
        <v>6000</v>
      </c>
      <c r="V35" s="98">
        <v>12</v>
      </c>
      <c r="W35" s="51" t="s">
        <v>0</v>
      </c>
      <c r="X35" s="51"/>
      <c r="Y35" s="100" t="s">
        <v>28</v>
      </c>
      <c r="Z35" s="96">
        <f>U35/12</f>
        <v>500</v>
      </c>
      <c r="AA35" s="2"/>
      <c r="AB35" s="2"/>
    </row>
    <row r="36" spans="1:28" ht="15.75" customHeight="1">
      <c r="A36" s="2"/>
      <c r="B36" s="60"/>
      <c r="C36" s="61"/>
      <c r="D36" s="61"/>
      <c r="E36" s="61"/>
      <c r="F36" s="61"/>
      <c r="G36" s="62"/>
      <c r="H36" s="63"/>
      <c r="I36" s="63"/>
      <c r="J36" s="47"/>
      <c r="K36" s="101" t="s">
        <v>29</v>
      </c>
      <c r="L36" s="102">
        <v>51820</v>
      </c>
      <c r="M36" s="102">
        <v>12</v>
      </c>
      <c r="N36" s="102" t="s">
        <v>0</v>
      </c>
      <c r="O36" s="102"/>
      <c r="P36" s="103" t="s">
        <v>28</v>
      </c>
      <c r="Q36" s="104">
        <f>L36/M36</f>
        <v>4318.333333333333</v>
      </c>
      <c r="R36" s="104"/>
      <c r="S36" s="2"/>
      <c r="T36" s="101" t="s">
        <v>29</v>
      </c>
      <c r="U36" s="102">
        <v>51820</v>
      </c>
      <c r="V36" s="102">
        <v>12</v>
      </c>
      <c r="W36" s="102" t="s">
        <v>0</v>
      </c>
      <c r="X36" s="102"/>
      <c r="Y36" s="103" t="s">
        <v>28</v>
      </c>
      <c r="Z36" s="104">
        <f>U36/V36</f>
        <v>4318.333333333333</v>
      </c>
      <c r="AA36" s="2"/>
      <c r="AB36" s="2"/>
    </row>
    <row r="37" spans="1:28" ht="15.75" customHeight="1">
      <c r="A37" s="2"/>
      <c r="B37" s="64"/>
      <c r="C37" s="65"/>
      <c r="D37" s="65"/>
      <c r="E37" s="65"/>
      <c r="F37" s="65"/>
      <c r="G37" s="33"/>
      <c r="H37" s="66"/>
      <c r="I37" s="63"/>
      <c r="J37" s="12"/>
      <c r="AA37" s="2"/>
      <c r="AB37" s="2"/>
    </row>
    <row r="38" spans="1:28" ht="15.75" customHeight="1">
      <c r="A38" s="2"/>
      <c r="B38" s="67" t="s">
        <v>21</v>
      </c>
      <c r="C38" s="34"/>
      <c r="D38" s="35"/>
      <c r="E38" s="35"/>
      <c r="F38" s="36"/>
      <c r="G38" s="53"/>
      <c r="H38" s="18">
        <f>SUM(H39:H40)</f>
        <v>17800</v>
      </c>
      <c r="I38" s="273"/>
      <c r="J38" s="12"/>
      <c r="K38" s="67" t="s">
        <v>21</v>
      </c>
      <c r="L38" s="34"/>
      <c r="M38" s="35"/>
      <c r="N38" s="35"/>
      <c r="O38" s="36"/>
      <c r="P38" s="53"/>
      <c r="Q38" s="18">
        <f>SUM(Q39:Q40)</f>
        <v>1483.3333333333333</v>
      </c>
      <c r="R38" s="273"/>
      <c r="S38" s="2"/>
      <c r="T38" s="67" t="s">
        <v>21</v>
      </c>
      <c r="U38" s="34"/>
      <c r="V38" s="35"/>
      <c r="W38" s="35"/>
      <c r="X38" s="36"/>
      <c r="Y38" s="53"/>
      <c r="Z38" s="18">
        <f>SUM(Z39:Z40)</f>
        <v>1483.3333333333333</v>
      </c>
      <c r="AA38" s="2"/>
      <c r="AB38" s="2"/>
    </row>
    <row r="39" spans="1:28" ht="15.75" customHeight="1">
      <c r="A39" s="2"/>
      <c r="B39" s="59" t="s">
        <v>22</v>
      </c>
      <c r="C39" s="48">
        <v>1800</v>
      </c>
      <c r="D39" s="48">
        <v>12</v>
      </c>
      <c r="E39" s="48" t="s">
        <v>0</v>
      </c>
      <c r="F39" s="48"/>
      <c r="G39" s="49" t="s">
        <v>14</v>
      </c>
      <c r="H39" s="50">
        <f t="shared" ref="H39:H40" si="16">C39</f>
        <v>1800</v>
      </c>
      <c r="I39" s="286" t="s">
        <v>114</v>
      </c>
      <c r="J39" s="12"/>
      <c r="K39" s="59" t="s">
        <v>22</v>
      </c>
      <c r="L39" s="99">
        <v>1800</v>
      </c>
      <c r="M39" s="99">
        <v>12</v>
      </c>
      <c r="N39" s="99" t="s">
        <v>0</v>
      </c>
      <c r="O39" s="99"/>
      <c r="P39" s="100" t="s">
        <v>28</v>
      </c>
      <c r="Q39" s="50">
        <f t="shared" ref="Q39:Q40" si="17">L39/M39</f>
        <v>150</v>
      </c>
      <c r="R39" s="286" t="s">
        <v>114</v>
      </c>
      <c r="S39" s="2"/>
      <c r="T39" s="59" t="s">
        <v>22</v>
      </c>
      <c r="U39" s="99">
        <v>1800</v>
      </c>
      <c r="V39" s="99">
        <v>12</v>
      </c>
      <c r="W39" s="99" t="s">
        <v>0</v>
      </c>
      <c r="X39" s="99"/>
      <c r="Y39" s="100" t="s">
        <v>28</v>
      </c>
      <c r="Z39" s="50">
        <f t="shared" ref="Z39:Z40" si="18">U39/V39</f>
        <v>150</v>
      </c>
      <c r="AA39" s="2"/>
      <c r="AB39" s="2"/>
    </row>
    <row r="40" spans="1:28" ht="15.75" customHeight="1">
      <c r="A40" s="2"/>
      <c r="B40" s="43" t="s">
        <v>23</v>
      </c>
      <c r="C40" s="68">
        <v>16000</v>
      </c>
      <c r="D40" s="48">
        <v>12</v>
      </c>
      <c r="E40" s="48" t="s">
        <v>0</v>
      </c>
      <c r="F40" s="69"/>
      <c r="G40" s="49" t="s">
        <v>14</v>
      </c>
      <c r="H40" s="50">
        <f t="shared" si="16"/>
        <v>16000</v>
      </c>
      <c r="I40" s="286" t="s">
        <v>114</v>
      </c>
      <c r="J40" s="12"/>
      <c r="K40" s="95" t="s">
        <v>23</v>
      </c>
      <c r="L40" s="68">
        <v>16000</v>
      </c>
      <c r="M40" s="99">
        <v>12</v>
      </c>
      <c r="N40" s="99" t="s">
        <v>0</v>
      </c>
      <c r="O40" s="69"/>
      <c r="P40" s="100" t="s">
        <v>28</v>
      </c>
      <c r="Q40" s="50">
        <f t="shared" si="17"/>
        <v>1333.3333333333333</v>
      </c>
      <c r="R40" s="286" t="s">
        <v>114</v>
      </c>
      <c r="S40" s="2"/>
      <c r="T40" s="95" t="s">
        <v>23</v>
      </c>
      <c r="U40" s="68">
        <v>16000</v>
      </c>
      <c r="V40" s="99">
        <v>12</v>
      </c>
      <c r="W40" s="99" t="s">
        <v>0</v>
      </c>
      <c r="X40" s="69"/>
      <c r="Y40" s="100" t="s">
        <v>28</v>
      </c>
      <c r="Z40" s="50">
        <f t="shared" si="18"/>
        <v>1333.3333333333333</v>
      </c>
      <c r="AA40" s="2"/>
      <c r="AB40" s="2"/>
    </row>
    <row r="41" spans="1:28" ht="15.75" customHeight="1">
      <c r="A41" s="2"/>
      <c r="B41" s="2"/>
      <c r="C41" s="2"/>
      <c r="D41" s="2"/>
      <c r="E41" s="2"/>
      <c r="F41" s="2"/>
      <c r="G41" s="2"/>
      <c r="H41" s="2"/>
      <c r="I41" s="276"/>
      <c r="J41" s="2"/>
      <c r="K41" s="2"/>
      <c r="L41" s="2"/>
      <c r="M41" s="2"/>
      <c r="N41" s="2"/>
      <c r="O41" s="2"/>
      <c r="P41" s="2"/>
      <c r="Q41" s="2"/>
      <c r="R41" s="276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>
      <c r="A42" s="2"/>
      <c r="B42" s="2"/>
      <c r="C42" s="2"/>
      <c r="D42" s="2"/>
      <c r="E42" s="2"/>
      <c r="F42" s="2"/>
      <c r="G42" s="2"/>
      <c r="H42" s="70"/>
      <c r="I42" s="277"/>
      <c r="J42" s="2"/>
      <c r="K42" s="2"/>
      <c r="L42" s="2"/>
      <c r="M42" s="2"/>
      <c r="N42" s="2"/>
      <c r="O42" s="2"/>
      <c r="P42" s="2"/>
      <c r="Q42" s="2"/>
      <c r="R42" s="276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>
      <c r="A43" s="2"/>
      <c r="B43" s="2"/>
      <c r="C43" s="2"/>
      <c r="D43" s="2"/>
      <c r="E43" s="2"/>
      <c r="F43" s="2"/>
      <c r="G43" s="2"/>
      <c r="H43" s="71"/>
      <c r="I43" s="278"/>
      <c r="J43" s="2"/>
      <c r="K43" s="287" t="s">
        <v>108</v>
      </c>
      <c r="L43" s="288">
        <v>25200</v>
      </c>
      <c r="M43" s="288">
        <v>12</v>
      </c>
      <c r="N43" s="288" t="s">
        <v>0</v>
      </c>
      <c r="O43" s="288"/>
      <c r="P43" s="289" t="s">
        <v>28</v>
      </c>
      <c r="Q43" s="290">
        <f t="shared" ref="Q43" si="19">L43/M43</f>
        <v>2100</v>
      </c>
      <c r="R43" s="286" t="s">
        <v>114</v>
      </c>
      <c r="S43" s="2"/>
      <c r="T43" s="287" t="s">
        <v>108</v>
      </c>
      <c r="U43" s="288">
        <v>25200</v>
      </c>
      <c r="V43" s="288">
        <v>12</v>
      </c>
      <c r="W43" s="288" t="s">
        <v>0</v>
      </c>
      <c r="X43" s="288"/>
      <c r="Y43" s="289" t="s">
        <v>28</v>
      </c>
      <c r="Z43" s="290">
        <f t="shared" ref="Z43" si="20">U43/V43</f>
        <v>2100</v>
      </c>
      <c r="AA43" s="2"/>
      <c r="AB43" s="2"/>
    </row>
    <row r="44" spans="1:28" ht="15.75" customHeight="1">
      <c r="A44" s="2"/>
      <c r="B44" s="2"/>
      <c r="C44" s="2"/>
      <c r="D44" s="2"/>
      <c r="E44" s="2"/>
      <c r="F44" s="2"/>
      <c r="G44" s="2"/>
      <c r="H44" s="72"/>
      <c r="I44" s="279"/>
      <c r="J44" s="2"/>
      <c r="K44" s="2"/>
      <c r="L44" s="2"/>
      <c r="M44" s="2"/>
      <c r="N44" s="2"/>
      <c r="O44" s="2"/>
      <c r="P44" s="2"/>
      <c r="Q44" s="2"/>
      <c r="R44" s="276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>
      <c r="A45" s="2"/>
      <c r="B45" s="286" t="s">
        <v>114</v>
      </c>
      <c r="C45" s="292" t="s">
        <v>124</v>
      </c>
      <c r="D45" s="2"/>
      <c r="E45" s="2"/>
      <c r="F45" s="2"/>
      <c r="G45" s="2"/>
      <c r="H45" s="71"/>
      <c r="I45" s="278"/>
      <c r="J45" s="73"/>
      <c r="K45" s="286" t="s">
        <v>114</v>
      </c>
      <c r="L45" s="292" t="s">
        <v>124</v>
      </c>
      <c r="M45" s="2"/>
      <c r="N45" s="2"/>
      <c r="O45" s="2"/>
      <c r="P45" s="2"/>
      <c r="Q45" s="2"/>
      <c r="R45" s="276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>
      <c r="A46" s="2"/>
      <c r="B46" s="2"/>
      <c r="C46" s="2"/>
      <c r="D46" s="2"/>
      <c r="E46" s="2"/>
      <c r="F46" s="2"/>
      <c r="G46" s="2"/>
      <c r="H46" s="74"/>
      <c r="I46" s="280"/>
      <c r="J46" s="2"/>
      <c r="K46" s="2"/>
      <c r="L46" s="2"/>
      <c r="M46" s="2"/>
      <c r="N46" s="2"/>
      <c r="O46" s="2"/>
      <c r="P46" s="2"/>
      <c r="Q46" s="2"/>
      <c r="R46" s="276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>
      <c r="A47" s="2"/>
      <c r="B47" s="2"/>
      <c r="C47" s="2"/>
      <c r="D47" s="2"/>
      <c r="E47" s="2"/>
      <c r="F47" s="2"/>
      <c r="G47" s="2"/>
      <c r="H47" s="2"/>
      <c r="I47" s="276"/>
      <c r="J47" s="2"/>
      <c r="K47" s="2"/>
      <c r="L47" s="2"/>
      <c r="M47" s="2"/>
      <c r="N47" s="2"/>
      <c r="O47" s="2"/>
      <c r="P47" s="2"/>
      <c r="Q47" s="2"/>
      <c r="R47" s="276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>
      <c r="A48" s="2"/>
      <c r="B48" s="2"/>
      <c r="C48" s="2"/>
      <c r="D48" s="2"/>
      <c r="E48" s="2"/>
      <c r="F48" s="2"/>
      <c r="G48" s="2"/>
      <c r="H48" s="2"/>
      <c r="I48" s="276"/>
      <c r="J48" s="2"/>
      <c r="K48" s="2"/>
      <c r="L48" s="2"/>
      <c r="M48" s="2"/>
      <c r="N48" s="2"/>
      <c r="O48" s="2"/>
      <c r="P48" s="2"/>
      <c r="Q48" s="2"/>
      <c r="R48" s="276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>
      <c r="A49" s="2"/>
      <c r="B49" s="2"/>
      <c r="C49" s="2"/>
      <c r="D49" s="75"/>
      <c r="E49" s="75"/>
      <c r="F49" s="75"/>
      <c r="G49" s="75"/>
      <c r="H49" s="75"/>
      <c r="I49" s="75"/>
      <c r="J49" s="2"/>
      <c r="K49" s="2"/>
      <c r="L49" s="2"/>
      <c r="M49" s="2"/>
      <c r="N49" s="2"/>
      <c r="O49" s="2"/>
      <c r="P49" s="2"/>
      <c r="Q49" s="2"/>
      <c r="R49" s="276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>
      <c r="A50" s="2"/>
      <c r="B50" s="2"/>
      <c r="C50" s="2"/>
      <c r="D50" s="76"/>
      <c r="E50" s="77"/>
      <c r="F50" s="77"/>
      <c r="G50" s="78"/>
      <c r="H50" s="78"/>
      <c r="I50" s="281"/>
      <c r="J50" s="2"/>
      <c r="K50" s="2"/>
      <c r="L50" s="2"/>
      <c r="M50" s="2"/>
      <c r="N50" s="2"/>
      <c r="O50" s="2"/>
      <c r="P50" s="2"/>
      <c r="Q50" s="2"/>
      <c r="R50" s="276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>
      <c r="A51" s="2"/>
      <c r="B51" s="2"/>
      <c r="C51" s="2"/>
      <c r="D51" s="78"/>
      <c r="E51" s="79"/>
      <c r="F51" s="79"/>
      <c r="G51" s="80"/>
      <c r="H51" s="78"/>
      <c r="I51" s="281"/>
      <c r="J51" s="2"/>
      <c r="K51" s="2"/>
      <c r="L51" s="2"/>
      <c r="M51" s="2"/>
      <c r="N51" s="2"/>
      <c r="O51" s="2"/>
      <c r="P51" s="2"/>
      <c r="Q51" s="2"/>
      <c r="R51" s="276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>
      <c r="A52" s="2"/>
      <c r="B52" s="2"/>
      <c r="C52" s="2"/>
      <c r="D52" s="76"/>
      <c r="E52" s="78"/>
      <c r="F52" s="81"/>
      <c r="G52" s="82"/>
      <c r="H52" s="83"/>
      <c r="I52" s="282"/>
      <c r="J52" s="2"/>
      <c r="K52" s="2"/>
      <c r="L52" s="2"/>
      <c r="M52" s="2"/>
      <c r="N52" s="2"/>
      <c r="O52" s="2"/>
      <c r="P52" s="2"/>
      <c r="Q52" s="2"/>
      <c r="R52" s="276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>
      <c r="A53" s="2"/>
      <c r="B53" s="2"/>
      <c r="C53" s="2"/>
      <c r="D53" s="84"/>
      <c r="E53" s="78"/>
      <c r="F53" s="81"/>
      <c r="G53" s="82"/>
      <c r="H53" s="83"/>
      <c r="I53" s="83"/>
      <c r="J53" s="2"/>
      <c r="K53" s="2"/>
      <c r="L53" s="2"/>
      <c r="M53" s="2"/>
      <c r="N53" s="2"/>
      <c r="O53" s="2"/>
      <c r="P53" s="2"/>
      <c r="Q53" s="2"/>
      <c r="R53" s="276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>
      <c r="A54" s="2"/>
      <c r="B54" s="2"/>
      <c r="C54" s="2"/>
      <c r="D54" s="84"/>
      <c r="E54" s="78"/>
      <c r="F54" s="81"/>
      <c r="G54" s="82"/>
      <c r="H54" s="83"/>
      <c r="I54" s="83"/>
      <c r="J54" s="2"/>
      <c r="K54" s="2"/>
      <c r="L54" s="2"/>
      <c r="M54" s="2"/>
      <c r="N54" s="2"/>
      <c r="O54" s="2"/>
      <c r="P54" s="2"/>
      <c r="Q54" s="2"/>
      <c r="R54" s="276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>
      <c r="A55" s="2"/>
      <c r="B55" s="2"/>
      <c r="C55" s="2"/>
      <c r="D55" s="84"/>
      <c r="E55" s="78"/>
      <c r="F55" s="85"/>
      <c r="G55" s="82"/>
      <c r="H55" s="83"/>
      <c r="I55" s="83"/>
      <c r="J55" s="2"/>
      <c r="K55" s="2"/>
      <c r="L55" s="2"/>
      <c r="M55" s="2"/>
      <c r="N55" s="2"/>
      <c r="O55" s="2"/>
      <c r="P55" s="2"/>
      <c r="Q55" s="2"/>
      <c r="R55" s="276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>
      <c r="A56" s="2"/>
      <c r="B56" s="2"/>
      <c r="C56" s="2"/>
      <c r="D56" s="84"/>
      <c r="E56" s="78"/>
      <c r="F56" s="81"/>
      <c r="G56" s="82"/>
      <c r="H56" s="83"/>
      <c r="I56" s="83"/>
      <c r="J56" s="2"/>
      <c r="K56" s="2"/>
      <c r="L56" s="2"/>
      <c r="M56" s="2"/>
      <c r="N56" s="2"/>
      <c r="O56" s="2"/>
      <c r="P56" s="2"/>
      <c r="Q56" s="2"/>
      <c r="R56" s="276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>
      <c r="A57" s="2"/>
      <c r="B57" s="2"/>
      <c r="C57" s="2"/>
      <c r="D57" s="84"/>
      <c r="E57" s="86"/>
      <c r="F57" s="85"/>
      <c r="G57" s="82"/>
      <c r="H57" s="83"/>
      <c r="I57" s="83"/>
      <c r="J57" s="2"/>
      <c r="K57" s="2"/>
      <c r="L57" s="2"/>
      <c r="M57" s="2"/>
      <c r="N57" s="2"/>
      <c r="O57" s="2"/>
      <c r="P57" s="2"/>
      <c r="Q57" s="2"/>
      <c r="R57" s="276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>
      <c r="A58" s="2"/>
      <c r="B58" s="2"/>
      <c r="C58" s="2"/>
      <c r="D58" s="84"/>
      <c r="E58" s="78"/>
      <c r="F58" s="81"/>
      <c r="G58" s="82"/>
      <c r="H58" s="83"/>
      <c r="I58" s="83"/>
      <c r="J58" s="2"/>
      <c r="K58" s="2"/>
      <c r="L58" s="2"/>
      <c r="M58" s="2"/>
      <c r="N58" s="2"/>
      <c r="O58" s="2"/>
      <c r="P58" s="2"/>
      <c r="Q58" s="2"/>
      <c r="R58" s="276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>
      <c r="A59" s="2"/>
      <c r="B59" s="2"/>
      <c r="C59" s="2"/>
      <c r="D59" s="84"/>
      <c r="E59" s="78"/>
      <c r="F59" s="85"/>
      <c r="G59" s="82"/>
      <c r="H59" s="83"/>
      <c r="I59" s="83"/>
      <c r="J59" s="2"/>
      <c r="K59" s="2"/>
      <c r="L59" s="2"/>
      <c r="M59" s="2"/>
      <c r="N59" s="2"/>
      <c r="O59" s="2"/>
      <c r="P59" s="2"/>
      <c r="Q59" s="2"/>
      <c r="R59" s="276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>
      <c r="A60" s="2"/>
      <c r="B60" s="2"/>
      <c r="C60" s="2"/>
      <c r="D60" s="76"/>
      <c r="E60" s="78"/>
      <c r="F60" s="87"/>
      <c r="G60" s="82"/>
      <c r="H60" s="83"/>
      <c r="I60" s="83"/>
      <c r="J60" s="2"/>
      <c r="K60" s="2"/>
      <c r="L60" s="2"/>
      <c r="M60" s="2"/>
      <c r="N60" s="2"/>
      <c r="O60" s="2"/>
      <c r="P60" s="2"/>
      <c r="Q60" s="2"/>
      <c r="R60" s="276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>
      <c r="A61" s="2"/>
      <c r="B61" s="2"/>
      <c r="C61" s="2"/>
      <c r="D61" s="88"/>
      <c r="E61" s="78"/>
      <c r="F61" s="78"/>
      <c r="G61" s="89"/>
      <c r="H61" s="90"/>
      <c r="I61" s="90"/>
      <c r="J61" s="2"/>
      <c r="K61" s="2"/>
      <c r="L61" s="2"/>
      <c r="M61" s="2"/>
      <c r="N61" s="2"/>
      <c r="O61" s="2"/>
      <c r="P61" s="2"/>
      <c r="Q61" s="2"/>
      <c r="R61" s="276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>
      <c r="A62" s="2"/>
      <c r="B62" s="2"/>
      <c r="C62" s="2"/>
      <c r="D62" s="88"/>
      <c r="E62" s="78"/>
      <c r="F62" s="78"/>
      <c r="G62" s="91"/>
      <c r="H62" s="92"/>
      <c r="I62" s="92"/>
      <c r="J62" s="2"/>
      <c r="K62" s="2"/>
      <c r="L62" s="2"/>
      <c r="M62" s="2"/>
      <c r="N62" s="2"/>
      <c r="O62" s="2"/>
      <c r="P62" s="2"/>
      <c r="Q62" s="2"/>
      <c r="R62" s="276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76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76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76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76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76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76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76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76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76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76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76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76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76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76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76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76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76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76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</sheetData>
  <mergeCells count="6">
    <mergeCell ref="B5:H5"/>
    <mergeCell ref="K5:Q5"/>
    <mergeCell ref="T5:Z5"/>
    <mergeCell ref="C7:H7"/>
    <mergeCell ref="L7:Q7"/>
    <mergeCell ref="U7:Z7"/>
  </mergeCells>
  <pageMargins left="0.70866141732283472" right="0.70866141732283472" top="0.27" bottom="0.24" header="0" footer="0"/>
  <pageSetup scale="80" orientation="landscape" r:id="rId1"/>
  <ignoredErrors>
    <ignoredError sqref="Q33:Q35 Z33:Z34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3" workbookViewId="0">
      <selection activeCell="J26" sqref="J26"/>
    </sheetView>
  </sheetViews>
  <sheetFormatPr baseColWidth="10" defaultRowHeight="14.25"/>
  <cols>
    <col min="1" max="1" width="27.875" customWidth="1"/>
  </cols>
  <sheetData>
    <row r="1" spans="1:4" ht="18">
      <c r="A1" s="381" t="s">
        <v>149</v>
      </c>
    </row>
    <row r="2" spans="1:4" s="377" customFormat="1" ht="18">
      <c r="A2" s="381" t="s">
        <v>150</v>
      </c>
    </row>
    <row r="5" spans="1:4" ht="18">
      <c r="A5" s="389" t="s">
        <v>166</v>
      </c>
      <c r="B5" s="390" t="s">
        <v>148</v>
      </c>
    </row>
    <row r="7" spans="1:4">
      <c r="B7" s="382" t="s">
        <v>152</v>
      </c>
    </row>
    <row r="8" spans="1:4">
      <c r="B8" t="s">
        <v>151</v>
      </c>
    </row>
    <row r="11" spans="1:4" ht="18">
      <c r="A11" s="389" t="s">
        <v>160</v>
      </c>
      <c r="B11" s="390" t="s">
        <v>153</v>
      </c>
      <c r="C11" s="391"/>
      <c r="D11" s="333"/>
    </row>
    <row r="13" spans="1:4">
      <c r="B13" s="382" t="s">
        <v>155</v>
      </c>
    </row>
    <row r="14" spans="1:4">
      <c r="B14" t="s">
        <v>154</v>
      </c>
    </row>
    <row r="17" spans="1:8" ht="18">
      <c r="A17" s="389" t="s">
        <v>52</v>
      </c>
      <c r="B17" s="390" t="s">
        <v>156</v>
      </c>
      <c r="C17" s="391"/>
      <c r="D17" s="392"/>
    </row>
    <row r="19" spans="1:8">
      <c r="B19" t="s">
        <v>157</v>
      </c>
    </row>
    <row r="21" spans="1:8" ht="15.75">
      <c r="A21" s="432" t="s">
        <v>158</v>
      </c>
    </row>
    <row r="23" spans="1:8" ht="15.75">
      <c r="B23" s="431" t="s">
        <v>71</v>
      </c>
      <c r="C23" s="377"/>
      <c r="D23" s="377"/>
      <c r="E23" s="377"/>
    </row>
    <row r="24" spans="1:8">
      <c r="B24" s="382" t="s">
        <v>177</v>
      </c>
    </row>
    <row r="25" spans="1:8">
      <c r="B25" s="382" t="s">
        <v>178</v>
      </c>
    </row>
    <row r="29" spans="1:8">
      <c r="A29" s="433" t="s">
        <v>179</v>
      </c>
      <c r="B29" s="434"/>
      <c r="C29" s="434"/>
      <c r="D29" s="434"/>
      <c r="E29" s="434"/>
      <c r="F29" s="434"/>
      <c r="G29" s="434"/>
      <c r="H29" s="434"/>
    </row>
    <row r="30" spans="1:8">
      <c r="A30" s="434"/>
      <c r="B30" s="434"/>
      <c r="C30" s="434"/>
      <c r="D30" s="434"/>
      <c r="E30" s="434"/>
      <c r="F30" s="434"/>
      <c r="G30" s="434"/>
      <c r="H30" s="434"/>
    </row>
    <row r="31" spans="1:8">
      <c r="A31" s="434"/>
      <c r="B31" s="433" t="s">
        <v>180</v>
      </c>
      <c r="C31" s="434"/>
      <c r="D31" s="434"/>
      <c r="E31" s="433" t="s">
        <v>183</v>
      </c>
      <c r="F31" s="434"/>
      <c r="G31" s="433" t="s">
        <v>185</v>
      </c>
      <c r="H31" s="434"/>
    </row>
    <row r="32" spans="1:8">
      <c r="A32" s="434"/>
      <c r="B32" s="433" t="s">
        <v>181</v>
      </c>
      <c r="C32" s="434"/>
      <c r="D32" s="434"/>
      <c r="E32" s="433" t="s">
        <v>183</v>
      </c>
      <c r="F32" s="434"/>
      <c r="G32" s="433" t="s">
        <v>185</v>
      </c>
      <c r="H32" s="434"/>
    </row>
    <row r="33" spans="1:8">
      <c r="A33" s="434"/>
      <c r="B33" s="433" t="s">
        <v>182</v>
      </c>
      <c r="C33" s="434"/>
      <c r="D33" s="435">
        <v>15000</v>
      </c>
      <c r="E33" s="434"/>
      <c r="F33" s="434"/>
      <c r="G33" s="434"/>
      <c r="H33" s="434"/>
    </row>
    <row r="34" spans="1:8">
      <c r="A34" s="434"/>
      <c r="B34" s="433" t="s">
        <v>184</v>
      </c>
      <c r="C34" s="434"/>
      <c r="D34" s="435">
        <v>27500</v>
      </c>
      <c r="E34" s="434"/>
      <c r="F34" s="434"/>
      <c r="G34" s="434"/>
      <c r="H34" s="434"/>
    </row>
    <row r="35" spans="1:8">
      <c r="A35" s="434"/>
      <c r="B35" s="434"/>
      <c r="C35" s="434"/>
      <c r="D35" s="434"/>
      <c r="E35" s="434"/>
      <c r="F35" s="434"/>
      <c r="G35" s="434"/>
      <c r="H35" s="4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1 -Pole Santé 2021-22-23</vt:lpstr>
      <vt:lpstr>PROJETS</vt:lpstr>
      <vt:lpstr>Charges fixes</vt:lpstr>
      <vt:lpstr>BM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2021-08-03T11:31:58Z</cp:lastPrinted>
  <dcterms:created xsi:type="dcterms:W3CDTF">2021-07-18T15:55:26Z</dcterms:created>
  <dcterms:modified xsi:type="dcterms:W3CDTF">2021-09-11T00:17:20Z</dcterms:modified>
</cp:coreProperties>
</file>