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Apport associatif-France Active\"/>
    </mc:Choice>
  </mc:AlternateContent>
  <bookViews>
    <workbookView xWindow="0" yWindow="0" windowWidth="12855" windowHeight="6135"/>
  </bookViews>
  <sheets>
    <sheet name="1 -Pole Santé 2021-22-23" sheetId="8" r:id="rId1"/>
    <sheet name="PROJETS" sheetId="15" r:id="rId2"/>
    <sheet name="Modèle économique" sheetId="16" r:id="rId3"/>
  </sheets>
  <definedNames>
    <definedName name="AllSeated_Splitty">#REF!</definedName>
    <definedName name="cout_salaire_RO_euros">#REF!</definedName>
    <definedName name="cout_salaire_RO_euros_update_2015_07">#REF!</definedName>
    <definedName name="Dan_Gabi_cout_RO">#REF!</definedName>
    <definedName name="jours_travailles_par_mois">#REF!</definedName>
    <definedName name="param_salaire_RO">#REF!</definedName>
    <definedName name="RONs__Euros">#REF!</definedName>
    <definedName name="somaj_tehnic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G75" i="8"/>
  <c r="F75" i="8"/>
  <c r="H73" i="8"/>
  <c r="G73" i="8"/>
  <c r="F73" i="8"/>
  <c r="Y68" i="8"/>
  <c r="Z68" i="8"/>
  <c r="AA68" i="8"/>
  <c r="AB68" i="8"/>
  <c r="AC68" i="8"/>
  <c r="AD68" i="8"/>
  <c r="AE68" i="8"/>
  <c r="AF68" i="8"/>
  <c r="AG68" i="8"/>
  <c r="AH68" i="8"/>
  <c r="AI68" i="8"/>
  <c r="AJ68" i="8"/>
  <c r="AK68" i="8"/>
  <c r="AL68" i="8"/>
  <c r="AM68" i="8"/>
  <c r="AN68" i="8"/>
  <c r="AO68" i="8"/>
  <c r="AP68" i="8"/>
  <c r="AQ68" i="8"/>
  <c r="AR68" i="8"/>
  <c r="X68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I36" i="8"/>
  <c r="G35" i="8"/>
  <c r="F35" i="8"/>
  <c r="H49" i="8" l="1"/>
  <c r="G49" i="8"/>
  <c r="F49" i="8"/>
  <c r="H24" i="8"/>
  <c r="G24" i="8"/>
  <c r="F24" i="8"/>
  <c r="H36" i="15" l="1"/>
  <c r="F31" i="8" l="1"/>
  <c r="I85" i="8"/>
  <c r="AR84" i="8"/>
  <c r="AR86" i="8" s="1"/>
  <c r="AR69" i="8" s="1"/>
  <c r="AQ84" i="8"/>
  <c r="AQ86" i="8" s="1"/>
  <c r="AQ69" i="8" s="1"/>
  <c r="AP84" i="8"/>
  <c r="AP86" i="8" s="1"/>
  <c r="AP69" i="8" s="1"/>
  <c r="AO84" i="8"/>
  <c r="AO86" i="8" s="1"/>
  <c r="AO69" i="8" s="1"/>
  <c r="AN84" i="8"/>
  <c r="AN86" i="8" s="1"/>
  <c r="AN69" i="8" s="1"/>
  <c r="AM84" i="8"/>
  <c r="AM86" i="8" s="1"/>
  <c r="AM69" i="8" s="1"/>
  <c r="AL84" i="8"/>
  <c r="AL86" i="8" s="1"/>
  <c r="AL69" i="8" s="1"/>
  <c r="AK84" i="8"/>
  <c r="AK86" i="8" s="1"/>
  <c r="AK69" i="8" s="1"/>
  <c r="AJ84" i="8"/>
  <c r="AJ86" i="8" s="1"/>
  <c r="AJ69" i="8" s="1"/>
  <c r="AI84" i="8"/>
  <c r="AI86" i="8" s="1"/>
  <c r="AI69" i="8" s="1"/>
  <c r="AH84" i="8"/>
  <c r="AH86" i="8" s="1"/>
  <c r="AH69" i="8" s="1"/>
  <c r="AG84" i="8"/>
  <c r="AG86" i="8" s="1"/>
  <c r="AG69" i="8" s="1"/>
  <c r="AF84" i="8"/>
  <c r="AF86" i="8" s="1"/>
  <c r="AF69" i="8" s="1"/>
  <c r="AE84" i="8"/>
  <c r="AE86" i="8" s="1"/>
  <c r="AE69" i="8" s="1"/>
  <c r="AD84" i="8"/>
  <c r="AD86" i="8" s="1"/>
  <c r="AD69" i="8" s="1"/>
  <c r="AC84" i="8"/>
  <c r="AC86" i="8" s="1"/>
  <c r="AC69" i="8" s="1"/>
  <c r="AB84" i="8"/>
  <c r="AB86" i="8" s="1"/>
  <c r="AB69" i="8" s="1"/>
  <c r="AA84" i="8"/>
  <c r="AA86" i="8" s="1"/>
  <c r="AA69" i="8" s="1"/>
  <c r="Z84" i="8"/>
  <c r="Z86" i="8" s="1"/>
  <c r="Z69" i="8" s="1"/>
  <c r="Y84" i="8"/>
  <c r="Y86" i="8" s="1"/>
  <c r="Y69" i="8" s="1"/>
  <c r="X84" i="8"/>
  <c r="X86" i="8" s="1"/>
  <c r="X69" i="8" s="1"/>
  <c r="W84" i="8"/>
  <c r="W86" i="8" s="1"/>
  <c r="W69" i="8" s="1"/>
  <c r="V84" i="8"/>
  <c r="V86" i="8" s="1"/>
  <c r="V69" i="8" s="1"/>
  <c r="U84" i="8"/>
  <c r="U86" i="8" s="1"/>
  <c r="U69" i="8" s="1"/>
  <c r="T84" i="8"/>
  <c r="T86" i="8" s="1"/>
  <c r="T69" i="8" s="1"/>
  <c r="S84" i="8"/>
  <c r="S86" i="8" s="1"/>
  <c r="S69" i="8" s="1"/>
  <c r="R84" i="8"/>
  <c r="R86" i="8" s="1"/>
  <c r="R69" i="8" s="1"/>
  <c r="Q84" i="8"/>
  <c r="Q86" i="8" s="1"/>
  <c r="Q69" i="8" s="1"/>
  <c r="P84" i="8"/>
  <c r="P86" i="8" s="1"/>
  <c r="P69" i="8" s="1"/>
  <c r="O84" i="8"/>
  <c r="O86" i="8" s="1"/>
  <c r="O69" i="8" s="1"/>
  <c r="N84" i="8"/>
  <c r="N86" i="8" s="1"/>
  <c r="N69" i="8" s="1"/>
  <c r="M84" i="8"/>
  <c r="M86" i="8" s="1"/>
  <c r="M69" i="8" s="1"/>
  <c r="L84" i="8"/>
  <c r="L86" i="8" s="1"/>
  <c r="L69" i="8" s="1"/>
  <c r="K84" i="8"/>
  <c r="K86" i="8" s="1"/>
  <c r="K69" i="8" s="1"/>
  <c r="J84" i="8"/>
  <c r="J86" i="8" s="1"/>
  <c r="J69" i="8" s="1"/>
  <c r="J70" i="8" s="1"/>
  <c r="I84" i="8"/>
  <c r="I86" i="8" s="1"/>
  <c r="I69" i="8" s="1"/>
  <c r="I70" i="8" s="1"/>
  <c r="I79" i="8"/>
  <c r="J79" i="8" s="1"/>
  <c r="K79" i="8" s="1"/>
  <c r="L79" i="8" s="1"/>
  <c r="M79" i="8" s="1"/>
  <c r="N79" i="8" s="1"/>
  <c r="O79" i="8" s="1"/>
  <c r="P79" i="8" s="1"/>
  <c r="Q79" i="8" s="1"/>
  <c r="R79" i="8" s="1"/>
  <c r="S79" i="8" s="1"/>
  <c r="T79" i="8" s="1"/>
  <c r="U79" i="8" s="1"/>
  <c r="V79" i="8" s="1"/>
  <c r="W79" i="8" s="1"/>
  <c r="X79" i="8" s="1"/>
  <c r="Y79" i="8" s="1"/>
  <c r="Z79" i="8" s="1"/>
  <c r="AA79" i="8" s="1"/>
  <c r="AB79" i="8" s="1"/>
  <c r="AC79" i="8" s="1"/>
  <c r="AD79" i="8" s="1"/>
  <c r="AE79" i="8" s="1"/>
  <c r="AF79" i="8" s="1"/>
  <c r="AG79" i="8" s="1"/>
  <c r="AH79" i="8" s="1"/>
  <c r="AI79" i="8" s="1"/>
  <c r="AJ79" i="8" s="1"/>
  <c r="AK79" i="8" s="1"/>
  <c r="AL79" i="8" s="1"/>
  <c r="AM79" i="8" s="1"/>
  <c r="AN79" i="8" s="1"/>
  <c r="AO79" i="8" s="1"/>
  <c r="AP79" i="8" s="1"/>
  <c r="AQ79" i="8" s="1"/>
  <c r="AR79" i="8" s="1"/>
  <c r="G68" i="8"/>
  <c r="F68" i="8"/>
  <c r="H67" i="8"/>
  <c r="G67" i="8"/>
  <c r="F67" i="8"/>
  <c r="AR66" i="8"/>
  <c r="AQ66" i="8"/>
  <c r="AP66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F66" i="8"/>
  <c r="H65" i="8"/>
  <c r="G65" i="8"/>
  <c r="F65" i="8"/>
  <c r="H64" i="8"/>
  <c r="G64" i="8"/>
  <c r="F64" i="8"/>
  <c r="H63" i="8"/>
  <c r="G63" i="8"/>
  <c r="F63" i="8"/>
  <c r="H62" i="8"/>
  <c r="G62" i="8"/>
  <c r="F62" i="8"/>
  <c r="H61" i="8"/>
  <c r="G61" i="8"/>
  <c r="F61" i="8"/>
  <c r="H60" i="8"/>
  <c r="G60" i="8"/>
  <c r="F60" i="8"/>
  <c r="H59" i="8"/>
  <c r="G59" i="8"/>
  <c r="F59" i="8"/>
  <c r="H58" i="8"/>
  <c r="G58" i="8"/>
  <c r="F58" i="8"/>
  <c r="H57" i="8"/>
  <c r="G57" i="8"/>
  <c r="F57" i="8"/>
  <c r="H56" i="8"/>
  <c r="G56" i="8"/>
  <c r="F56" i="8"/>
  <c r="H55" i="8"/>
  <c r="G55" i="8"/>
  <c r="F55" i="8"/>
  <c r="H54" i="8"/>
  <c r="G54" i="8"/>
  <c r="F54" i="8"/>
  <c r="H53" i="8"/>
  <c r="G53" i="8"/>
  <c r="F53" i="8"/>
  <c r="H52" i="8"/>
  <c r="G52" i="8"/>
  <c r="F52" i="8"/>
  <c r="H51" i="8"/>
  <c r="G51" i="8"/>
  <c r="F51" i="8"/>
  <c r="H50" i="8"/>
  <c r="G50" i="8"/>
  <c r="F50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B47" i="8"/>
  <c r="H46" i="8"/>
  <c r="G46" i="8"/>
  <c r="F46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R45" i="8"/>
  <c r="Q45" i="8"/>
  <c r="P45" i="8"/>
  <c r="O45" i="8"/>
  <c r="O70" i="8" s="1"/>
  <c r="N45" i="8"/>
  <c r="M45" i="8"/>
  <c r="L45" i="8"/>
  <c r="K45" i="8"/>
  <c r="B45" i="8"/>
  <c r="H44" i="8"/>
  <c r="G44" i="8"/>
  <c r="F44" i="8"/>
  <c r="AR43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2" i="8"/>
  <c r="G42" i="8"/>
  <c r="F42" i="8"/>
  <c r="H41" i="8"/>
  <c r="G41" i="8"/>
  <c r="F41" i="8"/>
  <c r="H40" i="8"/>
  <c r="G40" i="8"/>
  <c r="F40" i="8"/>
  <c r="I39" i="8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T39" i="8" s="1"/>
  <c r="U39" i="8" s="1"/>
  <c r="V39" i="8" s="1"/>
  <c r="W39" i="8" s="1"/>
  <c r="X39" i="8" s="1"/>
  <c r="Y39" i="8" s="1"/>
  <c r="Z39" i="8" s="1"/>
  <c r="AA39" i="8" s="1"/>
  <c r="AB39" i="8" s="1"/>
  <c r="AC39" i="8" s="1"/>
  <c r="AD39" i="8" s="1"/>
  <c r="AE39" i="8" s="1"/>
  <c r="AF39" i="8" s="1"/>
  <c r="AG39" i="8" s="1"/>
  <c r="AH39" i="8" s="1"/>
  <c r="AI39" i="8" s="1"/>
  <c r="AJ39" i="8" s="1"/>
  <c r="AK39" i="8" s="1"/>
  <c r="AL39" i="8" s="1"/>
  <c r="AM39" i="8" s="1"/>
  <c r="AN39" i="8" s="1"/>
  <c r="AO39" i="8" s="1"/>
  <c r="AP39" i="8" s="1"/>
  <c r="AQ39" i="8" s="1"/>
  <c r="AR39" i="8" s="1"/>
  <c r="H38" i="8"/>
  <c r="G38" i="8"/>
  <c r="F38" i="8"/>
  <c r="AQ70" i="8"/>
  <c r="AA70" i="8"/>
  <c r="U34" i="8"/>
  <c r="G34" i="8" s="1"/>
  <c r="T34" i="8"/>
  <c r="S34" i="8"/>
  <c r="R34" i="8"/>
  <c r="Q34" i="8"/>
  <c r="P34" i="8"/>
  <c r="O34" i="8"/>
  <c r="N34" i="8"/>
  <c r="M34" i="8"/>
  <c r="L34" i="8"/>
  <c r="K34" i="8"/>
  <c r="K36" i="8" s="1"/>
  <c r="J34" i="8"/>
  <c r="J36" i="8" s="1"/>
  <c r="H34" i="8"/>
  <c r="W33" i="8"/>
  <c r="W36" i="8" s="1"/>
  <c r="V33" i="8"/>
  <c r="V36" i="8" s="1"/>
  <c r="U33" i="8"/>
  <c r="U36" i="8" s="1"/>
  <c r="T33" i="8"/>
  <c r="S33" i="8"/>
  <c r="R33" i="8"/>
  <c r="Q33" i="8"/>
  <c r="Q36" i="8" s="1"/>
  <c r="P33" i="8"/>
  <c r="O33" i="8"/>
  <c r="N33" i="8"/>
  <c r="M33" i="8"/>
  <c r="M36" i="8" s="1"/>
  <c r="L33" i="8"/>
  <c r="H33" i="8"/>
  <c r="H32" i="8"/>
  <c r="G32" i="8"/>
  <c r="F32" i="8"/>
  <c r="H31" i="8"/>
  <c r="G31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AR16" i="8"/>
  <c r="AQ16" i="8"/>
  <c r="AP16" i="8"/>
  <c r="AO16" i="8"/>
  <c r="AN16" i="8"/>
  <c r="AM16" i="8"/>
  <c r="AM37" i="8" s="1"/>
  <c r="AL16" i="8"/>
  <c r="AK16" i="8"/>
  <c r="AJ16" i="8"/>
  <c r="AJ37" i="8" s="1"/>
  <c r="AI16" i="8"/>
  <c r="AH16" i="8"/>
  <c r="AG16" i="8"/>
  <c r="AF16" i="8"/>
  <c r="AE16" i="8"/>
  <c r="AE37" i="8" s="1"/>
  <c r="AD16" i="8"/>
  <c r="AC16" i="8"/>
  <c r="AB16" i="8"/>
  <c r="AB37" i="8" s="1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I37" i="8" s="1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R36" i="8" l="1"/>
  <c r="N36" i="8"/>
  <c r="N37" i="8" s="1"/>
  <c r="L36" i="8"/>
  <c r="P36" i="8"/>
  <c r="P37" i="8" s="1"/>
  <c r="T36" i="8"/>
  <c r="F47" i="8"/>
  <c r="G47" i="8"/>
  <c r="H47" i="8"/>
  <c r="O36" i="8"/>
  <c r="S36" i="8"/>
  <c r="S37" i="8" s="1"/>
  <c r="G48" i="8"/>
  <c r="AL37" i="8"/>
  <c r="AD37" i="8"/>
  <c r="F48" i="8"/>
  <c r="AO37" i="8"/>
  <c r="AC37" i="8"/>
  <c r="O37" i="8"/>
  <c r="AK37" i="8"/>
  <c r="V37" i="8"/>
  <c r="R37" i="8"/>
  <c r="G45" i="8"/>
  <c r="Z37" i="8"/>
  <c r="AH37" i="8"/>
  <c r="AP37" i="8"/>
  <c r="H43" i="8"/>
  <c r="G66" i="8"/>
  <c r="H66" i="8"/>
  <c r="AG37" i="8"/>
  <c r="N70" i="8"/>
  <c r="N71" i="8" s="1"/>
  <c r="Y37" i="8"/>
  <c r="AL70" i="8"/>
  <c r="G69" i="8"/>
  <c r="P70" i="8"/>
  <c r="P71" i="8" s="1"/>
  <c r="W37" i="8"/>
  <c r="AD70" i="8"/>
  <c r="AD71" i="8" s="1"/>
  <c r="AD73" i="8" s="1"/>
  <c r="X37" i="8"/>
  <c r="AF37" i="8"/>
  <c r="AN37" i="8"/>
  <c r="AR70" i="8"/>
  <c r="AR71" i="8" s="1"/>
  <c r="AR73" i="8" s="1"/>
  <c r="AR37" i="8"/>
  <c r="G16" i="8"/>
  <c r="L37" i="8"/>
  <c r="G43" i="8"/>
  <c r="X70" i="8"/>
  <c r="X71" i="8" s="1"/>
  <c r="X73" i="8" s="1"/>
  <c r="AF70" i="8"/>
  <c r="AF71" i="8" s="1"/>
  <c r="AN70" i="8"/>
  <c r="AN71" i="8" s="1"/>
  <c r="AN73" i="8" s="1"/>
  <c r="K70" i="8"/>
  <c r="K71" i="8" s="1"/>
  <c r="AB70" i="8"/>
  <c r="AB71" i="8" s="1"/>
  <c r="AB73" i="8" s="1"/>
  <c r="J37" i="8"/>
  <c r="H45" i="8"/>
  <c r="K37" i="8"/>
  <c r="AA37" i="8"/>
  <c r="AQ37" i="8"/>
  <c r="M37" i="8"/>
  <c r="O71" i="8"/>
  <c r="AP70" i="8"/>
  <c r="AP71" i="8" s="1"/>
  <c r="AP73" i="8" s="1"/>
  <c r="AJ70" i="8"/>
  <c r="AJ71" i="8" s="1"/>
  <c r="AJ73" i="8" s="1"/>
  <c r="F45" i="8"/>
  <c r="V70" i="8"/>
  <c r="V71" i="8" s="1"/>
  <c r="Q70" i="8"/>
  <c r="Q71" i="8" s="1"/>
  <c r="T37" i="8"/>
  <c r="H16" i="8"/>
  <c r="AI37" i="8"/>
  <c r="AI70" i="8"/>
  <c r="AI71" i="8" s="1"/>
  <c r="H36" i="8"/>
  <c r="F16" i="8"/>
  <c r="S70" i="8"/>
  <c r="S71" i="8" s="1"/>
  <c r="G33" i="8"/>
  <c r="F34" i="8"/>
  <c r="F33" i="8"/>
  <c r="F43" i="8"/>
  <c r="AC70" i="8"/>
  <c r="AC71" i="8" s="1"/>
  <c r="AK70" i="8"/>
  <c r="AK71" i="8" s="1"/>
  <c r="AK73" i="8" s="1"/>
  <c r="G36" i="8"/>
  <c r="U37" i="8"/>
  <c r="AA71" i="8"/>
  <c r="AQ71" i="8"/>
  <c r="L70" i="8"/>
  <c r="L71" i="8" s="1"/>
  <c r="F69" i="8"/>
  <c r="H69" i="8"/>
  <c r="M70" i="8"/>
  <c r="M71" i="8" s="1"/>
  <c r="W70" i="8"/>
  <c r="W71" i="8" s="1"/>
  <c r="AE70" i="8"/>
  <c r="AE71" i="8" s="1"/>
  <c r="AE73" i="8" s="1"/>
  <c r="AM70" i="8"/>
  <c r="AM71" i="8" s="1"/>
  <c r="AM73" i="8" s="1"/>
  <c r="AL71" i="8"/>
  <c r="AL73" i="8" s="1"/>
  <c r="Y70" i="8"/>
  <c r="Y71" i="8" s="1"/>
  <c r="AO70" i="8"/>
  <c r="AO71" i="8" s="1"/>
  <c r="Q37" i="8"/>
  <c r="Z70" i="8"/>
  <c r="Z71" i="8" s="1"/>
  <c r="AH70" i="8"/>
  <c r="AH71" i="8" s="1"/>
  <c r="R70" i="8"/>
  <c r="R71" i="8" s="1"/>
  <c r="H68" i="8"/>
  <c r="J71" i="8"/>
  <c r="AG70" i="8"/>
  <c r="I71" i="8"/>
  <c r="I73" i="8" s="1"/>
  <c r="I75" i="8" s="1"/>
  <c r="K73" i="8" l="1"/>
  <c r="N73" i="8"/>
  <c r="P73" i="8"/>
  <c r="J73" i="8"/>
  <c r="J75" i="8" s="1"/>
  <c r="V73" i="8"/>
  <c r="AO73" i="8"/>
  <c r="H48" i="8"/>
  <c r="Y73" i="8"/>
  <c r="AH73" i="8"/>
  <c r="W73" i="8"/>
  <c r="L73" i="8"/>
  <c r="Z73" i="8"/>
  <c r="M73" i="8"/>
  <c r="AQ73" i="8"/>
  <c r="AC73" i="8"/>
  <c r="H37" i="8"/>
  <c r="R73" i="8"/>
  <c r="AF73" i="8"/>
  <c r="AA73" i="8"/>
  <c r="S73" i="8"/>
  <c r="Q73" i="8"/>
  <c r="O73" i="8"/>
  <c r="H70" i="8"/>
  <c r="AG71" i="8"/>
  <c r="AG73" i="8" s="1"/>
  <c r="U70" i="8"/>
  <c r="F37" i="8"/>
  <c r="AI73" i="8"/>
  <c r="F36" i="8"/>
  <c r="T70" i="8"/>
  <c r="T71" i="8" s="1"/>
  <c r="F71" i="8" s="1"/>
  <c r="G37" i="8"/>
  <c r="K75" i="8" l="1"/>
  <c r="L75" i="8" s="1"/>
  <c r="M75" i="8" s="1"/>
  <c r="N75" i="8" s="1"/>
  <c r="O75" i="8" s="1"/>
  <c r="P75" i="8" s="1"/>
  <c r="Q75" i="8" s="1"/>
  <c r="R75" i="8" s="1"/>
  <c r="S75" i="8" s="1"/>
  <c r="T75" i="8" s="1"/>
  <c r="T73" i="8"/>
  <c r="H71" i="8"/>
  <c r="H72" i="8" s="1"/>
  <c r="F72" i="8"/>
  <c r="F70" i="8"/>
  <c r="G70" i="8"/>
  <c r="U71" i="8"/>
  <c r="G71" i="8" l="1"/>
  <c r="G72" i="8" s="1"/>
  <c r="U73" i="8"/>
  <c r="U75" i="8" s="1"/>
  <c r="V75" i="8" s="1"/>
  <c r="W75" i="8" s="1"/>
  <c r="X75" i="8" s="1"/>
  <c r="Y75" i="8" s="1"/>
  <c r="Z75" i="8" s="1"/>
  <c r="AA75" i="8" s="1"/>
  <c r="AB75" i="8" s="1"/>
  <c r="AC75" i="8" s="1"/>
  <c r="AD75" i="8" s="1"/>
  <c r="AE75" i="8" s="1"/>
  <c r="AF75" i="8" s="1"/>
  <c r="AG75" i="8" s="1"/>
  <c r="AH75" i="8" s="1"/>
  <c r="AI75" i="8" s="1"/>
  <c r="AJ75" i="8" s="1"/>
  <c r="AK75" i="8" s="1"/>
  <c r="AL75" i="8" s="1"/>
  <c r="AM75" i="8" s="1"/>
  <c r="AN75" i="8" s="1"/>
  <c r="AO75" i="8" s="1"/>
  <c r="AP75" i="8" s="1"/>
  <c r="AQ75" i="8" s="1"/>
  <c r="AR75" i="8" s="1"/>
</calcChain>
</file>

<file path=xl/comments1.xml><?xml version="1.0" encoding="utf-8"?>
<comments xmlns="http://schemas.openxmlformats.org/spreadsheetml/2006/main">
  <authors>
    <author/>
  </authors>
  <commentList>
    <comment ref="D18" authorId="0" shapeId="0">
      <text>
        <r>
          <rPr>
            <sz val="11"/>
            <color theme="1"/>
            <rFont val="Arial"/>
            <family val="2"/>
          </rPr>
          <t xml:space="preserve">2022 : moyenne de 350 adhérents x 25 € = 8750€
il est envisagée en 2023 d'avoir 800 adhérents 
</t>
        </r>
      </text>
    </comment>
    <comment ref="D19" authorId="0" shapeId="0">
      <text>
        <r>
          <rPr>
            <sz val="11"/>
            <color theme="1"/>
            <rFont val="Arial"/>
            <family val="2"/>
          </rPr>
          <t>12€ prix unitaire
x 40 personnes en moyenne</t>
        </r>
      </text>
    </comment>
    <comment ref="D20" authorId="0" shapeId="0">
      <text>
        <r>
          <rPr>
            <sz val="11"/>
            <color theme="1"/>
            <rFont val="Arial"/>
            <family val="2"/>
          </rPr>
          <t>Utilisateur Windows:
c) 2,50€ la boite de 50 masques sur 3 mois.
Sachant qu'il y a 440 boites x 2,50€</t>
        </r>
      </text>
    </comment>
    <comment ref="D21" authorId="0" shapeId="0">
      <text>
        <r>
          <rPr>
            <sz val="11"/>
            <color theme="1"/>
            <rFont val="Arial"/>
            <family val="2"/>
          </rPr>
          <t>212 jrs travaillés = 7 mois = 30 semaines.</t>
        </r>
      </text>
    </comment>
  </commentList>
</comments>
</file>

<file path=xl/sharedStrings.xml><?xml version="1.0" encoding="utf-8"?>
<sst xmlns="http://schemas.openxmlformats.org/spreadsheetml/2006/main" count="179" uniqueCount="146">
  <si>
    <t>mois</t>
  </si>
  <si>
    <t>Adresse : 188 Grande rue Charles de Gaulle 94130 Nogent sur Marne</t>
  </si>
  <si>
    <t>dec-21</t>
  </si>
  <si>
    <t>aout-22</t>
  </si>
  <si>
    <t>dec-22</t>
  </si>
  <si>
    <t>fev-23</t>
  </si>
  <si>
    <t>aout-23</t>
  </si>
  <si>
    <t>dec-23</t>
  </si>
  <si>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</si>
  <si>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</si>
  <si>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</si>
  <si>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</si>
  <si>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</si>
  <si>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</si>
  <si>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</si>
  <si>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</si>
  <si>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</si>
  <si>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</si>
  <si>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</si>
  <si>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</si>
  <si>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</si>
  <si>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</si>
  <si>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</si>
  <si>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</si>
  <si>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</si>
  <si>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</si>
  <si>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</si>
  <si>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</si>
  <si>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</si>
  <si>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</si>
  <si>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</si>
  <si>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EXPLOITATION</t>
  </si>
  <si>
    <t>DECAISSEMENTS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</si>
  <si>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</si>
  <si>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</si>
  <si>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</si>
  <si>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</si>
  <si>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</si>
  <si>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</si>
  <si>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</si>
  <si>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</si>
  <si>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</si>
  <si>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(Ingénieur Stagiaire - Convention Conseil Régional/ Aidants)</t>
  </si>
  <si>
    <t>Charges externes TTC 3</t>
  </si>
  <si>
    <t>(Ex : eau, gaz, éléctricité,…)</t>
  </si>
  <si>
    <t>(Ex : eau, gaz, éléctricité, loyers, autres prestations,…)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</si>
  <si>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</si>
  <si>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</si>
  <si>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</si>
  <si>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</si>
  <si>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</si>
  <si>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</si>
  <si>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</si>
  <si>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</si>
  <si>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</si>
  <si>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</si>
  <si>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Impôts</t>
  </si>
  <si>
    <t>Cotisations sociales</t>
  </si>
  <si>
    <t>(Contrat CUI fin 26/02/2022) -  COTIS. PATRONALES</t>
  </si>
  <si>
    <t>(Contrat CUI fin mars 2022) -  COTIS. PATRONALES</t>
  </si>
  <si>
    <t>TVA à payer</t>
  </si>
  <si>
    <t>TOTAL DECAISSEMENTS</t>
  </si>
  <si>
    <t>VARIATION TRESORERIE MENSUELLE</t>
  </si>
  <si>
    <r>
      <rPr>
        <b/>
        <sz val="14"/>
        <color theme="0"/>
        <rFont val="Arial Narrow"/>
        <family val="2"/>
      </rPr>
      <t>SOLDE DE TRESORERIE</t>
    </r>
    <r>
      <rPr>
        <b/>
        <sz val="14"/>
        <color theme="7"/>
        <rFont val="Arial Narrow"/>
        <family val="2"/>
      </rPr>
      <t xml:space="preserve"> </t>
    </r>
  </si>
  <si>
    <t>CALCUL DE LA TVA</t>
  </si>
  <si>
    <t>TVA</t>
  </si>
  <si>
    <t>TVA collectée / ventes</t>
  </si>
  <si>
    <t>TVA collectée / cessions</t>
  </si>
  <si>
    <t>TVA déductible / achats</t>
  </si>
  <si>
    <t>TVA déductible / immobilisations</t>
  </si>
  <si>
    <t>TVA A DECAISSER</t>
  </si>
  <si>
    <t>CREDIT DE TVA</t>
  </si>
  <si>
    <t>TVA A PAYER</t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</si>
  <si>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</si>
  <si>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</si>
  <si>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</si>
  <si>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</si>
  <si>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</si>
  <si>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</si>
  <si>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</si>
  <si>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</si>
  <si>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>PROJETS</t>
  </si>
  <si>
    <t>Besoin de financement en K€</t>
  </si>
  <si>
    <t>- Sous-traitance intervenants praticiens</t>
  </si>
  <si>
    <t xml:space="preserve">Durée : </t>
  </si>
  <si>
    <t>OBJECTIF : VENTE DE SOINS ET SUIVI DES PERSONNES AVEC AUGMENTATION DES PRESCRIPTIONS MEDICALES</t>
  </si>
  <si>
    <t>- Développeur informatique</t>
  </si>
  <si>
    <t>- Marketing</t>
  </si>
  <si>
    <t xml:space="preserve">- TERRA FIRMA - Projet soutien aux aidants </t>
  </si>
  <si>
    <t>Début de période : 01 septembre 2021</t>
  </si>
  <si>
    <t>Début de période : 01 janvier 2022</t>
  </si>
  <si>
    <t xml:space="preserve">OBJECTIF : AUGMENTATION DES PRESCRIPTIONS MEDICALES REMBOURSABLES PAR LA CPAM ET LES MUTUELLES </t>
  </si>
  <si>
    <t>- Honoraires avocat, juristes</t>
  </si>
  <si>
    <t>TOTAL BESOIN DE FINANCEMENT</t>
  </si>
  <si>
    <t>Chiffrage du projet  Association Pôle Santé</t>
  </si>
  <si>
    <t xml:space="preserve">Adhésions </t>
  </si>
  <si>
    <t xml:space="preserve">POLE SANTE </t>
  </si>
  <si>
    <t>COMMENTAIRES / MODELES ECONOMIQUES</t>
  </si>
  <si>
    <t xml:space="preserve">Mise à disposition de Guides </t>
  </si>
  <si>
    <t>x 40 personnes en moyenne</t>
  </si>
  <si>
    <t>12€ prix unitaire</t>
  </si>
  <si>
    <t xml:space="preserve"> Ateliers collectifs bénéficiaires </t>
  </si>
  <si>
    <t>212 jrs travaillés = 7 mois = 30 semaines.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</si>
  <si>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</si>
  <si>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</si>
  <si>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</si>
  <si>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</si>
  <si>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</si>
  <si>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</si>
  <si>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 xml:space="preserve">aide Etat Covid </t>
  </si>
  <si>
    <t>Webinaire - Conférenciers - salles - publicité</t>
  </si>
  <si>
    <t xml:space="preserve">Tout bien qui entre dans le processus de production : impression, Marketing digital, site web, référencement Naturel SEO </t>
  </si>
  <si>
    <t>Honoraires avocat- procédures juridiques Label sport santé et centre anti-douleurs</t>
  </si>
  <si>
    <t xml:space="preserve">Charges externes </t>
  </si>
  <si>
    <t>Factures TERRA FIRMA - Subvention CR IDF Convention aidants</t>
  </si>
  <si>
    <t>Programmes personnalisés de remise en santé (cures)</t>
  </si>
  <si>
    <t>Prix des cures facturées à 60,00€/heure = 50€ reversés au thérapeutes et 10€ pour le PSPPE</t>
  </si>
  <si>
    <t>Début de période : 1er Octobre 2021</t>
  </si>
  <si>
    <t>Début de période : 1er octobre 2021</t>
  </si>
  <si>
    <t xml:space="preserve">DEPENSES  :  PLAN MARKETING ET PUBLICITE  </t>
  </si>
  <si>
    <t>DEPENSES   :  PROGRAMMES PERSONNALISES DE REMISE EN SANTE</t>
  </si>
  <si>
    <t>DEPENSES   :  NOUVEAU SITE WEB</t>
  </si>
  <si>
    <t>DEPENSES   :  VERBATIM SOUTIEN AUX AIDANTS POUR LA BIEN TRAITANCE</t>
  </si>
  <si>
    <t>DEPENSES    : MONTAGE DOSSIER LABELLISATION SPORT-SANTE ET CENTRE ANTI-DOULEUR</t>
  </si>
  <si>
    <t>OBJECTIF : AIDE FINANCIERE POUR UN PROJET COMMENCE 23/12/2019. CIBLER LES AIDANTS POUR TERMINER LE LIVING LAB. ET LA MISE A DISPOSITION DU PUBLIC</t>
  </si>
  <si>
    <t>OBJECTIF : AUGMENTER LA NOTORIETE DE PSPPE</t>
  </si>
  <si>
    <t>OBJECTIF : AUGMENTATION DES RECETTES / ADHESIONS ET VENTE DE PRESTATIONS EN LIGNE</t>
  </si>
  <si>
    <t>OBJECTIF : VISIBILITE DES PRESTATIONS AUX BENEFICIAIRES</t>
  </si>
  <si>
    <t>Coût des loyers :</t>
  </si>
  <si>
    <t>Recettes TTC 1</t>
  </si>
  <si>
    <t>Recettes TTC 2</t>
  </si>
  <si>
    <t>Recettes TTC 4</t>
  </si>
  <si>
    <t>Coût des intervenants :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</si>
  <si>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</si>
  <si>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</si>
  <si>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</si>
  <si>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</si>
  <si>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</si>
  <si>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</si>
  <si>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L'Association est hébergée à titre gratuit par la Société KHEPRI Formation en attendant des subventions de fonctionnement</t>
  </si>
  <si>
    <t>Il est envisagée en 2023 d'avoir 800 adhérents c'est-à-dire 10% de la clientèle totale de Khépri Santé qui existe depuis 6 ans.</t>
  </si>
  <si>
    <t xml:space="preserve">2022 : moyenne de 350 adhérents, soit 4,5 % du nombre total de clients étant venu chez Khépri Sant, x 25 € = 8750€ </t>
  </si>
  <si>
    <t>Quatrième trimestre 2021 = 158 personnes x 25 = 3700€</t>
  </si>
  <si>
    <t>PRODUITS</t>
  </si>
  <si>
    <t>TOTAL PRODUITS</t>
  </si>
  <si>
    <t>COMPTE DE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</si>
</sst>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"/>
    <numFmt numFmtId="165" formatCode="[$-40C]mmm\-yy"/>
    <numFmt numFmtId="166" formatCode="mmm\-d"/>
    <numFmt numFmtId="167" formatCode="mmmm\-d"/>
    <numFmt numFmtId="168" formatCode="mmmd"/>
    <numFmt numFmtId="169" formatCode="#,##0\ _€"/>
  </numFmts>
  <fonts count="47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20"/>
      <color theme="0"/>
      <name val="Goth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9"/>
      <color theme="1"/>
      <name val="Arial Narrow"/>
      <family val="2"/>
    </font>
    <font>
      <b/>
      <i/>
      <sz val="11"/>
      <color rgb="FF00A58D"/>
      <name val="Arial Narrow"/>
      <family val="2"/>
    </font>
    <font>
      <sz val="11"/>
      <color rgb="FF00A58D"/>
      <name val="Arial Narrow"/>
      <family val="2"/>
    </font>
    <font>
      <b/>
      <sz val="11"/>
      <color rgb="FF008000"/>
      <name val="Arial Narrow"/>
      <family val="2"/>
    </font>
    <font>
      <b/>
      <sz val="12"/>
      <color rgb="FF00A58D"/>
      <name val="Arial Narrow"/>
      <family val="2"/>
    </font>
    <font>
      <b/>
      <sz val="14"/>
      <color theme="0"/>
      <name val="Arial Narrow"/>
      <family val="2"/>
    </font>
    <font>
      <b/>
      <sz val="12"/>
      <color theme="1"/>
      <name val="Calibri"/>
      <family val="2"/>
    </font>
    <font>
      <b/>
      <sz val="14"/>
      <color theme="7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0"/>
      <color theme="1"/>
      <name val="Verdana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Verdana"/>
      <family val="2"/>
    </font>
    <font>
      <b/>
      <sz val="10"/>
      <color rgb="FFDD0806"/>
      <name val="Arial"/>
      <family val="2"/>
    </font>
    <font>
      <b/>
      <sz val="10"/>
      <color rgb="FFDD0806"/>
      <name val="Verdana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"/>
      <family val="2"/>
    </font>
    <font>
      <sz val="12"/>
      <color theme="1"/>
      <name val="Arial Narrow"/>
      <family val="2"/>
    </font>
    <font>
      <b/>
      <u/>
      <sz val="12"/>
      <color theme="1"/>
      <name val="Arial"/>
      <family val="2"/>
    </font>
    <font>
      <sz val="1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B083"/>
        <bgColor rgb="FFF4B08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thin">
        <color rgb="FF00A58D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0000"/>
      </right>
      <top style="thin">
        <color rgb="FF00A58D"/>
      </top>
      <bottom style="thin">
        <color rgb="FF00A58D"/>
      </bottom>
      <diagonal/>
    </border>
    <border>
      <left style="thin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 style="dotted">
        <color rgb="FF00A58D"/>
      </left>
      <right/>
      <top style="thin">
        <color rgb="FF00A58D"/>
      </top>
      <bottom/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thin">
        <color rgb="FF000000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 style="medium">
        <color rgb="FF00A58D"/>
      </right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00A58D"/>
      </top>
      <bottom/>
      <diagonal/>
    </border>
    <border>
      <left style="dotted">
        <color rgb="FF00A58D"/>
      </left>
      <right style="dotted">
        <color rgb="FF00A58D"/>
      </right>
      <top/>
      <bottom/>
      <diagonal/>
    </border>
    <border>
      <left style="dotted">
        <color rgb="FF00A58D"/>
      </left>
      <right/>
      <top/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 applyFont="1" applyAlignme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12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6" fontId="5" fillId="4" borderId="13" xfId="0" applyNumberFormat="1" applyFont="1" applyFill="1" applyBorder="1" applyAlignment="1">
      <alignment horizontal="center" vertical="center"/>
    </xf>
    <xf numFmtId="167" fontId="5" fillId="4" borderId="13" xfId="0" applyNumberFormat="1" applyFont="1" applyFill="1" applyBorder="1" applyAlignment="1">
      <alignment horizontal="center" vertical="center"/>
    </xf>
    <xf numFmtId="168" fontId="5" fillId="4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0" fontId="7" fillId="3" borderId="21" xfId="0" applyFont="1" applyFill="1" applyBorder="1" applyAlignment="1">
      <alignment vertical="center"/>
    </xf>
    <xf numFmtId="0" fontId="6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6" fillId="5" borderId="32" xfId="0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3" fontId="8" fillId="5" borderId="13" xfId="0" applyNumberFormat="1" applyFont="1" applyFill="1" applyBorder="1" applyAlignment="1">
      <alignment horizontal="right" vertical="center"/>
    </xf>
    <xf numFmtId="0" fontId="6" fillId="0" borderId="33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3" fontId="6" fillId="0" borderId="37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0" fontId="6" fillId="6" borderId="28" xfId="0" applyFont="1" applyFill="1" applyBorder="1" applyAlignment="1">
      <alignment vertical="center"/>
    </xf>
    <xf numFmtId="3" fontId="6" fillId="6" borderId="38" xfId="0" applyNumberFormat="1" applyFont="1" applyFill="1" applyBorder="1" applyAlignment="1">
      <alignment horizontal="right" vertical="center"/>
    </xf>
    <xf numFmtId="3" fontId="6" fillId="6" borderId="39" xfId="0" applyNumberFormat="1" applyFont="1" applyFill="1" applyBorder="1" applyAlignment="1">
      <alignment horizontal="right" vertical="center"/>
    </xf>
    <xf numFmtId="3" fontId="6" fillId="6" borderId="40" xfId="0" applyNumberFormat="1" applyFont="1" applyFill="1" applyBorder="1" applyAlignment="1">
      <alignment horizontal="right" vertical="center"/>
    </xf>
    <xf numFmtId="3" fontId="6" fillId="7" borderId="38" xfId="0" applyNumberFormat="1" applyFont="1" applyFill="1" applyBorder="1" applyAlignment="1">
      <alignment horizontal="right" vertical="center"/>
    </xf>
    <xf numFmtId="3" fontId="6" fillId="7" borderId="39" xfId="0" applyNumberFormat="1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3" fontId="6" fillId="2" borderId="38" xfId="0" applyNumberFormat="1" applyFont="1" applyFill="1" applyBorder="1" applyAlignment="1">
      <alignment horizontal="right" vertical="center"/>
    </xf>
    <xf numFmtId="3" fontId="6" fillId="2" borderId="41" xfId="0" applyNumberFormat="1" applyFont="1" applyFill="1" applyBorder="1" applyAlignment="1">
      <alignment horizontal="right" vertical="center"/>
    </xf>
    <xf numFmtId="0" fontId="6" fillId="8" borderId="28" xfId="0" applyFont="1" applyFill="1" applyBorder="1" applyAlignment="1">
      <alignment vertical="center"/>
    </xf>
    <xf numFmtId="3" fontId="6" fillId="8" borderId="38" xfId="0" applyNumberFormat="1" applyFont="1" applyFill="1" applyBorder="1" applyAlignment="1">
      <alignment horizontal="right" vertical="center"/>
    </xf>
    <xf numFmtId="3" fontId="6" fillId="8" borderId="41" xfId="0" applyNumberFormat="1" applyFont="1" applyFill="1" applyBorder="1" applyAlignment="1">
      <alignment horizontal="right" vertical="center"/>
    </xf>
    <xf numFmtId="3" fontId="6" fillId="8" borderId="39" xfId="0" applyNumberFormat="1" applyFont="1" applyFill="1" applyBorder="1" applyAlignment="1">
      <alignment horizontal="right" vertical="center"/>
    </xf>
    <xf numFmtId="3" fontId="6" fillId="8" borderId="39" xfId="0" applyNumberFormat="1" applyFont="1" applyFill="1" applyBorder="1" applyAlignment="1">
      <alignment horizontal="right" vertical="center"/>
    </xf>
    <xf numFmtId="0" fontId="8" fillId="5" borderId="3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vertical="center"/>
    </xf>
    <xf numFmtId="0" fontId="6" fillId="4" borderId="32" xfId="0" applyFont="1" applyFill="1" applyBorder="1" applyAlignment="1">
      <alignment horizontal="center" vertical="center"/>
    </xf>
    <xf numFmtId="3" fontId="8" fillId="0" borderId="23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10" fillId="4" borderId="11" xfId="0" applyNumberFormat="1" applyFont="1" applyFill="1" applyBorder="1" applyAlignment="1">
      <alignment horizontal="right" vertical="center"/>
    </xf>
    <xf numFmtId="3" fontId="10" fillId="4" borderId="12" xfId="0" applyNumberFormat="1" applyFont="1" applyFill="1" applyBorder="1" applyAlignment="1">
      <alignment horizontal="right" vertical="center"/>
    </xf>
    <xf numFmtId="3" fontId="10" fillId="4" borderId="13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4" fillId="4" borderId="32" xfId="0" applyFont="1" applyFill="1" applyBorder="1" applyAlignment="1">
      <alignment vertical="center"/>
    </xf>
    <xf numFmtId="165" fontId="4" fillId="4" borderId="11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165" fontId="4" fillId="4" borderId="13" xfId="0" applyNumberFormat="1" applyFont="1" applyFill="1" applyBorder="1" applyAlignment="1">
      <alignment horizontal="center" vertical="center"/>
    </xf>
    <xf numFmtId="3" fontId="6" fillId="0" borderId="42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3" fontId="6" fillId="0" borderId="43" xfId="0" applyNumberFormat="1" applyFont="1" applyBorder="1" applyAlignment="1">
      <alignment horizontal="right" vertical="center"/>
    </xf>
    <xf numFmtId="3" fontId="6" fillId="0" borderId="44" xfId="0" applyNumberFormat="1" applyFont="1" applyBorder="1" applyAlignment="1">
      <alignment horizontal="right" vertical="center"/>
    </xf>
    <xf numFmtId="0" fontId="6" fillId="9" borderId="20" xfId="0" applyFont="1" applyFill="1" applyBorder="1" applyAlignment="1">
      <alignment horizontal="left" vertical="center" wrapText="1"/>
    </xf>
    <xf numFmtId="0" fontId="7" fillId="9" borderId="27" xfId="0" applyFont="1" applyFill="1" applyBorder="1" applyAlignment="1">
      <alignment vertical="center"/>
    </xf>
    <xf numFmtId="0" fontId="6" fillId="9" borderId="27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horizontal="right" vertical="center"/>
    </xf>
    <xf numFmtId="3" fontId="6" fillId="9" borderId="18" xfId="0" applyNumberFormat="1" applyFont="1" applyFill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6" borderId="45" xfId="0" applyNumberFormat="1" applyFont="1" applyFill="1" applyBorder="1" applyAlignment="1">
      <alignment horizontal="right" vertical="center"/>
    </xf>
    <xf numFmtId="3" fontId="6" fillId="6" borderId="18" xfId="0" applyNumberFormat="1" applyFont="1" applyFill="1" applyBorder="1" applyAlignment="1">
      <alignment horizontal="right" vertical="center"/>
    </xf>
    <xf numFmtId="3" fontId="6" fillId="6" borderId="46" xfId="0" applyNumberFormat="1" applyFont="1" applyFill="1" applyBorder="1" applyAlignment="1">
      <alignment horizontal="right" vertical="center"/>
    </xf>
    <xf numFmtId="3" fontId="6" fillId="6" borderId="48" xfId="0" applyNumberFormat="1" applyFont="1" applyFill="1" applyBorder="1" applyAlignment="1">
      <alignment horizontal="right" vertical="center"/>
    </xf>
    <xf numFmtId="3" fontId="6" fillId="7" borderId="45" xfId="0" applyNumberFormat="1" applyFont="1" applyFill="1" applyBorder="1" applyAlignment="1">
      <alignment horizontal="right" vertical="center"/>
    </xf>
    <xf numFmtId="3" fontId="6" fillId="7" borderId="18" xfId="0" applyNumberFormat="1" applyFont="1" applyFill="1" applyBorder="1" applyAlignment="1">
      <alignment horizontal="right" vertical="center"/>
    </xf>
    <xf numFmtId="3" fontId="6" fillId="7" borderId="40" xfId="0" applyNumberFormat="1" applyFont="1" applyFill="1" applyBorder="1" applyAlignment="1">
      <alignment horizontal="right" vertical="center"/>
    </xf>
    <xf numFmtId="3" fontId="6" fillId="2" borderId="45" xfId="0" applyNumberFormat="1" applyFont="1" applyFill="1" applyBorder="1" applyAlignment="1">
      <alignment horizontal="right" vertical="center"/>
    </xf>
    <xf numFmtId="3" fontId="6" fillId="2" borderId="18" xfId="0" applyNumberFormat="1" applyFont="1" applyFill="1" applyBorder="1" applyAlignment="1">
      <alignment horizontal="right" vertical="center"/>
    </xf>
    <xf numFmtId="3" fontId="6" fillId="2" borderId="46" xfId="0" applyNumberFormat="1" applyFont="1" applyFill="1" applyBorder="1" applyAlignment="1">
      <alignment horizontal="right" vertical="center"/>
    </xf>
    <xf numFmtId="3" fontId="6" fillId="2" borderId="40" xfId="0" applyNumberFormat="1" applyFont="1" applyFill="1" applyBorder="1" applyAlignment="1">
      <alignment horizontal="right" vertical="center"/>
    </xf>
    <xf numFmtId="3" fontId="6" fillId="8" borderId="45" xfId="0" applyNumberFormat="1" applyFont="1" applyFill="1" applyBorder="1" applyAlignment="1">
      <alignment horizontal="right" vertical="center"/>
    </xf>
    <xf numFmtId="3" fontId="6" fillId="8" borderId="18" xfId="0" applyNumberFormat="1" applyFont="1" applyFill="1" applyBorder="1" applyAlignment="1">
      <alignment horizontal="right" vertical="center"/>
    </xf>
    <xf numFmtId="3" fontId="6" fillId="8" borderId="40" xfId="0" applyNumberFormat="1" applyFont="1" applyFill="1" applyBorder="1" applyAlignment="1">
      <alignment horizontal="right" vertical="center"/>
    </xf>
    <xf numFmtId="3" fontId="6" fillId="8" borderId="40" xfId="0" applyNumberFormat="1" applyFont="1" applyFill="1" applyBorder="1" applyAlignment="1">
      <alignment horizontal="right" vertical="center"/>
    </xf>
    <xf numFmtId="3" fontId="6" fillId="5" borderId="45" xfId="0" applyNumberFormat="1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3" fontId="6" fillId="5" borderId="46" xfId="0" applyNumberFormat="1" applyFont="1" applyFill="1" applyBorder="1" applyAlignment="1">
      <alignment horizontal="right" vertical="center"/>
    </xf>
    <xf numFmtId="3" fontId="6" fillId="5" borderId="47" xfId="0" applyNumberFormat="1" applyFont="1" applyFill="1" applyBorder="1" applyAlignment="1">
      <alignment horizontal="right" vertical="center"/>
    </xf>
    <xf numFmtId="0" fontId="12" fillId="5" borderId="10" xfId="0" applyFont="1" applyFill="1" applyBorder="1" applyAlignment="1">
      <alignment vertical="center"/>
    </xf>
    <xf numFmtId="3" fontId="14" fillId="5" borderId="11" xfId="0" applyNumberFormat="1" applyFont="1" applyFill="1" applyBorder="1" applyAlignment="1">
      <alignment horizontal="right" vertical="center"/>
    </xf>
    <xf numFmtId="3" fontId="14" fillId="5" borderId="12" xfId="0" applyNumberFormat="1" applyFont="1" applyFill="1" applyBorder="1" applyAlignment="1">
      <alignment horizontal="right" vertical="center"/>
    </xf>
    <xf numFmtId="3" fontId="14" fillId="5" borderId="13" xfId="0" applyNumberFormat="1" applyFont="1" applyFill="1" applyBorder="1" applyAlignment="1">
      <alignment horizontal="right" vertical="center"/>
    </xf>
    <xf numFmtId="0" fontId="1" fillId="0" borderId="50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3" fontId="14" fillId="0" borderId="51" xfId="0" applyNumberFormat="1" applyFont="1" applyBorder="1" applyAlignment="1">
      <alignment horizontal="right" vertical="center"/>
    </xf>
    <xf numFmtId="3" fontId="14" fillId="0" borderId="52" xfId="0" applyNumberFormat="1" applyFont="1" applyBorder="1" applyAlignment="1">
      <alignment horizontal="right" vertical="center"/>
    </xf>
    <xf numFmtId="3" fontId="14" fillId="0" borderId="53" xfId="0" applyNumberFormat="1" applyFont="1" applyBorder="1" applyAlignment="1">
      <alignment horizontal="righ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54" xfId="0" applyFont="1" applyFill="1" applyBorder="1" applyAlignment="1">
      <alignment horizontal="left" vertical="center"/>
    </xf>
    <xf numFmtId="3" fontId="14" fillId="3" borderId="55" xfId="0" applyNumberFormat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10" fillId="4" borderId="56" xfId="0" applyNumberFormat="1" applyFont="1" applyFill="1" applyBorder="1" applyAlignment="1">
      <alignment horizontal="right" vertical="center"/>
    </xf>
    <xf numFmtId="3" fontId="10" fillId="4" borderId="57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165" fontId="4" fillId="4" borderId="9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horizontal="right" vertical="center"/>
    </xf>
    <xf numFmtId="3" fontId="6" fillId="5" borderId="59" xfId="0" applyNumberFormat="1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3" fontId="6" fillId="5" borderId="19" xfId="0" applyNumberFormat="1" applyFont="1" applyFill="1" applyBorder="1" applyAlignment="1">
      <alignment horizontal="right" vertical="center"/>
    </xf>
    <xf numFmtId="0" fontId="6" fillId="5" borderId="20" xfId="0" applyFont="1" applyFill="1" applyBorder="1" applyAlignment="1">
      <alignment horizontal="left" vertical="center"/>
    </xf>
    <xf numFmtId="0" fontId="6" fillId="5" borderId="21" xfId="0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3" fontId="6" fillId="5" borderId="25" xfId="0" applyNumberFormat="1" applyFont="1" applyFill="1" applyBorder="1" applyAlignment="1">
      <alignment horizontal="right" vertical="center"/>
    </xf>
    <xf numFmtId="3" fontId="6" fillId="5" borderId="19" xfId="0" applyNumberFormat="1" applyFont="1" applyFill="1" applyBorder="1" applyAlignment="1">
      <alignment horizontal="right" vertical="center"/>
    </xf>
    <xf numFmtId="0" fontId="15" fillId="5" borderId="9" xfId="0" applyFont="1" applyFill="1" applyBorder="1" applyAlignment="1">
      <alignment horizontal="left" vertical="center"/>
    </xf>
    <xf numFmtId="0" fontId="13" fillId="5" borderId="61" xfId="0" applyFont="1" applyFill="1" applyBorder="1" applyAlignment="1">
      <alignment horizontal="center" vertical="center"/>
    </xf>
    <xf numFmtId="3" fontId="14" fillId="5" borderId="50" xfId="0" applyNumberFormat="1" applyFont="1" applyFill="1" applyBorder="1" applyAlignment="1">
      <alignment horizontal="right" vertical="center"/>
    </xf>
    <xf numFmtId="3" fontId="14" fillId="5" borderId="57" xfId="0" applyNumberFormat="1" applyFont="1" applyFill="1" applyBorder="1" applyAlignment="1">
      <alignment horizontal="right" vertical="center"/>
    </xf>
    <xf numFmtId="3" fontId="14" fillId="5" borderId="12" xfId="0" applyNumberFormat="1" applyFont="1" applyFill="1" applyBorder="1" applyAlignment="1">
      <alignment horizontal="right" vertical="center"/>
    </xf>
    <xf numFmtId="3" fontId="14" fillId="5" borderId="13" xfId="0" applyNumberFormat="1" applyFont="1" applyFill="1" applyBorder="1" applyAlignment="1">
      <alignment horizontal="right" vertical="center"/>
    </xf>
    <xf numFmtId="0" fontId="6" fillId="4" borderId="61" xfId="0" applyFont="1" applyFill="1" applyBorder="1" applyAlignment="1">
      <alignment horizontal="center" vertical="center"/>
    </xf>
    <xf numFmtId="3" fontId="10" fillId="4" borderId="50" xfId="0" applyNumberFormat="1" applyFont="1" applyFill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0" fontId="0" fillId="0" borderId="0" xfId="0" applyFont="1" applyAlignment="1"/>
    <xf numFmtId="0" fontId="20" fillId="0" borderId="15" xfId="0" applyFont="1" applyBorder="1" applyAlignment="1">
      <alignment vertical="center"/>
    </xf>
    <xf numFmtId="3" fontId="6" fillId="0" borderId="24" xfId="0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46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0" borderId="0" xfId="0"/>
    <xf numFmtId="0" fontId="15" fillId="3" borderId="55" xfId="0" applyFont="1" applyFill="1" applyBorder="1" applyAlignment="1">
      <alignment horizontal="left" vertical="center"/>
    </xf>
    <xf numFmtId="0" fontId="26" fillId="5" borderId="10" xfId="0" applyFont="1" applyFill="1" applyBorder="1" applyAlignment="1">
      <alignment vertical="center"/>
    </xf>
    <xf numFmtId="0" fontId="26" fillId="4" borderId="1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4" fillId="4" borderId="50" xfId="0" applyFont="1" applyFill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0" fontId="6" fillId="4" borderId="55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6" fillId="5" borderId="38" xfId="0" applyFont="1" applyFill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0" fontId="13" fillId="5" borderId="50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vertical="center"/>
    </xf>
    <xf numFmtId="0" fontId="8" fillId="5" borderId="50" xfId="0" applyFont="1" applyFill="1" applyBorder="1" applyAlignment="1">
      <alignment horizontal="center" vertical="center"/>
    </xf>
    <xf numFmtId="0" fontId="6" fillId="0" borderId="45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5" xfId="0" applyFont="1" applyBorder="1" applyAlignment="1">
      <alignment vertical="center"/>
    </xf>
    <xf numFmtId="0" fontId="6" fillId="9" borderId="38" xfId="0" applyFont="1" applyFill="1" applyBorder="1" applyAlignment="1">
      <alignment vertical="center"/>
    </xf>
    <xf numFmtId="0" fontId="31" fillId="4" borderId="68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vertical="center"/>
    </xf>
    <xf numFmtId="0" fontId="6" fillId="5" borderId="65" xfId="0" applyFont="1" applyFill="1" applyBorder="1" applyAlignment="1">
      <alignment horizontal="center" vertical="center"/>
    </xf>
    <xf numFmtId="0" fontId="6" fillId="0" borderId="65" xfId="0" applyFont="1" applyBorder="1" applyAlignment="1">
      <alignment vertical="center"/>
    </xf>
    <xf numFmtId="0" fontId="6" fillId="6" borderId="65" xfId="0" applyFont="1" applyFill="1" applyBorder="1" applyAlignment="1">
      <alignment vertical="center"/>
    </xf>
    <xf numFmtId="0" fontId="6" fillId="7" borderId="65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8" fillId="5" borderId="65" xfId="0" applyFont="1" applyFill="1" applyBorder="1" applyAlignment="1">
      <alignment horizontal="center" vertical="center"/>
    </xf>
    <xf numFmtId="0" fontId="6" fillId="8" borderId="65" xfId="0" applyFont="1" applyFill="1" applyBorder="1" applyAlignment="1">
      <alignment vertical="center"/>
    </xf>
    <xf numFmtId="0" fontId="6" fillId="9" borderId="65" xfId="0" applyFont="1" applyFill="1" applyBorder="1" applyAlignment="1">
      <alignment vertical="center"/>
    </xf>
    <xf numFmtId="0" fontId="2" fillId="0" borderId="65" xfId="0" applyFont="1" applyBorder="1"/>
    <xf numFmtId="0" fontId="13" fillId="5" borderId="65" xfId="0" applyFont="1" applyFill="1" applyBorder="1" applyAlignment="1">
      <alignment horizontal="center" vertical="center"/>
    </xf>
    <xf numFmtId="0" fontId="25" fillId="0" borderId="0" xfId="0" applyFont="1" applyAlignment="1"/>
    <xf numFmtId="3" fontId="19" fillId="6" borderId="39" xfId="0" applyNumberFormat="1" applyFont="1" applyFill="1" applyBorder="1" applyAlignment="1">
      <alignment horizontal="right" vertical="center"/>
    </xf>
    <xf numFmtId="3" fontId="19" fillId="6" borderId="46" xfId="0" applyNumberFormat="1" applyFont="1" applyFill="1" applyBorder="1" applyAlignment="1">
      <alignment horizontal="right" vertical="center"/>
    </xf>
    <xf numFmtId="0" fontId="34" fillId="0" borderId="0" xfId="0" applyFont="1"/>
    <xf numFmtId="0" fontId="24" fillId="0" borderId="55" xfId="0" applyFont="1" applyBorder="1"/>
    <xf numFmtId="0" fontId="0" fillId="0" borderId="0" xfId="0" applyAlignment="1">
      <alignment horizontal="center" vertical="center"/>
    </xf>
    <xf numFmtId="0" fontId="36" fillId="0" borderId="6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72" xfId="0" applyBorder="1"/>
    <xf numFmtId="0" fontId="34" fillId="10" borderId="73" xfId="0" applyFont="1" applyFill="1" applyBorder="1"/>
    <xf numFmtId="0" fontId="34" fillId="10" borderId="74" xfId="0" applyFont="1" applyFill="1" applyBorder="1"/>
    <xf numFmtId="0" fontId="34" fillId="10" borderId="75" xfId="0" applyFont="1" applyFill="1" applyBorder="1"/>
    <xf numFmtId="169" fontId="0" fillId="0" borderId="67" xfId="0" applyNumberFormat="1" applyBorder="1"/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right" vertical="center"/>
    </xf>
    <xf numFmtId="0" fontId="34" fillId="0" borderId="55" xfId="0" applyFont="1" applyBorder="1"/>
    <xf numFmtId="0" fontId="34" fillId="0" borderId="76" xfId="0" applyFont="1" applyBorder="1"/>
    <xf numFmtId="0" fontId="21" fillId="0" borderId="77" xfId="0" quotePrefix="1" applyFont="1" applyBorder="1" applyAlignment="1">
      <alignment horizontal="left" vertical="center"/>
    </xf>
    <xf numFmtId="0" fontId="21" fillId="0" borderId="78" xfId="0" applyFont="1" applyBorder="1" applyAlignment="1">
      <alignment horizontal="right" vertical="center"/>
    </xf>
    <xf numFmtId="0" fontId="34" fillId="0" borderId="77" xfId="0" applyFont="1" applyBorder="1"/>
    <xf numFmtId="0" fontId="34" fillId="0" borderId="78" xfId="0" applyFont="1" applyBorder="1"/>
    <xf numFmtId="0" fontId="34" fillId="0" borderId="79" xfId="0" applyFont="1" applyBorder="1"/>
    <xf numFmtId="169" fontId="37" fillId="0" borderId="67" xfId="0" applyNumberFormat="1" applyFont="1" applyBorder="1" applyAlignment="1">
      <alignment horizontal="right" vertical="center"/>
    </xf>
    <xf numFmtId="169" fontId="32" fillId="0" borderId="67" xfId="0" applyNumberFormat="1" applyFont="1" applyBorder="1" applyAlignment="1">
      <alignment horizontal="right"/>
    </xf>
    <xf numFmtId="0" fontId="21" fillId="0" borderId="80" xfId="0" quotePrefix="1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76" xfId="0" applyFont="1" applyBorder="1" applyAlignment="1">
      <alignment horizontal="left" vertical="center" wrapText="1"/>
    </xf>
    <xf numFmtId="0" fontId="34" fillId="0" borderId="80" xfId="0" quotePrefix="1" applyFont="1" applyBorder="1"/>
    <xf numFmtId="3" fontId="32" fillId="0" borderId="0" xfId="0" applyNumberFormat="1" applyFont="1"/>
    <xf numFmtId="0" fontId="0" fillId="0" borderId="55" xfId="0" applyBorder="1"/>
    <xf numFmtId="0" fontId="0" fillId="0" borderId="55" xfId="0" applyBorder="1" applyAlignment="1">
      <alignment horizontal="center" vertical="center"/>
    </xf>
    <xf numFmtId="0" fontId="34" fillId="11" borderId="62" xfId="0" applyFont="1" applyFill="1" applyBorder="1" applyAlignment="1">
      <alignment horizontal="center" vertical="center"/>
    </xf>
    <xf numFmtId="0" fontId="32" fillId="11" borderId="63" xfId="0" applyFont="1" applyFill="1" applyBorder="1" applyAlignment="1">
      <alignment horizontal="center" vertical="center"/>
    </xf>
    <xf numFmtId="169" fontId="33" fillId="11" borderId="64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9" fontId="0" fillId="0" borderId="0" xfId="0" applyNumberFormat="1" applyAlignment="1">
      <alignment horizontal="right"/>
    </xf>
    <xf numFmtId="169" fontId="38" fillId="0" borderId="0" xfId="0" applyNumberFormat="1" applyFont="1" applyAlignment="1">
      <alignment horizontal="right"/>
    </xf>
    <xf numFmtId="0" fontId="38" fillId="0" borderId="0" xfId="0" applyFont="1"/>
    <xf numFmtId="169" fontId="38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169" fontId="38" fillId="0" borderId="0" xfId="0" applyNumberFormat="1" applyFont="1"/>
    <xf numFmtId="169" fontId="0" fillId="0" borderId="0" xfId="0" applyNumberFormat="1"/>
    <xf numFmtId="10" fontId="0" fillId="0" borderId="0" xfId="0" applyNumberFormat="1"/>
    <xf numFmtId="0" fontId="0" fillId="0" borderId="0" xfId="0" applyFont="1" applyAlignment="1"/>
    <xf numFmtId="0" fontId="39" fillId="0" borderId="0" xfId="0" applyFont="1" applyAlignment="1"/>
    <xf numFmtId="0" fontId="23" fillId="0" borderId="0" xfId="0" applyFont="1" applyAlignment="1"/>
    <xf numFmtId="0" fontId="6" fillId="12" borderId="14" xfId="0" applyFont="1" applyFill="1" applyBorder="1" applyAlignment="1">
      <alignment horizontal="left" vertical="center"/>
    </xf>
    <xf numFmtId="0" fontId="6" fillId="12" borderId="15" xfId="0" applyFont="1" applyFill="1" applyBorder="1" applyAlignment="1">
      <alignment vertical="center"/>
    </xf>
    <xf numFmtId="0" fontId="19" fillId="12" borderId="14" xfId="0" applyFont="1" applyFill="1" applyBorder="1" applyAlignment="1">
      <alignment horizontal="left" vertical="center"/>
    </xf>
    <xf numFmtId="0" fontId="7" fillId="13" borderId="27" xfId="0" applyFont="1" applyFill="1" applyBorder="1" applyAlignment="1">
      <alignment vertical="center"/>
    </xf>
    <xf numFmtId="0" fontId="6" fillId="13" borderId="27" xfId="0" applyFont="1" applyFill="1" applyBorder="1" applyAlignment="1">
      <alignment vertical="center"/>
    </xf>
    <xf numFmtId="0" fontId="20" fillId="13" borderId="27" xfId="0" applyFont="1" applyFill="1" applyBorder="1" applyAlignment="1">
      <alignment vertical="center"/>
    </xf>
    <xf numFmtId="0" fontId="40" fillId="0" borderId="14" xfId="0" applyFont="1" applyBorder="1" applyAlignment="1">
      <alignment horizontal="left" vertical="center"/>
    </xf>
    <xf numFmtId="0" fontId="41" fillId="3" borderId="27" xfId="0" applyFont="1" applyFill="1" applyBorder="1" applyAlignment="1">
      <alignment vertical="center"/>
    </xf>
    <xf numFmtId="0" fontId="42" fillId="3" borderId="27" xfId="0" applyFont="1" applyFill="1" applyBorder="1" applyAlignment="1">
      <alignment vertical="center"/>
    </xf>
    <xf numFmtId="0" fontId="43" fillId="0" borderId="0" xfId="0" applyFont="1" applyAlignment="1"/>
    <xf numFmtId="0" fontId="6" fillId="14" borderId="26" xfId="0" applyFont="1" applyFill="1" applyBorder="1" applyAlignment="1">
      <alignment horizontal="left" vertical="center"/>
    </xf>
    <xf numFmtId="0" fontId="7" fillId="14" borderId="27" xfId="0" applyFont="1" applyFill="1" applyBorder="1" applyAlignment="1">
      <alignment vertical="center"/>
    </xf>
    <xf numFmtId="0" fontId="6" fillId="14" borderId="27" xfId="0" applyFont="1" applyFill="1" applyBorder="1" applyAlignment="1">
      <alignment vertical="center"/>
    </xf>
    <xf numFmtId="0" fontId="6" fillId="14" borderId="28" xfId="0" applyFont="1" applyFill="1" applyBorder="1" applyAlignment="1">
      <alignment vertical="center"/>
    </xf>
    <xf numFmtId="0" fontId="20" fillId="14" borderId="27" xfId="0" applyFont="1" applyFill="1" applyBorder="1" applyAlignment="1">
      <alignment vertical="center"/>
    </xf>
    <xf numFmtId="0" fontId="22" fillId="15" borderId="0" xfId="0" applyFont="1" applyFill="1" applyAlignment="1">
      <alignment vertical="top"/>
    </xf>
    <xf numFmtId="0" fontId="6" fillId="16" borderId="26" xfId="0" applyFont="1" applyFill="1" applyBorder="1" applyAlignment="1">
      <alignment horizontal="left" vertical="center"/>
    </xf>
    <xf numFmtId="0" fontId="20" fillId="16" borderId="27" xfId="0" applyFont="1" applyFill="1" applyBorder="1" applyAlignment="1">
      <alignment vertical="center"/>
    </xf>
    <xf numFmtId="0" fontId="6" fillId="16" borderId="27" xfId="0" applyFont="1" applyFill="1" applyBorder="1" applyAlignment="1">
      <alignment vertical="center"/>
    </xf>
    <xf numFmtId="0" fontId="6" fillId="17" borderId="26" xfId="0" applyFont="1" applyFill="1" applyBorder="1" applyAlignment="1">
      <alignment horizontal="left" vertical="center"/>
    </xf>
    <xf numFmtId="0" fontId="7" fillId="17" borderId="27" xfId="0" applyFont="1" applyFill="1" applyBorder="1" applyAlignment="1">
      <alignment vertical="center"/>
    </xf>
    <xf numFmtId="0" fontId="6" fillId="17" borderId="27" xfId="0" applyFont="1" applyFill="1" applyBorder="1" applyAlignment="1">
      <alignment vertical="center"/>
    </xf>
    <xf numFmtId="0" fontId="6" fillId="17" borderId="55" xfId="0" applyFont="1" applyFill="1" applyBorder="1" applyAlignment="1">
      <alignment vertical="center"/>
    </xf>
    <xf numFmtId="0" fontId="6" fillId="8" borderId="55" xfId="0" applyFont="1" applyFill="1" applyBorder="1" applyAlignment="1">
      <alignment vertical="center"/>
    </xf>
    <xf numFmtId="3" fontId="6" fillId="8" borderId="55" xfId="0" applyNumberFormat="1" applyFont="1" applyFill="1" applyBorder="1" applyAlignment="1">
      <alignment horizontal="right" vertical="center"/>
    </xf>
    <xf numFmtId="3" fontId="6" fillId="8" borderId="69" xfId="0" applyNumberFormat="1" applyFont="1" applyFill="1" applyBorder="1" applyAlignment="1">
      <alignment horizontal="right" vertical="center"/>
    </xf>
    <xf numFmtId="3" fontId="6" fillId="8" borderId="70" xfId="0" applyNumberFormat="1" applyFont="1" applyFill="1" applyBorder="1" applyAlignment="1">
      <alignment horizontal="right" vertical="center"/>
    </xf>
    <xf numFmtId="0" fontId="19" fillId="17" borderId="49" xfId="0" applyFont="1" applyFill="1" applyBorder="1" applyAlignment="1">
      <alignment horizontal="left" vertical="center"/>
    </xf>
    <xf numFmtId="0" fontId="20" fillId="17" borderId="55" xfId="0" applyFont="1" applyFill="1" applyBorder="1" applyAlignment="1">
      <alignment vertical="center"/>
    </xf>
    <xf numFmtId="3" fontId="8" fillId="12" borderId="23" xfId="0" applyNumberFormat="1" applyFont="1" applyFill="1" applyBorder="1" applyAlignment="1">
      <alignment horizontal="right" vertical="center"/>
    </xf>
    <xf numFmtId="3" fontId="8" fillId="12" borderId="24" xfId="0" applyNumberFormat="1" applyFont="1" applyFill="1" applyBorder="1" applyAlignment="1">
      <alignment horizontal="right" vertical="center"/>
    </xf>
    <xf numFmtId="0" fontId="11" fillId="12" borderId="31" xfId="0" applyFont="1" applyFill="1" applyBorder="1" applyAlignment="1">
      <alignment horizontal="left" vertical="center" wrapText="1"/>
    </xf>
    <xf numFmtId="0" fontId="6" fillId="12" borderId="31" xfId="0" applyFont="1" applyFill="1" applyBorder="1" applyAlignment="1">
      <alignment horizontal="left" vertical="center" wrapText="1"/>
    </xf>
    <xf numFmtId="0" fontId="19" fillId="12" borderId="31" xfId="0" applyFont="1" applyFill="1" applyBorder="1" applyAlignment="1">
      <alignment horizontal="left" vertical="center"/>
    </xf>
    <xf numFmtId="0" fontId="19" fillId="16" borderId="20" xfId="0" applyFont="1" applyFill="1" applyBorder="1" applyAlignment="1">
      <alignment horizontal="left" vertical="center"/>
    </xf>
    <xf numFmtId="0" fontId="6" fillId="16" borderId="38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6" fillId="14" borderId="20" xfId="0" applyFont="1" applyFill="1" applyBorder="1" applyAlignment="1">
      <alignment horizontal="left" vertical="center"/>
    </xf>
    <xf numFmtId="0" fontId="6" fillId="14" borderId="38" xfId="0" applyFont="1" applyFill="1" applyBorder="1" applyAlignment="1">
      <alignment vertical="center"/>
    </xf>
    <xf numFmtId="0" fontId="19" fillId="18" borderId="20" xfId="0" applyFont="1" applyFill="1" applyBorder="1" applyAlignment="1">
      <alignment horizontal="left" vertical="center"/>
    </xf>
    <xf numFmtId="0" fontId="7" fillId="18" borderId="27" xfId="0" applyFont="1" applyFill="1" applyBorder="1" applyAlignment="1">
      <alignment vertical="center"/>
    </xf>
    <xf numFmtId="0" fontId="6" fillId="18" borderId="27" xfId="0" applyFont="1" applyFill="1" applyBorder="1" applyAlignment="1">
      <alignment vertical="center"/>
    </xf>
    <xf numFmtId="0" fontId="6" fillId="18" borderId="38" xfId="0" applyFont="1" applyFill="1" applyBorder="1" applyAlignment="1">
      <alignment vertical="center"/>
    </xf>
    <xf numFmtId="0" fontId="6" fillId="12" borderId="31" xfId="0" applyFont="1" applyFill="1" applyBorder="1" applyAlignment="1">
      <alignment horizontal="left" vertical="center"/>
    </xf>
    <xf numFmtId="0" fontId="6" fillId="12" borderId="38" xfId="0" applyFont="1" applyFill="1" applyBorder="1" applyAlignment="1">
      <alignment vertical="center"/>
    </xf>
    <xf numFmtId="0" fontId="6" fillId="17" borderId="20" xfId="0" applyFont="1" applyFill="1" applyBorder="1" applyAlignment="1">
      <alignment horizontal="left" vertical="center"/>
    </xf>
    <xf numFmtId="0" fontId="20" fillId="17" borderId="27" xfId="0" applyFont="1" applyFill="1" applyBorder="1" applyAlignment="1">
      <alignment vertical="center"/>
    </xf>
    <xf numFmtId="0" fontId="6" fillId="17" borderId="38" xfId="0" applyFont="1" applyFill="1" applyBorder="1" applyAlignment="1">
      <alignment vertical="center"/>
    </xf>
    <xf numFmtId="0" fontId="44" fillId="0" borderId="55" xfId="0" applyFont="1" applyFill="1" applyBorder="1" applyAlignment="1">
      <alignment horizontal="left" vertical="center"/>
    </xf>
    <xf numFmtId="0" fontId="45" fillId="0" borderId="0" xfId="0" applyFont="1" applyAlignment="1"/>
    <xf numFmtId="169" fontId="46" fillId="0" borderId="67" xfId="0" applyNumberFormat="1" applyFont="1" applyBorder="1" applyAlignment="1">
      <alignment horizontal="right" vertical="center"/>
    </xf>
    <xf numFmtId="0" fontId="16" fillId="4" borderId="81" xfId="0" applyFont="1" applyFill="1" applyBorder="1" applyAlignment="1">
      <alignment horizontal="left" vertical="center" wrapText="1"/>
    </xf>
    <xf numFmtId="3" fontId="8" fillId="0" borderId="83" xfId="0" applyNumberFormat="1" applyFont="1" applyBorder="1" applyAlignment="1">
      <alignment horizontal="right" vertical="center"/>
    </xf>
    <xf numFmtId="3" fontId="8" fillId="0" borderId="84" xfId="0" applyNumberFormat="1" applyFont="1" applyBorder="1" applyAlignment="1">
      <alignment horizontal="right" vertical="center"/>
    </xf>
    <xf numFmtId="3" fontId="10" fillId="4" borderId="85" xfId="0" applyNumberFormat="1" applyFont="1" applyFill="1" applyBorder="1" applyAlignment="1">
      <alignment horizontal="right" vertical="center"/>
    </xf>
    <xf numFmtId="0" fontId="29" fillId="0" borderId="86" xfId="0" applyFont="1" applyBorder="1" applyAlignment="1">
      <alignment horizontal="left" vertical="center" wrapText="1"/>
    </xf>
    <xf numFmtId="0" fontId="29" fillId="0" borderId="87" xfId="0" applyFont="1" applyBorder="1" applyAlignment="1">
      <alignment horizontal="left" vertical="center" wrapText="1"/>
    </xf>
    <xf numFmtId="0" fontId="29" fillId="0" borderId="88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55" xfId="0" applyFont="1" applyBorder="1" applyAlignment="1"/>
    <xf numFmtId="0" fontId="20" fillId="12" borderId="25" xfId="0" applyFont="1" applyFill="1" applyBorder="1" applyAlignment="1">
      <alignment horizontal="left" vertical="center" wrapText="1"/>
    </xf>
    <xf numFmtId="0" fontId="2" fillId="12" borderId="25" xfId="0" applyFont="1" applyFill="1" applyBorder="1"/>
    <xf numFmtId="0" fontId="2" fillId="12" borderId="45" xfId="0" applyFont="1" applyFill="1" applyBorder="1"/>
    <xf numFmtId="0" fontId="7" fillId="12" borderId="25" xfId="0" applyFont="1" applyFill="1" applyBorder="1" applyAlignment="1">
      <alignment horizontal="left" vertical="center" wrapText="1"/>
    </xf>
    <xf numFmtId="0" fontId="26" fillId="4" borderId="81" xfId="0" applyFont="1" applyFill="1" applyBorder="1" applyAlignment="1">
      <alignment horizontal="center" vertical="center" wrapText="1"/>
    </xf>
    <xf numFmtId="0" fontId="2" fillId="0" borderId="82" xfId="0" applyFont="1" applyBorder="1"/>
    <xf numFmtId="0" fontId="20" fillId="12" borderId="45" xfId="0" applyFont="1" applyFill="1" applyBorder="1" applyAlignment="1">
      <alignment horizontal="left" vertical="center" wrapText="1"/>
    </xf>
    <xf numFmtId="0" fontId="20" fillId="12" borderId="71" xfId="0" applyFont="1" applyFill="1" applyBorder="1" applyAlignment="1">
      <alignment horizontal="left" vertical="center" wrapText="1"/>
    </xf>
    <xf numFmtId="0" fontId="21" fillId="0" borderId="80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76" xfId="0" applyFont="1" applyBorder="1" applyAlignment="1">
      <alignment horizontal="left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A58D"/>
  </sheetPr>
  <dimension ref="A1:AR989"/>
  <sheetViews>
    <sheetView showGridLines="0" tabSelected="1" topLeftCell="A7" zoomScale="78" zoomScaleNormal="78" workbookViewId="0">
      <pane xSplit="8" ySplit="3" topLeftCell="I38" activePane="bottomRight" state="frozen"/>
      <selection activeCell="A7" sqref="A7"/>
      <selection pane="topRight" activeCell="I7" sqref="I7"/>
      <selection pane="bottomLeft" activeCell="A10" sqref="A10"/>
      <selection pane="bottomRight" activeCell="A39" sqref="A39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13.75" customWidth="1"/>
    <col min="5" max="5" width="9.875" style="155" customWidth="1"/>
    <col min="6" max="20" width="11.125" customWidth="1"/>
    <col min="21" max="21" width="8.375" customWidth="1"/>
    <col min="22" max="44" width="10" customWidth="1"/>
  </cols>
  <sheetData>
    <row r="1" spans="1:44" ht="19.5" customHeight="1">
      <c r="A1" s="167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9.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9.5" customHeight="1">
      <c r="A3" s="168" t="s">
        <v>75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9.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1"/>
      <c r="W5" s="1"/>
      <c r="X5" s="1"/>
      <c r="Y5" s="1"/>
      <c r="Z5" s="1"/>
      <c r="AA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9.5" customHeight="1">
      <c r="A6" s="302" t="s">
        <v>145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2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9.5" customHeight="1">
      <c r="A7" s="304"/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9.5" customHeight="1" thickBot="1">
      <c r="A8" s="3"/>
      <c r="B8" s="182" t="s">
        <v>30</v>
      </c>
      <c r="C8" s="1"/>
      <c r="D8" s="1"/>
      <c r="E8" s="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25.15" customHeight="1" thickBot="1">
      <c r="A9" s="5" t="s">
        <v>143</v>
      </c>
      <c r="B9" s="6"/>
      <c r="C9" s="6"/>
      <c r="D9" s="6"/>
      <c r="E9" s="185" t="s">
        <v>77</v>
      </c>
      <c r="F9" s="7">
        <v>2021</v>
      </c>
      <c r="G9" s="7">
        <v>2022</v>
      </c>
      <c r="H9" s="7">
        <v>2023</v>
      </c>
      <c r="I9" s="8">
        <v>44227</v>
      </c>
      <c r="J9" s="9">
        <v>44248</v>
      </c>
      <c r="K9" s="10">
        <v>44276</v>
      </c>
      <c r="L9" s="10">
        <v>44307</v>
      </c>
      <c r="M9" s="10">
        <v>44337</v>
      </c>
      <c r="N9" s="10">
        <v>44368</v>
      </c>
      <c r="O9" s="10">
        <v>44398</v>
      </c>
      <c r="P9" s="10">
        <v>44429</v>
      </c>
      <c r="Q9" s="10">
        <v>44460</v>
      </c>
      <c r="R9" s="10">
        <v>44490</v>
      </c>
      <c r="S9" s="9">
        <v>44530</v>
      </c>
      <c r="T9" s="11" t="s">
        <v>2</v>
      </c>
      <c r="U9" s="12">
        <v>44218</v>
      </c>
      <c r="V9" s="12">
        <v>44249</v>
      </c>
      <c r="W9" s="13">
        <v>44277</v>
      </c>
      <c r="X9" s="13">
        <v>44308</v>
      </c>
      <c r="Y9" s="13">
        <v>44338</v>
      </c>
      <c r="Z9" s="13">
        <v>44369</v>
      </c>
      <c r="AA9" s="12">
        <v>44399</v>
      </c>
      <c r="AB9" s="11" t="s">
        <v>3</v>
      </c>
      <c r="AC9" s="12">
        <v>44461</v>
      </c>
      <c r="AD9" s="12">
        <v>44491</v>
      </c>
      <c r="AE9" s="12">
        <v>44522</v>
      </c>
      <c r="AF9" s="11" t="s">
        <v>4</v>
      </c>
      <c r="AG9" s="14">
        <v>44219</v>
      </c>
      <c r="AH9" s="11" t="s">
        <v>5</v>
      </c>
      <c r="AI9" s="13">
        <v>44278</v>
      </c>
      <c r="AJ9" s="13">
        <v>44309</v>
      </c>
      <c r="AK9" s="13">
        <v>44339</v>
      </c>
      <c r="AL9" s="13">
        <v>44370</v>
      </c>
      <c r="AM9" s="12">
        <v>44400</v>
      </c>
      <c r="AN9" s="11" t="s">
        <v>6</v>
      </c>
      <c r="AO9" s="12">
        <v>44462</v>
      </c>
      <c r="AP9" s="12">
        <v>44492</v>
      </c>
      <c r="AQ9" s="12">
        <v>44523</v>
      </c>
      <c r="AR9" s="11" t="s">
        <v>7</v>
      </c>
    </row>
    <row r="10" spans="1:44" ht="19.5" customHeight="1">
      <c r="A10" s="244" t="s">
        <v>8</v>
      </c>
      <c r="B10" s="245"/>
      <c r="C10" s="16"/>
      <c r="D10" s="17"/>
      <c r="E10" s="171"/>
      <c r="F10" s="18"/>
      <c r="G10" s="18"/>
      <c r="H10" s="18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22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ht="19.5" customHeight="1">
      <c r="A11" s="24" t="s">
        <v>9</v>
      </c>
      <c r="B11" s="25"/>
      <c r="C11" s="25"/>
      <c r="D11" s="26"/>
      <c r="E11" s="186"/>
      <c r="F11" s="28">
        <f t="shared" ref="F11:F23" si="0">SUM(I11:T11)</f>
        <v>0</v>
      </c>
      <c r="G11" s="28">
        <f t="shared" ref="G11:G15" si="1">SUM(U11:AF11)</f>
        <v>0</v>
      </c>
      <c r="H11" s="28">
        <f t="shared" ref="H11:H23" si="2">SUM(AG11:AR11)</f>
        <v>0</v>
      </c>
      <c r="I11" s="2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ht="19.5" customHeight="1">
      <c r="A12" s="15" t="s">
        <v>10</v>
      </c>
      <c r="B12" s="30" t="s">
        <v>11</v>
      </c>
      <c r="C12" s="25"/>
      <c r="D12" s="26"/>
      <c r="E12" s="186"/>
      <c r="F12" s="28">
        <f t="shared" si="0"/>
        <v>0</v>
      </c>
      <c r="G12" s="28">
        <f t="shared" si="1"/>
        <v>0</v>
      </c>
      <c r="H12" s="28">
        <f t="shared" si="2"/>
        <v>0</v>
      </c>
      <c r="I12" s="2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ht="19.5" customHeight="1">
      <c r="A13" s="24" t="s">
        <v>12</v>
      </c>
      <c r="B13" s="25"/>
      <c r="C13" s="25"/>
      <c r="D13" s="26"/>
      <c r="E13" s="186"/>
      <c r="F13" s="28">
        <f t="shared" si="0"/>
        <v>0</v>
      </c>
      <c r="G13" s="28">
        <f t="shared" si="1"/>
        <v>0</v>
      </c>
      <c r="H13" s="28">
        <f t="shared" si="2"/>
        <v>0</v>
      </c>
      <c r="I13" s="2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ht="19.5" customHeight="1" thickBot="1">
      <c r="A14" s="31" t="s">
        <v>13</v>
      </c>
      <c r="B14" s="32" t="s">
        <v>14</v>
      </c>
      <c r="C14" s="33"/>
      <c r="D14" s="34"/>
      <c r="E14" s="186"/>
      <c r="F14" s="28">
        <f t="shared" si="0"/>
        <v>0</v>
      </c>
      <c r="G14" s="28">
        <f t="shared" si="1"/>
        <v>0</v>
      </c>
      <c r="H14" s="28">
        <f t="shared" si="2"/>
        <v>0</v>
      </c>
      <c r="I14" s="3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</row>
    <row r="15" spans="1:44" ht="19.5" hidden="1" customHeight="1">
      <c r="A15" s="38" t="s">
        <v>15</v>
      </c>
      <c r="B15" s="33"/>
      <c r="C15" s="33"/>
      <c r="D15" s="34"/>
      <c r="E15" s="186"/>
      <c r="F15" s="28">
        <f t="shared" si="0"/>
        <v>0</v>
      </c>
      <c r="G15" s="28">
        <f t="shared" si="1"/>
        <v>0</v>
      </c>
      <c r="H15" s="28">
        <f t="shared" si="2"/>
        <v>0</v>
      </c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7"/>
      <c r="U15" s="22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ht="19.5" customHeight="1" thickBot="1">
      <c r="A16" s="39" t="s">
        <v>16</v>
      </c>
      <c r="B16" s="165" t="s">
        <v>30</v>
      </c>
      <c r="C16" s="40"/>
      <c r="D16" s="41"/>
      <c r="E16" s="187"/>
      <c r="F16" s="28">
        <f t="shared" si="0"/>
        <v>0</v>
      </c>
      <c r="G16" s="28">
        <f>SUM(G11:G14)</f>
        <v>0</v>
      </c>
      <c r="H16" s="28">
        <f t="shared" si="2"/>
        <v>0</v>
      </c>
      <c r="I16" s="42">
        <f t="shared" ref="I16:AR16" si="3">SUM(I10:I15)</f>
        <v>0</v>
      </c>
      <c r="J16" s="43">
        <f t="shared" si="3"/>
        <v>0</v>
      </c>
      <c r="K16" s="43">
        <f t="shared" si="3"/>
        <v>0</v>
      </c>
      <c r="L16" s="43">
        <f t="shared" si="3"/>
        <v>0</v>
      </c>
      <c r="M16" s="43">
        <f t="shared" si="3"/>
        <v>0</v>
      </c>
      <c r="N16" s="43">
        <f t="shared" si="3"/>
        <v>0</v>
      </c>
      <c r="O16" s="43">
        <f t="shared" si="3"/>
        <v>0</v>
      </c>
      <c r="P16" s="43">
        <f t="shared" si="3"/>
        <v>0</v>
      </c>
      <c r="Q16" s="43">
        <f t="shared" si="3"/>
        <v>0</v>
      </c>
      <c r="R16" s="43">
        <f t="shared" si="3"/>
        <v>0</v>
      </c>
      <c r="S16" s="43">
        <f t="shared" si="3"/>
        <v>0</v>
      </c>
      <c r="T16" s="44">
        <f t="shared" si="3"/>
        <v>0</v>
      </c>
      <c r="U16" s="44">
        <f t="shared" si="3"/>
        <v>0</v>
      </c>
      <c r="V16" s="44">
        <f t="shared" si="3"/>
        <v>0</v>
      </c>
      <c r="W16" s="44">
        <f t="shared" si="3"/>
        <v>0</v>
      </c>
      <c r="X16" s="44">
        <f t="shared" si="3"/>
        <v>0</v>
      </c>
      <c r="Y16" s="44">
        <f t="shared" si="3"/>
        <v>0</v>
      </c>
      <c r="Z16" s="44">
        <f t="shared" si="3"/>
        <v>0</v>
      </c>
      <c r="AA16" s="44">
        <f t="shared" si="3"/>
        <v>0</v>
      </c>
      <c r="AB16" s="44">
        <f t="shared" si="3"/>
        <v>0</v>
      </c>
      <c r="AC16" s="44">
        <f t="shared" si="3"/>
        <v>0</v>
      </c>
      <c r="AD16" s="44">
        <f t="shared" si="3"/>
        <v>0</v>
      </c>
      <c r="AE16" s="44">
        <f t="shared" si="3"/>
        <v>0</v>
      </c>
      <c r="AF16" s="44">
        <f t="shared" si="3"/>
        <v>0</v>
      </c>
      <c r="AG16" s="44">
        <f t="shared" si="3"/>
        <v>0</v>
      </c>
      <c r="AH16" s="44">
        <f t="shared" si="3"/>
        <v>0</v>
      </c>
      <c r="AI16" s="44">
        <f t="shared" si="3"/>
        <v>0</v>
      </c>
      <c r="AJ16" s="44">
        <f t="shared" si="3"/>
        <v>0</v>
      </c>
      <c r="AK16" s="44">
        <f t="shared" si="3"/>
        <v>0</v>
      </c>
      <c r="AL16" s="44">
        <f t="shared" si="3"/>
        <v>0</v>
      </c>
      <c r="AM16" s="44">
        <f t="shared" si="3"/>
        <v>0</v>
      </c>
      <c r="AN16" s="44">
        <f t="shared" si="3"/>
        <v>0</v>
      </c>
      <c r="AO16" s="44">
        <f t="shared" si="3"/>
        <v>0</v>
      </c>
      <c r="AP16" s="44">
        <f t="shared" si="3"/>
        <v>0</v>
      </c>
      <c r="AQ16" s="44">
        <f t="shared" si="3"/>
        <v>0</v>
      </c>
      <c r="AR16" s="44">
        <f t="shared" si="3"/>
        <v>0</v>
      </c>
    </row>
    <row r="17" spans="1:44" ht="19.5" customHeight="1">
      <c r="A17" s="45" t="s">
        <v>17</v>
      </c>
      <c r="B17" s="46" t="s">
        <v>18</v>
      </c>
      <c r="C17" s="16"/>
      <c r="D17" s="16"/>
      <c r="E17" s="188"/>
      <c r="F17" s="28">
        <f t="shared" si="0"/>
        <v>0</v>
      </c>
      <c r="G17" s="28">
        <f t="shared" ref="G17:G23" si="4">SUM(U17:AF17)</f>
        <v>0</v>
      </c>
      <c r="H17" s="28">
        <f t="shared" si="2"/>
        <v>0</v>
      </c>
      <c r="I17" s="47"/>
      <c r="J17" s="48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</row>
    <row r="18" spans="1:44" ht="19.5" customHeight="1">
      <c r="A18" s="246" t="s">
        <v>134</v>
      </c>
      <c r="B18" s="247" t="s">
        <v>95</v>
      </c>
      <c r="C18" s="248"/>
      <c r="D18" s="34"/>
      <c r="E18" s="186"/>
      <c r="F18" s="28">
        <f t="shared" si="0"/>
        <v>3700</v>
      </c>
      <c r="G18" s="28">
        <f t="shared" si="4"/>
        <v>5000</v>
      </c>
      <c r="H18" s="28">
        <f t="shared" si="2"/>
        <v>6000</v>
      </c>
      <c r="I18" s="35"/>
      <c r="J18" s="36"/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500</v>
      </c>
      <c r="R18" s="36">
        <v>1000</v>
      </c>
      <c r="S18" s="36">
        <v>1000</v>
      </c>
      <c r="T18" s="37">
        <v>1200</v>
      </c>
      <c r="U18" s="51">
        <v>200</v>
      </c>
      <c r="V18" s="51">
        <v>200</v>
      </c>
      <c r="W18" s="51">
        <v>200</v>
      </c>
      <c r="X18" s="51">
        <v>200</v>
      </c>
      <c r="Y18" s="51">
        <v>200</v>
      </c>
      <c r="Z18" s="51">
        <v>200</v>
      </c>
      <c r="AA18" s="51">
        <v>0</v>
      </c>
      <c r="AB18" s="51">
        <v>0</v>
      </c>
      <c r="AC18" s="51">
        <v>600</v>
      </c>
      <c r="AD18" s="51">
        <v>1000</v>
      </c>
      <c r="AE18" s="51">
        <v>1000</v>
      </c>
      <c r="AF18" s="37">
        <v>1200</v>
      </c>
      <c r="AG18" s="51">
        <v>300</v>
      </c>
      <c r="AH18" s="51">
        <v>300</v>
      </c>
      <c r="AI18" s="51">
        <v>300</v>
      </c>
      <c r="AJ18" s="51">
        <v>300</v>
      </c>
      <c r="AK18" s="51">
        <v>300</v>
      </c>
      <c r="AL18" s="51">
        <v>300</v>
      </c>
      <c r="AM18" s="51">
        <v>0</v>
      </c>
      <c r="AN18" s="51">
        <v>0</v>
      </c>
      <c r="AO18" s="51">
        <v>800</v>
      </c>
      <c r="AP18" s="51">
        <v>1100</v>
      </c>
      <c r="AQ18" s="51">
        <v>1100</v>
      </c>
      <c r="AR18" s="37">
        <v>1200</v>
      </c>
    </row>
    <row r="19" spans="1:44" ht="19.5" customHeight="1">
      <c r="A19" s="246" t="s">
        <v>130</v>
      </c>
      <c r="B19" s="249" t="s">
        <v>98</v>
      </c>
      <c r="C19" s="248"/>
      <c r="D19" s="34"/>
      <c r="E19" s="186"/>
      <c r="F19" s="28">
        <f t="shared" si="0"/>
        <v>1920</v>
      </c>
      <c r="G19" s="28">
        <f t="shared" si="4"/>
        <v>5760</v>
      </c>
      <c r="H19" s="28">
        <f t="shared" si="2"/>
        <v>5760</v>
      </c>
      <c r="I19" s="35"/>
      <c r="J19" s="36"/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480</v>
      </c>
      <c r="R19" s="36">
        <v>480</v>
      </c>
      <c r="S19" s="36">
        <v>480</v>
      </c>
      <c r="T19" s="37">
        <v>480</v>
      </c>
      <c r="U19" s="37">
        <v>480</v>
      </c>
      <c r="V19" s="37">
        <v>480</v>
      </c>
      <c r="W19" s="37">
        <v>480</v>
      </c>
      <c r="X19" s="37">
        <v>480</v>
      </c>
      <c r="Y19" s="37">
        <v>480</v>
      </c>
      <c r="Z19" s="37">
        <v>480</v>
      </c>
      <c r="AA19" s="37">
        <v>480</v>
      </c>
      <c r="AB19" s="37">
        <v>480</v>
      </c>
      <c r="AC19" s="37">
        <v>480</v>
      </c>
      <c r="AD19" s="37">
        <v>480</v>
      </c>
      <c r="AE19" s="37">
        <v>480</v>
      </c>
      <c r="AF19" s="37">
        <v>480</v>
      </c>
      <c r="AG19" s="37">
        <v>480</v>
      </c>
      <c r="AH19" s="37">
        <v>480</v>
      </c>
      <c r="AI19" s="37">
        <v>480</v>
      </c>
      <c r="AJ19" s="37">
        <v>480</v>
      </c>
      <c r="AK19" s="37">
        <v>480</v>
      </c>
      <c r="AL19" s="37">
        <v>480</v>
      </c>
      <c r="AM19" s="37">
        <v>480</v>
      </c>
      <c r="AN19" s="37">
        <v>480</v>
      </c>
      <c r="AO19" s="37">
        <v>480</v>
      </c>
      <c r="AP19" s="37">
        <v>480</v>
      </c>
      <c r="AQ19" s="37">
        <v>480</v>
      </c>
      <c r="AR19" s="37">
        <v>480</v>
      </c>
    </row>
    <row r="20" spans="1:44" ht="19.5" customHeight="1">
      <c r="A20" s="246" t="s">
        <v>135</v>
      </c>
      <c r="B20" s="247" t="s">
        <v>20</v>
      </c>
      <c r="C20" s="248"/>
      <c r="D20" s="34"/>
      <c r="E20" s="186"/>
      <c r="F20" s="28">
        <f t="shared" si="0"/>
        <v>720</v>
      </c>
      <c r="G20" s="28">
        <f t="shared" si="4"/>
        <v>0</v>
      </c>
      <c r="H20" s="28">
        <f t="shared" si="2"/>
        <v>0</v>
      </c>
      <c r="I20" s="35"/>
      <c r="J20" s="36"/>
      <c r="K20" s="36">
        <v>450</v>
      </c>
      <c r="L20" s="36">
        <v>270</v>
      </c>
      <c r="M20" s="36"/>
      <c r="N20" s="36"/>
      <c r="O20" s="36"/>
      <c r="P20" s="36"/>
      <c r="Q20" s="36"/>
      <c r="R20" s="36"/>
      <c r="S20" s="36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</row>
    <row r="21" spans="1:44" ht="19.5" customHeight="1">
      <c r="A21" s="246" t="s">
        <v>131</v>
      </c>
      <c r="B21" s="249" t="s">
        <v>101</v>
      </c>
      <c r="C21" s="248"/>
      <c r="D21" s="34"/>
      <c r="E21" s="186"/>
      <c r="F21" s="28">
        <f t="shared" si="0"/>
        <v>3625</v>
      </c>
      <c r="G21" s="28">
        <f t="shared" si="4"/>
        <v>75000</v>
      </c>
      <c r="H21" s="28">
        <f t="shared" si="2"/>
        <v>90000</v>
      </c>
      <c r="I21" s="35"/>
      <c r="J21" s="36"/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375</v>
      </c>
      <c r="R21" s="36">
        <v>750</v>
      </c>
      <c r="S21" s="36">
        <v>1250</v>
      </c>
      <c r="T21" s="36">
        <v>1250</v>
      </c>
      <c r="U21" s="52">
        <v>7500</v>
      </c>
      <c r="V21" s="52">
        <v>7500</v>
      </c>
      <c r="W21" s="52">
        <v>7500</v>
      </c>
      <c r="X21" s="52">
        <v>7500</v>
      </c>
      <c r="Y21" s="52">
        <v>7500</v>
      </c>
      <c r="Z21" s="52">
        <v>7500</v>
      </c>
      <c r="AA21" s="52">
        <v>0</v>
      </c>
      <c r="AB21" s="52">
        <v>0</v>
      </c>
      <c r="AC21" s="52">
        <v>7500</v>
      </c>
      <c r="AD21" s="52">
        <v>7500</v>
      </c>
      <c r="AE21" s="52">
        <v>7500</v>
      </c>
      <c r="AF21" s="52">
        <v>7500</v>
      </c>
      <c r="AG21" s="52">
        <v>7500</v>
      </c>
      <c r="AH21" s="52">
        <v>7500</v>
      </c>
      <c r="AI21" s="52">
        <v>7500</v>
      </c>
      <c r="AJ21" s="52">
        <v>7500</v>
      </c>
      <c r="AK21" s="52">
        <v>7500</v>
      </c>
      <c r="AL21" s="52">
        <v>7500</v>
      </c>
      <c r="AM21" s="52">
        <v>7500</v>
      </c>
      <c r="AN21" s="52">
        <v>7500</v>
      </c>
      <c r="AO21" s="52">
        <v>7500</v>
      </c>
      <c r="AP21" s="52">
        <v>7500</v>
      </c>
      <c r="AQ21" s="52">
        <v>7500</v>
      </c>
      <c r="AR21" s="52">
        <v>7500</v>
      </c>
    </row>
    <row r="22" spans="1:44" ht="19.5" customHeight="1">
      <c r="A22" s="246" t="s">
        <v>136</v>
      </c>
      <c r="B22" s="249" t="s">
        <v>104</v>
      </c>
      <c r="C22" s="248"/>
      <c r="D22" s="34"/>
      <c r="E22" s="186"/>
      <c r="F22" s="28">
        <f t="shared" si="0"/>
        <v>2500</v>
      </c>
      <c r="G22" s="28">
        <f t="shared" si="4"/>
        <v>30000</v>
      </c>
      <c r="H22" s="28">
        <f t="shared" si="2"/>
        <v>30000</v>
      </c>
      <c r="I22" s="35"/>
      <c r="J22" s="36"/>
      <c r="K22" s="36"/>
      <c r="L22" s="36"/>
      <c r="M22" s="36"/>
      <c r="N22" s="36"/>
      <c r="O22" s="36"/>
      <c r="P22" s="36"/>
      <c r="Q22" s="36">
        <v>0</v>
      </c>
      <c r="R22" s="36">
        <v>0</v>
      </c>
      <c r="S22" s="36">
        <v>0</v>
      </c>
      <c r="T22" s="37">
        <v>2500</v>
      </c>
      <c r="U22" s="37">
        <v>2500</v>
      </c>
      <c r="V22" s="37">
        <v>2500</v>
      </c>
      <c r="W22" s="37">
        <v>2500</v>
      </c>
      <c r="X22" s="37">
        <v>2500</v>
      </c>
      <c r="Y22" s="37">
        <v>2500</v>
      </c>
      <c r="Z22" s="37">
        <v>2500</v>
      </c>
      <c r="AA22" s="37">
        <v>2500</v>
      </c>
      <c r="AB22" s="37">
        <v>2500</v>
      </c>
      <c r="AC22" s="37">
        <v>2500</v>
      </c>
      <c r="AD22" s="37">
        <v>2500</v>
      </c>
      <c r="AE22" s="37">
        <v>2500</v>
      </c>
      <c r="AF22" s="37">
        <v>2500</v>
      </c>
      <c r="AG22" s="37">
        <v>2500</v>
      </c>
      <c r="AH22" s="37">
        <v>2500</v>
      </c>
      <c r="AI22" s="37">
        <v>2500</v>
      </c>
      <c r="AJ22" s="37">
        <v>2500</v>
      </c>
      <c r="AK22" s="37">
        <v>2500</v>
      </c>
      <c r="AL22" s="37">
        <v>2500</v>
      </c>
      <c r="AM22" s="37">
        <v>2500</v>
      </c>
      <c r="AN22" s="37">
        <v>2500</v>
      </c>
      <c r="AO22" s="37">
        <v>2500</v>
      </c>
      <c r="AP22" s="37">
        <v>2500</v>
      </c>
      <c r="AQ22" s="37">
        <v>2500</v>
      </c>
      <c r="AR22" s="37">
        <v>2500</v>
      </c>
    </row>
    <row r="23" spans="1:44" ht="19.5" customHeight="1">
      <c r="A23" s="246" t="s">
        <v>137</v>
      </c>
      <c r="B23" s="249" t="s">
        <v>103</v>
      </c>
      <c r="C23" s="248"/>
      <c r="D23" s="34"/>
      <c r="E23" s="186"/>
      <c r="F23" s="28">
        <f t="shared" si="0"/>
        <v>2250</v>
      </c>
      <c r="G23" s="28">
        <f t="shared" si="4"/>
        <v>27000</v>
      </c>
      <c r="H23" s="28">
        <f t="shared" si="2"/>
        <v>27000</v>
      </c>
      <c r="I23" s="35"/>
      <c r="J23" s="36"/>
      <c r="K23" s="36"/>
      <c r="L23" s="36"/>
      <c r="M23" s="36"/>
      <c r="N23" s="36"/>
      <c r="O23" s="36"/>
      <c r="P23" s="36"/>
      <c r="Q23" s="36"/>
      <c r="R23" s="36">
        <v>0</v>
      </c>
      <c r="S23" s="36"/>
      <c r="T23" s="37">
        <v>2250</v>
      </c>
      <c r="U23" s="37">
        <v>2250</v>
      </c>
      <c r="V23" s="37">
        <v>2250</v>
      </c>
      <c r="W23" s="37">
        <v>2250</v>
      </c>
      <c r="X23" s="37">
        <v>2250</v>
      </c>
      <c r="Y23" s="37">
        <v>2250</v>
      </c>
      <c r="Z23" s="37">
        <v>2250</v>
      </c>
      <c r="AA23" s="37">
        <v>2250</v>
      </c>
      <c r="AB23" s="37">
        <v>2250</v>
      </c>
      <c r="AC23" s="37">
        <v>2250</v>
      </c>
      <c r="AD23" s="37">
        <v>2250</v>
      </c>
      <c r="AE23" s="37">
        <v>2250</v>
      </c>
      <c r="AF23" s="37">
        <v>2250</v>
      </c>
      <c r="AG23" s="37">
        <v>2250</v>
      </c>
      <c r="AH23" s="37">
        <v>2250</v>
      </c>
      <c r="AI23" s="37">
        <v>2250</v>
      </c>
      <c r="AJ23" s="37">
        <v>2250</v>
      </c>
      <c r="AK23" s="37">
        <v>2250</v>
      </c>
      <c r="AL23" s="37">
        <v>2250</v>
      </c>
      <c r="AM23" s="37">
        <v>2250</v>
      </c>
      <c r="AN23" s="37">
        <v>2250</v>
      </c>
      <c r="AO23" s="37">
        <v>2250</v>
      </c>
      <c r="AP23" s="37">
        <v>2250</v>
      </c>
      <c r="AQ23" s="37">
        <v>2250</v>
      </c>
      <c r="AR23" s="37">
        <v>2250</v>
      </c>
    </row>
    <row r="24" spans="1:44" ht="19.5" customHeight="1">
      <c r="A24" s="259" t="s">
        <v>138</v>
      </c>
      <c r="B24" s="249" t="s">
        <v>105</v>
      </c>
      <c r="C24" s="248"/>
      <c r="D24" s="34"/>
      <c r="E24" s="186"/>
      <c r="F24" s="28">
        <f t="shared" ref="F24" si="5">SUM(I24:T24)</f>
        <v>15000</v>
      </c>
      <c r="G24" s="28">
        <f t="shared" ref="G24" si="6">SUM(U24:AF24)</f>
        <v>60000</v>
      </c>
      <c r="H24" s="28">
        <f t="shared" ref="H24" si="7">SUM(AG24:AR24)</f>
        <v>115000</v>
      </c>
      <c r="I24" s="35"/>
      <c r="J24" s="36"/>
      <c r="K24" s="36"/>
      <c r="L24" s="36"/>
      <c r="M24" s="36"/>
      <c r="N24" s="36"/>
      <c r="O24" s="36"/>
      <c r="P24" s="36"/>
      <c r="Q24" s="36"/>
      <c r="R24" s="52">
        <v>5000</v>
      </c>
      <c r="S24" s="52">
        <v>5000</v>
      </c>
      <c r="T24" s="52">
        <v>5000</v>
      </c>
      <c r="U24" s="52">
        <v>5000</v>
      </c>
      <c r="V24" s="52">
        <v>5000</v>
      </c>
      <c r="W24" s="52">
        <v>5000</v>
      </c>
      <c r="X24" s="52">
        <v>5000</v>
      </c>
      <c r="Y24" s="52">
        <v>5000</v>
      </c>
      <c r="Z24" s="52">
        <v>5000</v>
      </c>
      <c r="AA24" s="52">
        <v>5000</v>
      </c>
      <c r="AB24" s="52">
        <v>5000</v>
      </c>
      <c r="AC24" s="52">
        <v>5000</v>
      </c>
      <c r="AD24" s="52">
        <v>5000</v>
      </c>
      <c r="AE24" s="52">
        <v>5000</v>
      </c>
      <c r="AF24" s="52">
        <v>5000</v>
      </c>
      <c r="AG24" s="52">
        <v>5000</v>
      </c>
      <c r="AH24" s="51">
        <v>10000</v>
      </c>
      <c r="AI24" s="51">
        <v>10000</v>
      </c>
      <c r="AJ24" s="51">
        <v>10000</v>
      </c>
      <c r="AK24" s="51">
        <v>10000</v>
      </c>
      <c r="AL24" s="51">
        <v>10000</v>
      </c>
      <c r="AM24" s="51">
        <v>10000</v>
      </c>
      <c r="AN24" s="51">
        <v>10000</v>
      </c>
      <c r="AO24" s="51">
        <v>10000</v>
      </c>
      <c r="AP24" s="51">
        <v>10000</v>
      </c>
      <c r="AQ24" s="51">
        <v>10000</v>
      </c>
      <c r="AR24" s="51">
        <v>10000</v>
      </c>
    </row>
    <row r="25" spans="1:44" ht="19.5" hidden="1" customHeight="1">
      <c r="A25" s="15" t="s">
        <v>19</v>
      </c>
      <c r="B25" s="33"/>
      <c r="C25" s="33"/>
      <c r="D25" s="34"/>
      <c r="E25" s="186"/>
      <c r="F25" s="28">
        <f t="shared" ref="F25:F38" si="8">SUM(I25:T25)</f>
        <v>0</v>
      </c>
      <c r="G25" s="28">
        <f t="shared" ref="G25:G38" si="9">SUM(U25:AF25)</f>
        <v>0</v>
      </c>
      <c r="H25" s="28">
        <f t="shared" ref="H25:H38" si="10">SUM(AG25:AR25)</f>
        <v>0</v>
      </c>
      <c r="I25" s="3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</row>
    <row r="26" spans="1:44" ht="19.5" hidden="1" customHeight="1">
      <c r="A26" s="15" t="s">
        <v>21</v>
      </c>
      <c r="B26" s="33"/>
      <c r="C26" s="33"/>
      <c r="D26" s="34"/>
      <c r="E26" s="186"/>
      <c r="F26" s="28">
        <f t="shared" si="8"/>
        <v>0</v>
      </c>
      <c r="G26" s="28">
        <f t="shared" si="9"/>
        <v>0</v>
      </c>
      <c r="H26" s="28">
        <f t="shared" si="10"/>
        <v>0</v>
      </c>
      <c r="I26" s="35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</row>
    <row r="27" spans="1:44" ht="19.5" hidden="1" customHeight="1">
      <c r="A27" s="15" t="s">
        <v>22</v>
      </c>
      <c r="B27" s="33"/>
      <c r="C27" s="33"/>
      <c r="D27" s="34"/>
      <c r="E27" s="186"/>
      <c r="F27" s="28">
        <f t="shared" si="8"/>
        <v>0</v>
      </c>
      <c r="G27" s="28">
        <f t="shared" si="9"/>
        <v>0</v>
      </c>
      <c r="H27" s="28">
        <f t="shared" si="10"/>
        <v>0</v>
      </c>
      <c r="I27" s="35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</row>
    <row r="28" spans="1:44" ht="19.5" hidden="1" customHeight="1">
      <c r="A28" s="15" t="s">
        <v>23</v>
      </c>
      <c r="B28" s="33"/>
      <c r="C28" s="33"/>
      <c r="D28" s="34"/>
      <c r="E28" s="186"/>
      <c r="F28" s="28">
        <f t="shared" si="8"/>
        <v>0</v>
      </c>
      <c r="G28" s="28">
        <f t="shared" si="9"/>
        <v>0</v>
      </c>
      <c r="H28" s="28">
        <f t="shared" si="10"/>
        <v>0</v>
      </c>
      <c r="I28" s="3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spans="1:44" ht="19.5" hidden="1" customHeight="1">
      <c r="A29" s="15" t="s">
        <v>24</v>
      </c>
      <c r="B29" s="33"/>
      <c r="C29" s="33"/>
      <c r="D29" s="34"/>
      <c r="E29" s="186"/>
      <c r="F29" s="28">
        <f t="shared" si="8"/>
        <v>0</v>
      </c>
      <c r="G29" s="28">
        <f t="shared" si="9"/>
        <v>0</v>
      </c>
      <c r="H29" s="28">
        <f t="shared" si="10"/>
        <v>0</v>
      </c>
      <c r="I29" s="35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</row>
    <row r="30" spans="1:44" ht="19.5" customHeight="1">
      <c r="A30" s="260" t="s">
        <v>25</v>
      </c>
      <c r="B30" s="261" t="s">
        <v>106</v>
      </c>
      <c r="C30" s="262"/>
      <c r="D30" s="53"/>
      <c r="E30" s="189"/>
      <c r="F30" s="28">
        <f t="shared" si="8"/>
        <v>10117</v>
      </c>
      <c r="G30" s="28">
        <f t="shared" si="9"/>
        <v>0</v>
      </c>
      <c r="H30" s="28">
        <f t="shared" si="10"/>
        <v>0</v>
      </c>
      <c r="I30" s="54"/>
      <c r="J30" s="55"/>
      <c r="K30" s="55"/>
      <c r="L30" s="55"/>
      <c r="M30" s="55"/>
      <c r="N30" s="55">
        <v>10117</v>
      </c>
      <c r="O30" s="198" t="s">
        <v>30</v>
      </c>
      <c r="P30" s="55"/>
      <c r="Q30" s="55"/>
      <c r="R30" s="55"/>
      <c r="S30" s="55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</row>
    <row r="31" spans="1:44" ht="19.5" customHeight="1">
      <c r="A31" s="254" t="s">
        <v>25</v>
      </c>
      <c r="B31" s="258" t="s">
        <v>107</v>
      </c>
      <c r="C31" s="256"/>
      <c r="D31" s="257"/>
      <c r="E31" s="190"/>
      <c r="F31" s="28">
        <f t="shared" si="8"/>
        <v>5000</v>
      </c>
      <c r="G31" s="28">
        <f t="shared" si="9"/>
        <v>0</v>
      </c>
      <c r="H31" s="28">
        <f t="shared" si="10"/>
        <v>0</v>
      </c>
      <c r="I31" s="57"/>
      <c r="J31" s="58"/>
      <c r="K31" s="58"/>
      <c r="L31" s="58">
        <v>0</v>
      </c>
      <c r="M31" s="58">
        <v>0</v>
      </c>
      <c r="N31" s="58">
        <v>0</v>
      </c>
      <c r="O31" s="58">
        <v>5000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</row>
    <row r="32" spans="1:44" ht="19.5" customHeight="1">
      <c r="A32" s="59" t="s">
        <v>25</v>
      </c>
      <c r="B32" s="60" t="s">
        <v>26</v>
      </c>
      <c r="C32" s="61"/>
      <c r="D32" s="62"/>
      <c r="E32" s="191"/>
      <c r="F32" s="28">
        <f t="shared" si="8"/>
        <v>0</v>
      </c>
      <c r="G32" s="28">
        <f t="shared" si="9"/>
        <v>0</v>
      </c>
      <c r="H32" s="28">
        <f t="shared" si="10"/>
        <v>0</v>
      </c>
      <c r="I32" s="63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</row>
    <row r="33" spans="1:44" ht="19.5" customHeight="1">
      <c r="A33" s="263" t="s">
        <v>27</v>
      </c>
      <c r="B33" s="264" t="s">
        <v>28</v>
      </c>
      <c r="C33" s="265"/>
      <c r="D33" s="65"/>
      <c r="E33" s="193"/>
      <c r="F33" s="28">
        <f t="shared" si="8"/>
        <v>8279.3250000000007</v>
      </c>
      <c r="G33" s="28">
        <f t="shared" si="9"/>
        <v>2759.7750000000001</v>
      </c>
      <c r="H33" s="28">
        <f t="shared" si="10"/>
        <v>0</v>
      </c>
      <c r="I33" s="66"/>
      <c r="J33" s="67"/>
      <c r="K33" s="67"/>
      <c r="L33" s="68">
        <f t="shared" ref="L33:W33" si="11">+(L67+L68)*0.5935</f>
        <v>919.92500000000007</v>
      </c>
      <c r="M33" s="68">
        <f t="shared" si="11"/>
        <v>919.92500000000007</v>
      </c>
      <c r="N33" s="68">
        <f t="shared" si="11"/>
        <v>919.92500000000007</v>
      </c>
      <c r="O33" s="68">
        <f t="shared" si="11"/>
        <v>919.92500000000007</v>
      </c>
      <c r="P33" s="68">
        <f t="shared" si="11"/>
        <v>919.92500000000007</v>
      </c>
      <c r="Q33" s="68">
        <f t="shared" si="11"/>
        <v>919.92500000000007</v>
      </c>
      <c r="R33" s="68">
        <f t="shared" si="11"/>
        <v>919.92500000000007</v>
      </c>
      <c r="S33" s="68">
        <f t="shared" si="11"/>
        <v>919.92500000000007</v>
      </c>
      <c r="T33" s="68">
        <f t="shared" si="11"/>
        <v>919.92500000000007</v>
      </c>
      <c r="U33" s="68">
        <f t="shared" si="11"/>
        <v>919.92500000000007</v>
      </c>
      <c r="V33" s="68">
        <f t="shared" si="11"/>
        <v>919.92500000000007</v>
      </c>
      <c r="W33" s="68">
        <f t="shared" si="11"/>
        <v>919.92500000000007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</row>
    <row r="34" spans="1:44" ht="19.5" customHeight="1">
      <c r="A34" s="263" t="s">
        <v>27</v>
      </c>
      <c r="B34" s="264" t="s">
        <v>29</v>
      </c>
      <c r="C34" s="265"/>
      <c r="D34" s="65"/>
      <c r="E34" s="193"/>
      <c r="F34" s="28">
        <f t="shared" si="8"/>
        <v>9276.4050000000007</v>
      </c>
      <c r="G34" s="28">
        <f t="shared" si="9"/>
        <v>1762.9250000000002</v>
      </c>
      <c r="H34" s="28">
        <f t="shared" si="10"/>
        <v>0</v>
      </c>
      <c r="I34" s="66"/>
      <c r="J34" s="68">
        <f t="shared" ref="J34:U34" si="12">+(J65+J66)*0.5935</f>
        <v>77.155000000000001</v>
      </c>
      <c r="K34" s="68">
        <f t="shared" si="12"/>
        <v>919.92500000000007</v>
      </c>
      <c r="L34" s="68">
        <f t="shared" si="12"/>
        <v>919.92500000000007</v>
      </c>
      <c r="M34" s="68">
        <f t="shared" si="12"/>
        <v>919.92500000000007</v>
      </c>
      <c r="N34" s="68">
        <f t="shared" si="12"/>
        <v>919.92500000000007</v>
      </c>
      <c r="O34" s="68">
        <f t="shared" si="12"/>
        <v>919.92500000000007</v>
      </c>
      <c r="P34" s="68">
        <f t="shared" si="12"/>
        <v>919.92500000000007</v>
      </c>
      <c r="Q34" s="68">
        <f t="shared" si="12"/>
        <v>919.92500000000007</v>
      </c>
      <c r="R34" s="68">
        <f t="shared" si="12"/>
        <v>919.92500000000007</v>
      </c>
      <c r="S34" s="68">
        <f t="shared" si="12"/>
        <v>919.92500000000007</v>
      </c>
      <c r="T34" s="68">
        <f t="shared" si="12"/>
        <v>919.92500000000007</v>
      </c>
      <c r="U34" s="68">
        <f t="shared" si="12"/>
        <v>919.92500000000007</v>
      </c>
      <c r="V34" s="69">
        <v>843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69">
        <v>0</v>
      </c>
      <c r="AR34" s="69">
        <v>0</v>
      </c>
    </row>
    <row r="35" spans="1:44" s="241" customFormat="1" ht="19.5" customHeight="1" thickBot="1">
      <c r="A35" s="271" t="s">
        <v>108</v>
      </c>
      <c r="B35" s="272" t="s">
        <v>109</v>
      </c>
      <c r="C35" s="266"/>
      <c r="D35" s="267"/>
      <c r="E35" s="193"/>
      <c r="F35" s="28">
        <f t="shared" si="8"/>
        <v>2664</v>
      </c>
      <c r="G35" s="28">
        <f t="shared" si="9"/>
        <v>5336</v>
      </c>
      <c r="H35" s="28"/>
      <c r="I35" s="268"/>
      <c r="J35" s="269"/>
      <c r="K35" s="269"/>
      <c r="L35" s="269"/>
      <c r="M35" s="269"/>
      <c r="N35" s="269"/>
      <c r="O35" s="269"/>
      <c r="P35" s="269"/>
      <c r="Q35" s="269">
        <v>666</v>
      </c>
      <c r="R35" s="269">
        <v>666</v>
      </c>
      <c r="S35" s="269">
        <v>666</v>
      </c>
      <c r="T35" s="269">
        <v>666</v>
      </c>
      <c r="U35" s="269">
        <v>666</v>
      </c>
      <c r="V35" s="269">
        <v>666</v>
      </c>
      <c r="W35" s="269">
        <v>666</v>
      </c>
      <c r="X35" s="269">
        <v>666</v>
      </c>
      <c r="Y35" s="269">
        <v>668</v>
      </c>
      <c r="Z35" s="269">
        <v>668</v>
      </c>
      <c r="AA35" s="269">
        <v>668</v>
      </c>
      <c r="AB35" s="269">
        <v>668</v>
      </c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</row>
    <row r="36" spans="1:44" ht="19.5" customHeight="1" thickBot="1">
      <c r="A36" s="39" t="s">
        <v>31</v>
      </c>
      <c r="B36" s="165" t="s">
        <v>30</v>
      </c>
      <c r="C36" s="40"/>
      <c r="D36" s="70"/>
      <c r="E36" s="192"/>
      <c r="F36" s="28">
        <f t="shared" si="8"/>
        <v>65051.729999999989</v>
      </c>
      <c r="G36" s="28">
        <f t="shared" si="9"/>
        <v>212618.7</v>
      </c>
      <c r="H36" s="28">
        <f t="shared" si="10"/>
        <v>273760</v>
      </c>
      <c r="I36" s="42">
        <f>SUM(I17:I35)</f>
        <v>0</v>
      </c>
      <c r="J36" s="42">
        <f t="shared" ref="J36:AR36" si="13">SUM(J17:J35)</f>
        <v>77.155000000000001</v>
      </c>
      <c r="K36" s="42">
        <f t="shared" si="13"/>
        <v>1369.9250000000002</v>
      </c>
      <c r="L36" s="42">
        <f t="shared" si="13"/>
        <v>2109.8500000000004</v>
      </c>
      <c r="M36" s="42">
        <f t="shared" si="13"/>
        <v>1839.8500000000001</v>
      </c>
      <c r="N36" s="42">
        <f t="shared" si="13"/>
        <v>11956.849999999999</v>
      </c>
      <c r="O36" s="42">
        <f t="shared" si="13"/>
        <v>6839.85</v>
      </c>
      <c r="P36" s="42">
        <f t="shared" si="13"/>
        <v>1839.8500000000001</v>
      </c>
      <c r="Q36" s="42">
        <f t="shared" si="13"/>
        <v>3860.8500000000004</v>
      </c>
      <c r="R36" s="42">
        <f t="shared" si="13"/>
        <v>9735.85</v>
      </c>
      <c r="S36" s="42">
        <f t="shared" si="13"/>
        <v>10235.849999999999</v>
      </c>
      <c r="T36" s="42">
        <f t="shared" si="13"/>
        <v>15185.849999999999</v>
      </c>
      <c r="U36" s="42">
        <f t="shared" si="13"/>
        <v>20435.849999999999</v>
      </c>
      <c r="V36" s="42">
        <f t="shared" si="13"/>
        <v>20358.924999999999</v>
      </c>
      <c r="W36" s="42">
        <f t="shared" si="13"/>
        <v>19515.924999999999</v>
      </c>
      <c r="X36" s="42">
        <f t="shared" si="13"/>
        <v>18596</v>
      </c>
      <c r="Y36" s="42">
        <f t="shared" si="13"/>
        <v>18598</v>
      </c>
      <c r="Z36" s="42">
        <f t="shared" si="13"/>
        <v>18598</v>
      </c>
      <c r="AA36" s="42">
        <f t="shared" si="13"/>
        <v>10898</v>
      </c>
      <c r="AB36" s="42">
        <f t="shared" si="13"/>
        <v>10898</v>
      </c>
      <c r="AC36" s="42">
        <f t="shared" si="13"/>
        <v>18330</v>
      </c>
      <c r="AD36" s="42">
        <f t="shared" si="13"/>
        <v>18730</v>
      </c>
      <c r="AE36" s="42">
        <f t="shared" si="13"/>
        <v>18730</v>
      </c>
      <c r="AF36" s="42">
        <f t="shared" si="13"/>
        <v>18930</v>
      </c>
      <c r="AG36" s="42">
        <f t="shared" si="13"/>
        <v>18030</v>
      </c>
      <c r="AH36" s="42">
        <f t="shared" si="13"/>
        <v>23030</v>
      </c>
      <c r="AI36" s="42">
        <f t="shared" si="13"/>
        <v>23030</v>
      </c>
      <c r="AJ36" s="42">
        <f t="shared" si="13"/>
        <v>23030</v>
      </c>
      <c r="AK36" s="42">
        <f t="shared" si="13"/>
        <v>23030</v>
      </c>
      <c r="AL36" s="42">
        <f t="shared" si="13"/>
        <v>23030</v>
      </c>
      <c r="AM36" s="42">
        <f t="shared" si="13"/>
        <v>22730</v>
      </c>
      <c r="AN36" s="42">
        <f t="shared" si="13"/>
        <v>22730</v>
      </c>
      <c r="AO36" s="42">
        <f t="shared" si="13"/>
        <v>23530</v>
      </c>
      <c r="AP36" s="42">
        <f t="shared" si="13"/>
        <v>23830</v>
      </c>
      <c r="AQ36" s="42">
        <f t="shared" si="13"/>
        <v>23830</v>
      </c>
      <c r="AR36" s="42">
        <f t="shared" si="13"/>
        <v>23930</v>
      </c>
    </row>
    <row r="37" spans="1:44" ht="19.5" customHeight="1">
      <c r="A37" s="71" t="s">
        <v>144</v>
      </c>
      <c r="B37" s="166" t="s">
        <v>30</v>
      </c>
      <c r="C37" s="72"/>
      <c r="D37" s="73"/>
      <c r="E37" s="173"/>
      <c r="F37" s="273">
        <f t="shared" si="8"/>
        <v>65051.729999999989</v>
      </c>
      <c r="G37" s="274">
        <f t="shared" si="9"/>
        <v>212618.7</v>
      </c>
      <c r="H37" s="274">
        <f t="shared" si="10"/>
        <v>273760</v>
      </c>
      <c r="I37" s="76">
        <f t="shared" ref="I37:AR37" si="14">I16+I36</f>
        <v>0</v>
      </c>
      <c r="J37" s="77">
        <f t="shared" si="14"/>
        <v>77.155000000000001</v>
      </c>
      <c r="K37" s="77">
        <f t="shared" si="14"/>
        <v>1369.9250000000002</v>
      </c>
      <c r="L37" s="77">
        <f t="shared" si="14"/>
        <v>2109.8500000000004</v>
      </c>
      <c r="M37" s="77">
        <f t="shared" si="14"/>
        <v>1839.8500000000001</v>
      </c>
      <c r="N37" s="77">
        <f t="shared" si="14"/>
        <v>11956.849999999999</v>
      </c>
      <c r="O37" s="77">
        <f t="shared" si="14"/>
        <v>6839.85</v>
      </c>
      <c r="P37" s="77">
        <f t="shared" si="14"/>
        <v>1839.8500000000001</v>
      </c>
      <c r="Q37" s="77">
        <f t="shared" si="14"/>
        <v>3860.8500000000004</v>
      </c>
      <c r="R37" s="77">
        <f t="shared" si="14"/>
        <v>9735.85</v>
      </c>
      <c r="S37" s="77">
        <f t="shared" si="14"/>
        <v>10235.849999999999</v>
      </c>
      <c r="T37" s="78">
        <f t="shared" si="14"/>
        <v>15185.849999999999</v>
      </c>
      <c r="U37" s="78">
        <f t="shared" si="14"/>
        <v>20435.849999999999</v>
      </c>
      <c r="V37" s="78">
        <f t="shared" si="14"/>
        <v>20358.924999999999</v>
      </c>
      <c r="W37" s="78">
        <f t="shared" si="14"/>
        <v>19515.924999999999</v>
      </c>
      <c r="X37" s="78">
        <f t="shared" si="14"/>
        <v>18596</v>
      </c>
      <c r="Y37" s="78">
        <f t="shared" si="14"/>
        <v>18598</v>
      </c>
      <c r="Z37" s="78">
        <f t="shared" si="14"/>
        <v>18598</v>
      </c>
      <c r="AA37" s="78">
        <f t="shared" si="14"/>
        <v>10898</v>
      </c>
      <c r="AB37" s="78">
        <f t="shared" si="14"/>
        <v>10898</v>
      </c>
      <c r="AC37" s="78">
        <f t="shared" si="14"/>
        <v>18330</v>
      </c>
      <c r="AD37" s="78">
        <f t="shared" si="14"/>
        <v>18730</v>
      </c>
      <c r="AE37" s="78">
        <f t="shared" si="14"/>
        <v>18730</v>
      </c>
      <c r="AF37" s="78">
        <f t="shared" si="14"/>
        <v>18930</v>
      </c>
      <c r="AG37" s="78">
        <f t="shared" si="14"/>
        <v>18030</v>
      </c>
      <c r="AH37" s="78">
        <f t="shared" si="14"/>
        <v>23030</v>
      </c>
      <c r="AI37" s="78">
        <f t="shared" si="14"/>
        <v>23030</v>
      </c>
      <c r="AJ37" s="78">
        <f t="shared" si="14"/>
        <v>23030</v>
      </c>
      <c r="AK37" s="78">
        <f t="shared" si="14"/>
        <v>23030</v>
      </c>
      <c r="AL37" s="78">
        <f t="shared" si="14"/>
        <v>23030</v>
      </c>
      <c r="AM37" s="78">
        <f t="shared" si="14"/>
        <v>22730</v>
      </c>
      <c r="AN37" s="78">
        <f t="shared" si="14"/>
        <v>22730</v>
      </c>
      <c r="AO37" s="78">
        <f t="shared" si="14"/>
        <v>23530</v>
      </c>
      <c r="AP37" s="78">
        <f t="shared" si="14"/>
        <v>23830</v>
      </c>
      <c r="AQ37" s="78">
        <f t="shared" si="14"/>
        <v>23830</v>
      </c>
      <c r="AR37" s="78">
        <f t="shared" si="14"/>
        <v>23930</v>
      </c>
    </row>
    <row r="38" spans="1:44" ht="12" customHeight="1" thickBot="1">
      <c r="A38" s="3"/>
      <c r="B38" s="1"/>
      <c r="C38" s="1"/>
      <c r="D38" s="1"/>
      <c r="E38" s="1"/>
      <c r="F38" s="27">
        <f t="shared" si="8"/>
        <v>0</v>
      </c>
      <c r="G38" s="28">
        <f t="shared" si="9"/>
        <v>0</v>
      </c>
      <c r="H38" s="28">
        <f t="shared" si="10"/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2"/>
      <c r="V38" s="79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9.5" customHeight="1" thickBot="1">
      <c r="A39" s="5" t="s">
        <v>32</v>
      </c>
      <c r="B39" s="6"/>
      <c r="C39" s="6"/>
      <c r="D39" s="80"/>
      <c r="E39" s="185" t="s">
        <v>78</v>
      </c>
      <c r="F39" s="27"/>
      <c r="G39" s="28"/>
      <c r="H39" s="28"/>
      <c r="I39" s="81">
        <f>I9</f>
        <v>44227</v>
      </c>
      <c r="J39" s="82">
        <f t="shared" ref="J39:AR39" si="15">IF(I39="","",EOMONTH(I39,1))</f>
        <v>44255</v>
      </c>
      <c r="K39" s="82">
        <f t="shared" si="15"/>
        <v>44286</v>
      </c>
      <c r="L39" s="82">
        <f t="shared" si="15"/>
        <v>44316</v>
      </c>
      <c r="M39" s="82">
        <f t="shared" si="15"/>
        <v>44347</v>
      </c>
      <c r="N39" s="82">
        <f t="shared" si="15"/>
        <v>44377</v>
      </c>
      <c r="O39" s="82">
        <f t="shared" si="15"/>
        <v>44408</v>
      </c>
      <c r="P39" s="82">
        <f t="shared" si="15"/>
        <v>44439</v>
      </c>
      <c r="Q39" s="82">
        <f t="shared" si="15"/>
        <v>44469</v>
      </c>
      <c r="R39" s="82">
        <f t="shared" si="15"/>
        <v>44500</v>
      </c>
      <c r="S39" s="82">
        <f t="shared" si="15"/>
        <v>44530</v>
      </c>
      <c r="T39" s="83">
        <f t="shared" si="15"/>
        <v>44561</v>
      </c>
      <c r="U39" s="83">
        <f t="shared" si="15"/>
        <v>44592</v>
      </c>
      <c r="V39" s="83">
        <f t="shared" si="15"/>
        <v>44620</v>
      </c>
      <c r="W39" s="83">
        <f t="shared" si="15"/>
        <v>44651</v>
      </c>
      <c r="X39" s="83">
        <f t="shared" si="15"/>
        <v>44681</v>
      </c>
      <c r="Y39" s="83">
        <f t="shared" si="15"/>
        <v>44712</v>
      </c>
      <c r="Z39" s="83">
        <f t="shared" si="15"/>
        <v>44742</v>
      </c>
      <c r="AA39" s="83">
        <f t="shared" si="15"/>
        <v>44773</v>
      </c>
      <c r="AB39" s="83">
        <f t="shared" si="15"/>
        <v>44804</v>
      </c>
      <c r="AC39" s="83">
        <f t="shared" si="15"/>
        <v>44834</v>
      </c>
      <c r="AD39" s="83">
        <f t="shared" si="15"/>
        <v>44865</v>
      </c>
      <c r="AE39" s="83">
        <f t="shared" si="15"/>
        <v>44895</v>
      </c>
      <c r="AF39" s="83">
        <f t="shared" si="15"/>
        <v>44926</v>
      </c>
      <c r="AG39" s="83">
        <f t="shared" si="15"/>
        <v>44957</v>
      </c>
      <c r="AH39" s="83">
        <f t="shared" si="15"/>
        <v>44985</v>
      </c>
      <c r="AI39" s="83">
        <f t="shared" si="15"/>
        <v>45016</v>
      </c>
      <c r="AJ39" s="83">
        <f t="shared" si="15"/>
        <v>45046</v>
      </c>
      <c r="AK39" s="83">
        <f t="shared" si="15"/>
        <v>45077</v>
      </c>
      <c r="AL39" s="83">
        <f t="shared" si="15"/>
        <v>45107</v>
      </c>
      <c r="AM39" s="83">
        <f t="shared" si="15"/>
        <v>45138</v>
      </c>
      <c r="AN39" s="83">
        <f t="shared" si="15"/>
        <v>45169</v>
      </c>
      <c r="AO39" s="83">
        <f t="shared" si="15"/>
        <v>45199</v>
      </c>
      <c r="AP39" s="83">
        <f t="shared" si="15"/>
        <v>45230</v>
      </c>
      <c r="AQ39" s="83">
        <f t="shared" si="15"/>
        <v>45260</v>
      </c>
      <c r="AR39" s="83">
        <f t="shared" si="15"/>
        <v>45291</v>
      </c>
    </row>
    <row r="40" spans="1:44" ht="19.5" customHeight="1">
      <c r="A40" s="15" t="s">
        <v>33</v>
      </c>
      <c r="B40" s="46"/>
      <c r="C40" s="16"/>
      <c r="D40" s="172"/>
      <c r="E40" s="186"/>
      <c r="F40" s="28">
        <f t="shared" ref="F40:F47" si="16">SUM(I40:T40)</f>
        <v>0</v>
      </c>
      <c r="G40" s="28">
        <f t="shared" ref="G40:G47" si="17">SUM(U40:AF40)</f>
        <v>0</v>
      </c>
      <c r="H40" s="28">
        <f t="shared" ref="H40:H47" si="18">SUM(AG40:AR40)</f>
        <v>0</v>
      </c>
      <c r="I40" s="35"/>
      <c r="J40" s="36" t="s">
        <v>30</v>
      </c>
      <c r="K40" s="84"/>
      <c r="L40" s="84"/>
      <c r="M40" s="84"/>
      <c r="N40" s="84"/>
      <c r="O40" s="84"/>
      <c r="P40" s="84"/>
      <c r="Q40" s="84"/>
      <c r="R40" s="84"/>
      <c r="S40" s="84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</row>
    <row r="41" spans="1:44" ht="19.5" customHeight="1" thickBot="1">
      <c r="A41" s="38" t="s">
        <v>34</v>
      </c>
      <c r="B41" s="85"/>
      <c r="C41" s="85"/>
      <c r="D41" s="179"/>
      <c r="E41" s="186"/>
      <c r="F41" s="28">
        <f t="shared" si="16"/>
        <v>0</v>
      </c>
      <c r="G41" s="28">
        <f t="shared" si="17"/>
        <v>0</v>
      </c>
      <c r="H41" s="28">
        <f t="shared" si="18"/>
        <v>0</v>
      </c>
      <c r="I41" s="29"/>
      <c r="J41" s="20"/>
      <c r="K41" s="86"/>
      <c r="L41" s="86"/>
      <c r="M41" s="86"/>
      <c r="N41" s="86"/>
      <c r="O41" s="86"/>
      <c r="P41" s="86"/>
      <c r="Q41" s="86"/>
      <c r="R41" s="86"/>
      <c r="S41" s="86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ht="19.5" hidden="1" customHeight="1">
      <c r="A42" s="38" t="s">
        <v>35</v>
      </c>
      <c r="B42" s="85"/>
      <c r="C42" s="85"/>
      <c r="D42" s="181"/>
      <c r="E42" s="188"/>
      <c r="F42" s="28">
        <f t="shared" si="16"/>
        <v>0</v>
      </c>
      <c r="G42" s="28">
        <f t="shared" si="17"/>
        <v>0</v>
      </c>
      <c r="H42" s="28">
        <f t="shared" si="18"/>
        <v>0</v>
      </c>
      <c r="I42" s="29"/>
      <c r="J42" s="20"/>
      <c r="K42" s="86"/>
      <c r="L42" s="86"/>
      <c r="M42" s="86"/>
      <c r="N42" s="86"/>
      <c r="O42" s="86"/>
      <c r="P42" s="86"/>
      <c r="Q42" s="86"/>
      <c r="R42" s="86"/>
      <c r="S42" s="86"/>
      <c r="T42" s="21"/>
      <c r="U42" s="2"/>
      <c r="V42" s="79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9.5" customHeight="1" thickBot="1">
      <c r="A43" s="39" t="s">
        <v>16</v>
      </c>
      <c r="B43" s="165" t="s">
        <v>30</v>
      </c>
      <c r="C43" s="40"/>
      <c r="D43" s="180"/>
      <c r="E43" s="192"/>
      <c r="F43" s="28">
        <f t="shared" si="16"/>
        <v>0</v>
      </c>
      <c r="G43" s="28">
        <f t="shared" si="17"/>
        <v>0</v>
      </c>
      <c r="H43" s="28">
        <f t="shared" si="18"/>
        <v>0</v>
      </c>
      <c r="I43" s="42">
        <f t="shared" ref="I43:AR43" si="19">SUM(I40:I42)</f>
        <v>0</v>
      </c>
      <c r="J43" s="43">
        <f t="shared" si="19"/>
        <v>0</v>
      </c>
      <c r="K43" s="43">
        <f t="shared" si="19"/>
        <v>0</v>
      </c>
      <c r="L43" s="43">
        <f t="shared" si="19"/>
        <v>0</v>
      </c>
      <c r="M43" s="43">
        <f t="shared" si="19"/>
        <v>0</v>
      </c>
      <c r="N43" s="43">
        <f t="shared" si="19"/>
        <v>0</v>
      </c>
      <c r="O43" s="43">
        <f t="shared" si="19"/>
        <v>0</v>
      </c>
      <c r="P43" s="43">
        <f t="shared" si="19"/>
        <v>0</v>
      </c>
      <c r="Q43" s="43">
        <f t="shared" si="19"/>
        <v>0</v>
      </c>
      <c r="R43" s="43">
        <f t="shared" si="19"/>
        <v>0</v>
      </c>
      <c r="S43" s="43">
        <f t="shared" si="19"/>
        <v>0</v>
      </c>
      <c r="T43" s="44">
        <f t="shared" si="19"/>
        <v>0</v>
      </c>
      <c r="U43" s="44">
        <f t="shared" si="19"/>
        <v>0</v>
      </c>
      <c r="V43" s="44">
        <f t="shared" si="19"/>
        <v>0</v>
      </c>
      <c r="W43" s="44">
        <f t="shared" si="19"/>
        <v>0</v>
      </c>
      <c r="X43" s="44">
        <f t="shared" si="19"/>
        <v>0</v>
      </c>
      <c r="Y43" s="44">
        <f t="shared" si="19"/>
        <v>0</v>
      </c>
      <c r="Z43" s="44">
        <f t="shared" si="19"/>
        <v>0</v>
      </c>
      <c r="AA43" s="44">
        <f t="shared" si="19"/>
        <v>0</v>
      </c>
      <c r="AB43" s="44">
        <f t="shared" si="19"/>
        <v>0</v>
      </c>
      <c r="AC43" s="44">
        <f t="shared" si="19"/>
        <v>0</v>
      </c>
      <c r="AD43" s="44">
        <f t="shared" si="19"/>
        <v>0</v>
      </c>
      <c r="AE43" s="44">
        <f t="shared" si="19"/>
        <v>0</v>
      </c>
      <c r="AF43" s="44">
        <f t="shared" si="19"/>
        <v>0</v>
      </c>
      <c r="AG43" s="44">
        <f t="shared" si="19"/>
        <v>0</v>
      </c>
      <c r="AH43" s="44">
        <f t="shared" si="19"/>
        <v>0</v>
      </c>
      <c r="AI43" s="44">
        <f t="shared" si="19"/>
        <v>0</v>
      </c>
      <c r="AJ43" s="44">
        <f t="shared" si="19"/>
        <v>0</v>
      </c>
      <c r="AK43" s="44">
        <f t="shared" si="19"/>
        <v>0</v>
      </c>
      <c r="AL43" s="44">
        <f t="shared" si="19"/>
        <v>0</v>
      </c>
      <c r="AM43" s="44">
        <f t="shared" si="19"/>
        <v>0</v>
      </c>
      <c r="AN43" s="44">
        <f t="shared" si="19"/>
        <v>0</v>
      </c>
      <c r="AO43" s="44">
        <f t="shared" si="19"/>
        <v>0</v>
      </c>
      <c r="AP43" s="44">
        <f t="shared" si="19"/>
        <v>0</v>
      </c>
      <c r="AQ43" s="44">
        <f t="shared" si="19"/>
        <v>0</v>
      </c>
      <c r="AR43" s="44">
        <f t="shared" si="19"/>
        <v>0</v>
      </c>
    </row>
    <row r="44" spans="1:44" ht="19.5" customHeight="1">
      <c r="A44" s="38" t="s">
        <v>36</v>
      </c>
      <c r="B44" s="156" t="s">
        <v>30</v>
      </c>
      <c r="C44" s="16"/>
      <c r="D44" s="158"/>
      <c r="E44" s="188"/>
      <c r="F44" s="28">
        <f t="shared" si="16"/>
        <v>0</v>
      </c>
      <c r="G44" s="28">
        <f t="shared" si="17"/>
        <v>0</v>
      </c>
      <c r="H44" s="28">
        <f t="shared" si="18"/>
        <v>0</v>
      </c>
      <c r="I44" s="29"/>
      <c r="J44" s="20"/>
      <c r="K44" s="86"/>
      <c r="L44" s="86"/>
      <c r="M44" s="86"/>
      <c r="N44" s="86"/>
      <c r="O44" s="86"/>
      <c r="P44" s="86"/>
      <c r="Q44" s="86"/>
      <c r="R44" s="86"/>
      <c r="S44" s="86"/>
      <c r="T44" s="87"/>
      <c r="U44" s="22"/>
      <c r="V44" s="79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30" customHeight="1">
      <c r="A45" s="88" t="s">
        <v>37</v>
      </c>
      <c r="B45" s="89" t="str">
        <f>B21</f>
        <v xml:space="preserve"> Ateliers collectifs bénéficiaires </v>
      </c>
      <c r="C45" s="90"/>
      <c r="D45" s="184"/>
      <c r="E45" s="194"/>
      <c r="F45" s="28">
        <f t="shared" si="16"/>
        <v>2100</v>
      </c>
      <c r="G45" s="28">
        <f t="shared" si="17"/>
        <v>17865</v>
      </c>
      <c r="H45" s="28">
        <f t="shared" si="18"/>
        <v>21438</v>
      </c>
      <c r="I45" s="91"/>
      <c r="J45" s="92"/>
      <c r="K45" s="92">
        <f t="shared" ref="K45:R45" si="20">+K$21*0.8</f>
        <v>0</v>
      </c>
      <c r="L45" s="92">
        <f t="shared" si="20"/>
        <v>0</v>
      </c>
      <c r="M45" s="92">
        <f t="shared" si="20"/>
        <v>0</v>
      </c>
      <c r="N45" s="92">
        <f t="shared" si="20"/>
        <v>0</v>
      </c>
      <c r="O45" s="92">
        <f t="shared" si="20"/>
        <v>0</v>
      </c>
      <c r="P45" s="92">
        <f t="shared" si="20"/>
        <v>0</v>
      </c>
      <c r="Q45" s="92">
        <f t="shared" si="20"/>
        <v>300</v>
      </c>
      <c r="R45" s="92">
        <f t="shared" si="20"/>
        <v>600</v>
      </c>
      <c r="S45" s="92">
        <v>600</v>
      </c>
      <c r="T45" s="92">
        <v>600</v>
      </c>
      <c r="U45" s="92">
        <f t="shared" ref="U45:AR45" si="21">U21*0.2382</f>
        <v>1786.5</v>
      </c>
      <c r="V45" s="92">
        <f t="shared" si="21"/>
        <v>1786.5</v>
      </c>
      <c r="W45" s="92">
        <f t="shared" si="21"/>
        <v>1786.5</v>
      </c>
      <c r="X45" s="92">
        <f t="shared" si="21"/>
        <v>1786.5</v>
      </c>
      <c r="Y45" s="92">
        <f t="shared" si="21"/>
        <v>1786.5</v>
      </c>
      <c r="Z45" s="92">
        <f t="shared" si="21"/>
        <v>1786.5</v>
      </c>
      <c r="AA45" s="92">
        <f t="shared" si="21"/>
        <v>0</v>
      </c>
      <c r="AB45" s="92">
        <f t="shared" si="21"/>
        <v>0</v>
      </c>
      <c r="AC45" s="92">
        <f t="shared" si="21"/>
        <v>1786.5</v>
      </c>
      <c r="AD45" s="92">
        <f t="shared" si="21"/>
        <v>1786.5</v>
      </c>
      <c r="AE45" s="92">
        <f t="shared" si="21"/>
        <v>1786.5</v>
      </c>
      <c r="AF45" s="92">
        <f t="shared" si="21"/>
        <v>1786.5</v>
      </c>
      <c r="AG45" s="92">
        <f t="shared" si="21"/>
        <v>1786.5</v>
      </c>
      <c r="AH45" s="92">
        <f t="shared" si="21"/>
        <v>1786.5</v>
      </c>
      <c r="AI45" s="92">
        <f t="shared" si="21"/>
        <v>1786.5</v>
      </c>
      <c r="AJ45" s="92">
        <f t="shared" si="21"/>
        <v>1786.5</v>
      </c>
      <c r="AK45" s="92">
        <f t="shared" si="21"/>
        <v>1786.5</v>
      </c>
      <c r="AL45" s="92">
        <f t="shared" si="21"/>
        <v>1786.5</v>
      </c>
      <c r="AM45" s="92">
        <f t="shared" si="21"/>
        <v>1786.5</v>
      </c>
      <c r="AN45" s="92">
        <f t="shared" si="21"/>
        <v>1786.5</v>
      </c>
      <c r="AO45" s="92">
        <f t="shared" si="21"/>
        <v>1786.5</v>
      </c>
      <c r="AP45" s="92">
        <f t="shared" si="21"/>
        <v>1786.5</v>
      </c>
      <c r="AQ45" s="92">
        <f t="shared" si="21"/>
        <v>1786.5</v>
      </c>
      <c r="AR45" s="92">
        <f t="shared" si="21"/>
        <v>1786.5</v>
      </c>
    </row>
    <row r="46" spans="1:44" ht="39" customHeight="1">
      <c r="A46" s="275" t="s">
        <v>38</v>
      </c>
      <c r="B46" s="306" t="s">
        <v>110</v>
      </c>
      <c r="C46" s="307"/>
      <c r="D46" s="308"/>
      <c r="E46" s="195"/>
      <c r="F46" s="28">
        <f t="shared" si="16"/>
        <v>2800</v>
      </c>
      <c r="G46" s="28">
        <f t="shared" si="17"/>
        <v>8400</v>
      </c>
      <c r="H46" s="28">
        <f t="shared" si="18"/>
        <v>8400</v>
      </c>
      <c r="I46" s="93">
        <v>0</v>
      </c>
      <c r="J46" s="94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700</v>
      </c>
      <c r="R46" s="20">
        <v>700</v>
      </c>
      <c r="S46" s="20">
        <v>700</v>
      </c>
      <c r="T46" s="20">
        <v>700</v>
      </c>
      <c r="U46" s="20">
        <v>700</v>
      </c>
      <c r="V46" s="20">
        <v>700</v>
      </c>
      <c r="W46" s="20">
        <v>700</v>
      </c>
      <c r="X46" s="20">
        <v>700</v>
      </c>
      <c r="Y46" s="20">
        <v>700</v>
      </c>
      <c r="Z46" s="20">
        <v>700</v>
      </c>
      <c r="AA46" s="20">
        <v>700</v>
      </c>
      <c r="AB46" s="20">
        <v>700</v>
      </c>
      <c r="AC46" s="20">
        <v>700</v>
      </c>
      <c r="AD46" s="20">
        <v>700</v>
      </c>
      <c r="AE46" s="20">
        <v>700</v>
      </c>
      <c r="AF46" s="20">
        <v>700</v>
      </c>
      <c r="AG46" s="20">
        <v>700</v>
      </c>
      <c r="AH46" s="20">
        <v>700</v>
      </c>
      <c r="AI46" s="20">
        <v>700</v>
      </c>
      <c r="AJ46" s="20">
        <v>700</v>
      </c>
      <c r="AK46" s="20">
        <v>700</v>
      </c>
      <c r="AL46" s="20">
        <v>700</v>
      </c>
      <c r="AM46" s="20">
        <v>700</v>
      </c>
      <c r="AN46" s="20">
        <v>700</v>
      </c>
      <c r="AO46" s="20">
        <v>700</v>
      </c>
      <c r="AP46" s="20">
        <v>700</v>
      </c>
      <c r="AQ46" s="20">
        <v>700</v>
      </c>
      <c r="AR46" s="20">
        <v>700</v>
      </c>
    </row>
    <row r="47" spans="1:44" ht="39" customHeight="1">
      <c r="A47" s="275" t="s">
        <v>39</v>
      </c>
      <c r="B47" s="309" t="str">
        <f>B24</f>
        <v xml:space="preserve">Cures Remise en Santé </v>
      </c>
      <c r="C47" s="307"/>
      <c r="D47" s="308"/>
      <c r="E47" s="195"/>
      <c r="F47" s="28">
        <f t="shared" si="16"/>
        <v>12499.5</v>
      </c>
      <c r="G47" s="28">
        <f t="shared" si="17"/>
        <v>49998</v>
      </c>
      <c r="H47" s="28">
        <f t="shared" si="18"/>
        <v>95829.5</v>
      </c>
      <c r="I47" s="29"/>
      <c r="J47" s="20"/>
      <c r="K47" s="86"/>
      <c r="L47" s="86"/>
      <c r="M47" s="86"/>
      <c r="N47" s="86"/>
      <c r="O47" s="86"/>
      <c r="P47" s="86"/>
      <c r="Q47" s="86">
        <f t="shared" ref="Q47:AR47" si="22">Q24*83.33/100</f>
        <v>0</v>
      </c>
      <c r="R47" s="86">
        <f t="shared" si="22"/>
        <v>4166.5</v>
      </c>
      <c r="S47" s="86">
        <f t="shared" si="22"/>
        <v>4166.5</v>
      </c>
      <c r="T47" s="86">
        <f t="shared" si="22"/>
        <v>4166.5</v>
      </c>
      <c r="U47" s="86">
        <f t="shared" si="22"/>
        <v>4166.5</v>
      </c>
      <c r="V47" s="86">
        <f t="shared" si="22"/>
        <v>4166.5</v>
      </c>
      <c r="W47" s="86">
        <f t="shared" si="22"/>
        <v>4166.5</v>
      </c>
      <c r="X47" s="86">
        <f t="shared" si="22"/>
        <v>4166.5</v>
      </c>
      <c r="Y47" s="86">
        <f t="shared" si="22"/>
        <v>4166.5</v>
      </c>
      <c r="Z47" s="86">
        <f t="shared" si="22"/>
        <v>4166.5</v>
      </c>
      <c r="AA47" s="86">
        <f t="shared" si="22"/>
        <v>4166.5</v>
      </c>
      <c r="AB47" s="86">
        <f t="shared" si="22"/>
        <v>4166.5</v>
      </c>
      <c r="AC47" s="86">
        <f t="shared" si="22"/>
        <v>4166.5</v>
      </c>
      <c r="AD47" s="86">
        <f t="shared" si="22"/>
        <v>4166.5</v>
      </c>
      <c r="AE47" s="86">
        <f t="shared" si="22"/>
        <v>4166.5</v>
      </c>
      <c r="AF47" s="86">
        <f t="shared" si="22"/>
        <v>4166.5</v>
      </c>
      <c r="AG47" s="86">
        <f t="shared" si="22"/>
        <v>4166.5</v>
      </c>
      <c r="AH47" s="86">
        <f t="shared" si="22"/>
        <v>8333</v>
      </c>
      <c r="AI47" s="86">
        <f t="shared" si="22"/>
        <v>8333</v>
      </c>
      <c r="AJ47" s="86">
        <f t="shared" si="22"/>
        <v>8333</v>
      </c>
      <c r="AK47" s="86">
        <f t="shared" si="22"/>
        <v>8333</v>
      </c>
      <c r="AL47" s="86">
        <f t="shared" si="22"/>
        <v>8333</v>
      </c>
      <c r="AM47" s="86">
        <f t="shared" si="22"/>
        <v>8333</v>
      </c>
      <c r="AN47" s="86">
        <f t="shared" si="22"/>
        <v>8333</v>
      </c>
      <c r="AO47" s="86">
        <f t="shared" si="22"/>
        <v>8333</v>
      </c>
      <c r="AP47" s="86">
        <f t="shared" si="22"/>
        <v>8333</v>
      </c>
      <c r="AQ47" s="86">
        <f t="shared" si="22"/>
        <v>8333</v>
      </c>
      <c r="AR47" s="86">
        <f t="shared" si="22"/>
        <v>8333</v>
      </c>
    </row>
    <row r="48" spans="1:44" ht="46.9" customHeight="1">
      <c r="A48" s="276" t="s">
        <v>40</v>
      </c>
      <c r="B48" s="306" t="s">
        <v>111</v>
      </c>
      <c r="C48" s="307"/>
      <c r="D48" s="308"/>
      <c r="E48" s="195"/>
      <c r="F48" s="28">
        <f t="shared" ref="F48:F71" si="23">SUM(I48:T48)</f>
        <v>6000</v>
      </c>
      <c r="G48" s="28">
        <f t="shared" ref="G48:G71" si="24">SUM(U48:AF48)</f>
        <v>24000</v>
      </c>
      <c r="H48" s="28">
        <f t="shared" ref="H48:H71" si="25">SUM(AG48:AR48)</f>
        <v>24000</v>
      </c>
      <c r="I48" s="29"/>
      <c r="J48" s="20"/>
      <c r="K48" s="86"/>
      <c r="L48" s="86"/>
      <c r="M48" s="86"/>
      <c r="N48" s="86"/>
      <c r="O48" s="86"/>
      <c r="P48" s="86"/>
      <c r="Q48" s="86"/>
      <c r="R48" s="86">
        <v>2000</v>
      </c>
      <c r="S48" s="154">
        <v>2000</v>
      </c>
      <c r="T48" s="154">
        <v>2000</v>
      </c>
      <c r="U48" s="154">
        <v>2000</v>
      </c>
      <c r="V48" s="154">
        <v>2000</v>
      </c>
      <c r="W48" s="154">
        <v>2000</v>
      </c>
      <c r="X48" s="154">
        <v>2000</v>
      </c>
      <c r="Y48" s="154">
        <v>2000</v>
      </c>
      <c r="Z48" s="154">
        <v>2000</v>
      </c>
      <c r="AA48" s="154">
        <v>2000</v>
      </c>
      <c r="AB48" s="154">
        <v>2000</v>
      </c>
      <c r="AC48" s="154">
        <v>2000</v>
      </c>
      <c r="AD48" s="154">
        <v>2000</v>
      </c>
      <c r="AE48" s="154">
        <v>2000</v>
      </c>
      <c r="AF48" s="154">
        <v>2000</v>
      </c>
      <c r="AG48" s="154">
        <v>2000</v>
      </c>
      <c r="AH48" s="154">
        <v>2000</v>
      </c>
      <c r="AI48" s="154">
        <v>2000</v>
      </c>
      <c r="AJ48" s="154">
        <v>2000</v>
      </c>
      <c r="AK48" s="154">
        <v>2000</v>
      </c>
      <c r="AL48" s="154">
        <v>2000</v>
      </c>
      <c r="AM48" s="154">
        <v>2000</v>
      </c>
      <c r="AN48" s="154">
        <v>2000</v>
      </c>
      <c r="AO48" s="154">
        <v>2000</v>
      </c>
      <c r="AP48" s="154">
        <v>2000</v>
      </c>
      <c r="AQ48" s="154">
        <v>2000</v>
      </c>
      <c r="AR48" s="154">
        <v>2000</v>
      </c>
    </row>
    <row r="49" spans="1:44" s="162" customFormat="1" ht="28.5" customHeight="1">
      <c r="A49" s="277" t="s">
        <v>80</v>
      </c>
      <c r="B49" s="312" t="s">
        <v>112</v>
      </c>
      <c r="C49" s="312"/>
      <c r="D49" s="313"/>
      <c r="E49" s="195"/>
      <c r="F49" s="28">
        <f t="shared" ref="F49" si="26">SUM(I49:T49)</f>
        <v>0</v>
      </c>
      <c r="G49" s="28">
        <f t="shared" ref="G49" si="27">SUM(U49:AF49)</f>
        <v>15000</v>
      </c>
      <c r="H49" s="28">
        <f t="shared" ref="H49" si="28">SUM(AG49:AR49)</f>
        <v>0</v>
      </c>
      <c r="I49" s="159"/>
      <c r="J49" s="94"/>
      <c r="K49" s="160"/>
      <c r="L49" s="160"/>
      <c r="M49" s="160"/>
      <c r="N49" s="160"/>
      <c r="O49" s="160"/>
      <c r="P49" s="160"/>
      <c r="Q49" s="160"/>
      <c r="R49" s="160"/>
      <c r="S49" s="160"/>
      <c r="T49" s="161"/>
      <c r="U49" s="161">
        <v>7500</v>
      </c>
      <c r="V49" s="161"/>
      <c r="W49" s="161"/>
      <c r="X49" s="161"/>
      <c r="Y49" s="161"/>
      <c r="Z49" s="161">
        <v>7500</v>
      </c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</row>
    <row r="50" spans="1:44" ht="19.5" customHeight="1">
      <c r="A50" s="278" t="s">
        <v>113</v>
      </c>
      <c r="B50" s="261" t="s">
        <v>114</v>
      </c>
      <c r="C50" s="262"/>
      <c r="D50" s="279"/>
      <c r="E50" s="280"/>
      <c r="F50" s="157">
        <f t="shared" si="23"/>
        <v>46444.79</v>
      </c>
      <c r="G50" s="28">
        <f t="shared" si="24"/>
        <v>0</v>
      </c>
      <c r="H50" s="28">
        <f t="shared" si="25"/>
        <v>0</v>
      </c>
      <c r="I50" s="95"/>
      <c r="J50" s="96"/>
      <c r="K50" s="97"/>
      <c r="L50" s="97"/>
      <c r="M50" s="97"/>
      <c r="N50" s="199" t="s">
        <v>30</v>
      </c>
      <c r="O50" s="97">
        <v>11500</v>
      </c>
      <c r="P50" s="97" t="s">
        <v>30</v>
      </c>
      <c r="Q50" s="97">
        <v>34944.79</v>
      </c>
      <c r="R50" s="97"/>
      <c r="S50" s="97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</row>
    <row r="51" spans="1:44" ht="19.5" customHeight="1">
      <c r="A51" s="281" t="s">
        <v>41</v>
      </c>
      <c r="B51" s="255" t="s">
        <v>42</v>
      </c>
      <c r="C51" s="256"/>
      <c r="D51" s="282"/>
      <c r="E51" s="190"/>
      <c r="F51" s="28">
        <f t="shared" si="23"/>
        <v>2400</v>
      </c>
      <c r="G51" s="28">
        <f t="shared" si="24"/>
        <v>7200</v>
      </c>
      <c r="H51" s="28">
        <f t="shared" si="25"/>
        <v>7200</v>
      </c>
      <c r="I51" s="99"/>
      <c r="J51" s="100"/>
      <c r="K51" s="100"/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0">
        <v>600</v>
      </c>
      <c r="R51" s="100">
        <v>600</v>
      </c>
      <c r="S51" s="100">
        <v>600</v>
      </c>
      <c r="T51" s="101">
        <v>600</v>
      </c>
      <c r="U51" s="101">
        <v>600</v>
      </c>
      <c r="V51" s="101">
        <v>600</v>
      </c>
      <c r="W51" s="101">
        <v>600</v>
      </c>
      <c r="X51" s="101">
        <v>600</v>
      </c>
      <c r="Y51" s="101">
        <v>600</v>
      </c>
      <c r="Z51" s="101">
        <v>600</v>
      </c>
      <c r="AA51" s="101">
        <v>600</v>
      </c>
      <c r="AB51" s="101">
        <v>600</v>
      </c>
      <c r="AC51" s="101">
        <v>600</v>
      </c>
      <c r="AD51" s="101">
        <v>600</v>
      </c>
      <c r="AE51" s="101">
        <v>600</v>
      </c>
      <c r="AF51" s="101">
        <v>600</v>
      </c>
      <c r="AG51" s="101">
        <v>600</v>
      </c>
      <c r="AH51" s="101">
        <v>600</v>
      </c>
      <c r="AI51" s="101">
        <v>600</v>
      </c>
      <c r="AJ51" s="101">
        <v>600</v>
      </c>
      <c r="AK51" s="101">
        <v>600</v>
      </c>
      <c r="AL51" s="101">
        <v>600</v>
      </c>
      <c r="AM51" s="101">
        <v>600</v>
      </c>
      <c r="AN51" s="101">
        <v>600</v>
      </c>
      <c r="AO51" s="101">
        <v>600</v>
      </c>
      <c r="AP51" s="101">
        <v>600</v>
      </c>
      <c r="AQ51" s="101">
        <v>600</v>
      </c>
      <c r="AR51" s="101">
        <v>600</v>
      </c>
    </row>
    <row r="52" spans="1:44" ht="19.5" customHeight="1">
      <c r="A52" s="283" t="s">
        <v>113</v>
      </c>
      <c r="B52" s="284" t="s">
        <v>44</v>
      </c>
      <c r="C52" s="285"/>
      <c r="D52" s="286"/>
      <c r="E52" s="191"/>
      <c r="F52" s="28">
        <f t="shared" si="23"/>
        <v>1000</v>
      </c>
      <c r="G52" s="28">
        <f t="shared" si="24"/>
        <v>3000</v>
      </c>
      <c r="H52" s="28">
        <f t="shared" si="25"/>
        <v>3000</v>
      </c>
      <c r="I52" s="102">
        <v>0</v>
      </c>
      <c r="J52" s="103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250</v>
      </c>
      <c r="R52" s="104">
        <v>250</v>
      </c>
      <c r="S52" s="104">
        <v>250</v>
      </c>
      <c r="T52" s="105">
        <v>250</v>
      </c>
      <c r="U52" s="105">
        <v>250</v>
      </c>
      <c r="V52" s="105">
        <v>250</v>
      </c>
      <c r="W52" s="105">
        <v>250</v>
      </c>
      <c r="X52" s="105">
        <v>250</v>
      </c>
      <c r="Y52" s="105">
        <v>250</v>
      </c>
      <c r="Z52" s="105">
        <v>250</v>
      </c>
      <c r="AA52" s="105">
        <v>250</v>
      </c>
      <c r="AB52" s="105">
        <v>250</v>
      </c>
      <c r="AC52" s="105">
        <v>250</v>
      </c>
      <c r="AD52" s="105">
        <v>250</v>
      </c>
      <c r="AE52" s="105">
        <v>250</v>
      </c>
      <c r="AF52" s="105">
        <v>250</v>
      </c>
      <c r="AG52" s="105">
        <v>250</v>
      </c>
      <c r="AH52" s="105">
        <v>250</v>
      </c>
      <c r="AI52" s="105">
        <v>250</v>
      </c>
      <c r="AJ52" s="105">
        <v>250</v>
      </c>
      <c r="AK52" s="105">
        <v>250</v>
      </c>
      <c r="AL52" s="105">
        <v>250</v>
      </c>
      <c r="AM52" s="105">
        <v>250</v>
      </c>
      <c r="AN52" s="105">
        <v>250</v>
      </c>
      <c r="AO52" s="105">
        <v>250</v>
      </c>
      <c r="AP52" s="105">
        <v>250</v>
      </c>
      <c r="AQ52" s="105">
        <v>250</v>
      </c>
      <c r="AR52" s="105">
        <v>250</v>
      </c>
    </row>
    <row r="53" spans="1:44" ht="19.5" hidden="1" customHeight="1">
      <c r="A53" s="38" t="s">
        <v>43</v>
      </c>
      <c r="B53" s="46" t="s">
        <v>45</v>
      </c>
      <c r="C53" s="16"/>
      <c r="D53" s="158"/>
      <c r="E53" s="188"/>
      <c r="F53" s="28">
        <f t="shared" si="23"/>
        <v>0</v>
      </c>
      <c r="G53" s="28">
        <f t="shared" si="24"/>
        <v>0</v>
      </c>
      <c r="H53" s="28">
        <f t="shared" si="25"/>
        <v>0</v>
      </c>
      <c r="I53" s="29"/>
      <c r="J53" s="20"/>
      <c r="K53" s="86"/>
      <c r="L53" s="86"/>
      <c r="M53" s="86"/>
      <c r="N53" s="86"/>
      <c r="O53" s="86"/>
      <c r="P53" s="86"/>
      <c r="Q53" s="86"/>
      <c r="R53" s="86"/>
      <c r="S53" s="86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</row>
    <row r="54" spans="1:44" ht="19.5" hidden="1" customHeight="1">
      <c r="A54" s="38" t="s">
        <v>46</v>
      </c>
      <c r="B54" s="16"/>
      <c r="C54" s="16"/>
      <c r="D54" s="158"/>
      <c r="E54" s="188"/>
      <c r="F54" s="28">
        <f t="shared" si="23"/>
        <v>0</v>
      </c>
      <c r="G54" s="28">
        <f t="shared" si="24"/>
        <v>0</v>
      </c>
      <c r="H54" s="28">
        <f t="shared" si="25"/>
        <v>0</v>
      </c>
      <c r="I54" s="29"/>
      <c r="J54" s="20"/>
      <c r="K54" s="86"/>
      <c r="L54" s="86"/>
      <c r="M54" s="86"/>
      <c r="N54" s="86"/>
      <c r="O54" s="86"/>
      <c r="P54" s="86"/>
      <c r="Q54" s="86"/>
      <c r="R54" s="86"/>
      <c r="S54" s="86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</row>
    <row r="55" spans="1:44" ht="19.5" hidden="1" customHeight="1">
      <c r="A55" s="38" t="s">
        <v>47</v>
      </c>
      <c r="B55" s="16"/>
      <c r="C55" s="16"/>
      <c r="D55" s="158"/>
      <c r="E55" s="188"/>
      <c r="F55" s="28">
        <f t="shared" si="23"/>
        <v>0</v>
      </c>
      <c r="G55" s="28">
        <f t="shared" si="24"/>
        <v>0</v>
      </c>
      <c r="H55" s="28">
        <f t="shared" si="25"/>
        <v>0</v>
      </c>
      <c r="I55" s="29"/>
      <c r="J55" s="20"/>
      <c r="K55" s="86"/>
      <c r="L55" s="86"/>
      <c r="M55" s="86"/>
      <c r="N55" s="86"/>
      <c r="O55" s="86"/>
      <c r="P55" s="86"/>
      <c r="Q55" s="86"/>
      <c r="R55" s="86"/>
      <c r="S55" s="86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</row>
    <row r="56" spans="1:44" ht="19.5" hidden="1" customHeight="1">
      <c r="A56" s="38" t="s">
        <v>48</v>
      </c>
      <c r="B56" s="16"/>
      <c r="C56" s="16"/>
      <c r="D56" s="158"/>
      <c r="E56" s="188"/>
      <c r="F56" s="28">
        <f t="shared" si="23"/>
        <v>0</v>
      </c>
      <c r="G56" s="28">
        <f t="shared" si="24"/>
        <v>0</v>
      </c>
      <c r="H56" s="28">
        <f t="shared" si="25"/>
        <v>0</v>
      </c>
      <c r="I56" s="29"/>
      <c r="J56" s="20"/>
      <c r="K56" s="86"/>
      <c r="L56" s="86"/>
      <c r="M56" s="86"/>
      <c r="N56" s="86"/>
      <c r="O56" s="86"/>
      <c r="P56" s="86"/>
      <c r="Q56" s="86"/>
      <c r="R56" s="86"/>
      <c r="S56" s="86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</row>
    <row r="57" spans="1:44" ht="19.5" hidden="1" customHeight="1">
      <c r="A57" s="38" t="s">
        <v>49</v>
      </c>
      <c r="B57" s="16"/>
      <c r="C57" s="16"/>
      <c r="D57" s="158"/>
      <c r="E57" s="188"/>
      <c r="F57" s="28">
        <f t="shared" si="23"/>
        <v>0</v>
      </c>
      <c r="G57" s="28">
        <f t="shared" si="24"/>
        <v>0</v>
      </c>
      <c r="H57" s="28">
        <f t="shared" si="25"/>
        <v>0</v>
      </c>
      <c r="I57" s="29"/>
      <c r="J57" s="20"/>
      <c r="K57" s="86"/>
      <c r="L57" s="86"/>
      <c r="M57" s="86"/>
      <c r="N57" s="86"/>
      <c r="O57" s="86"/>
      <c r="P57" s="86"/>
      <c r="Q57" s="86"/>
      <c r="R57" s="86"/>
      <c r="S57" s="86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</row>
    <row r="58" spans="1:44" ht="19.5" hidden="1" customHeight="1">
      <c r="A58" s="38" t="s">
        <v>50</v>
      </c>
      <c r="B58" s="16"/>
      <c r="C58" s="16"/>
      <c r="D58" s="158"/>
      <c r="E58" s="188"/>
      <c r="F58" s="28">
        <f t="shared" si="23"/>
        <v>0</v>
      </c>
      <c r="G58" s="28">
        <f t="shared" si="24"/>
        <v>0</v>
      </c>
      <c r="H58" s="28">
        <f t="shared" si="25"/>
        <v>0</v>
      </c>
      <c r="I58" s="29"/>
      <c r="J58" s="20"/>
      <c r="K58" s="86"/>
      <c r="L58" s="86"/>
      <c r="M58" s="86"/>
      <c r="N58" s="86"/>
      <c r="O58" s="86"/>
      <c r="P58" s="86"/>
      <c r="Q58" s="86"/>
      <c r="R58" s="86"/>
      <c r="S58" s="86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</row>
    <row r="59" spans="1:44" ht="19.5" hidden="1" customHeight="1">
      <c r="A59" s="38" t="s">
        <v>51</v>
      </c>
      <c r="B59" s="16"/>
      <c r="C59" s="16"/>
      <c r="D59" s="158"/>
      <c r="E59" s="188"/>
      <c r="F59" s="28">
        <f t="shared" si="23"/>
        <v>0</v>
      </c>
      <c r="G59" s="28">
        <f t="shared" si="24"/>
        <v>0</v>
      </c>
      <c r="H59" s="28">
        <f t="shared" si="25"/>
        <v>0</v>
      </c>
      <c r="I59" s="29"/>
      <c r="J59" s="20"/>
      <c r="K59" s="86"/>
      <c r="L59" s="86"/>
      <c r="M59" s="86"/>
      <c r="N59" s="86"/>
      <c r="O59" s="86"/>
      <c r="P59" s="86"/>
      <c r="Q59" s="86"/>
      <c r="R59" s="86"/>
      <c r="S59" s="86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</row>
    <row r="60" spans="1:44" ht="19.5" hidden="1" customHeight="1">
      <c r="A60" s="38" t="s">
        <v>52</v>
      </c>
      <c r="B60" s="16"/>
      <c r="C60" s="16"/>
      <c r="D60" s="158"/>
      <c r="E60" s="188"/>
      <c r="F60" s="28">
        <f t="shared" si="23"/>
        <v>0</v>
      </c>
      <c r="G60" s="28">
        <f t="shared" si="24"/>
        <v>0</v>
      </c>
      <c r="H60" s="28">
        <f t="shared" si="25"/>
        <v>0</v>
      </c>
      <c r="I60" s="29"/>
      <c r="J60" s="20"/>
      <c r="K60" s="86"/>
      <c r="L60" s="86"/>
      <c r="M60" s="86"/>
      <c r="N60" s="86"/>
      <c r="O60" s="86"/>
      <c r="P60" s="86"/>
      <c r="Q60" s="86"/>
      <c r="R60" s="86"/>
      <c r="S60" s="86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</row>
    <row r="61" spans="1:44" ht="19.5" hidden="1" customHeight="1">
      <c r="A61" s="38" t="s">
        <v>53</v>
      </c>
      <c r="B61" s="16"/>
      <c r="C61" s="16"/>
      <c r="D61" s="158"/>
      <c r="E61" s="188"/>
      <c r="F61" s="28">
        <f t="shared" si="23"/>
        <v>0</v>
      </c>
      <c r="G61" s="28">
        <f t="shared" si="24"/>
        <v>0</v>
      </c>
      <c r="H61" s="28">
        <f t="shared" si="25"/>
        <v>0</v>
      </c>
      <c r="I61" s="29"/>
      <c r="J61" s="20"/>
      <c r="K61" s="86"/>
      <c r="L61" s="86"/>
      <c r="M61" s="86"/>
      <c r="N61" s="86"/>
      <c r="O61" s="86"/>
      <c r="P61" s="86"/>
      <c r="Q61" s="86"/>
      <c r="R61" s="86"/>
      <c r="S61" s="86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</row>
    <row r="62" spans="1:44" ht="19.5" hidden="1" customHeight="1">
      <c r="A62" s="38" t="s">
        <v>54</v>
      </c>
      <c r="B62" s="16"/>
      <c r="C62" s="16"/>
      <c r="D62" s="158"/>
      <c r="E62" s="188"/>
      <c r="F62" s="28">
        <f t="shared" si="23"/>
        <v>0</v>
      </c>
      <c r="G62" s="28">
        <f t="shared" si="24"/>
        <v>0</v>
      </c>
      <c r="H62" s="28">
        <f t="shared" si="25"/>
        <v>0</v>
      </c>
      <c r="I62" s="29"/>
      <c r="J62" s="20"/>
      <c r="K62" s="86"/>
      <c r="L62" s="86"/>
      <c r="M62" s="86"/>
      <c r="N62" s="86"/>
      <c r="O62" s="86"/>
      <c r="P62" s="86"/>
      <c r="Q62" s="86"/>
      <c r="R62" s="86"/>
      <c r="S62" s="86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</row>
    <row r="63" spans="1:44" ht="19.5" hidden="1" customHeight="1">
      <c r="A63" s="38" t="s">
        <v>55</v>
      </c>
      <c r="B63" s="16"/>
      <c r="C63" s="16"/>
      <c r="D63" s="158"/>
      <c r="E63" s="188"/>
      <c r="F63" s="28">
        <f t="shared" si="23"/>
        <v>0</v>
      </c>
      <c r="G63" s="28">
        <f t="shared" si="24"/>
        <v>0</v>
      </c>
      <c r="H63" s="28">
        <f t="shared" si="25"/>
        <v>0</v>
      </c>
      <c r="I63" s="29"/>
      <c r="J63" s="20"/>
      <c r="K63" s="86"/>
      <c r="L63" s="86"/>
      <c r="M63" s="86"/>
      <c r="N63" s="86"/>
      <c r="O63" s="86"/>
      <c r="P63" s="86"/>
      <c r="Q63" s="86"/>
      <c r="R63" s="86"/>
      <c r="S63" s="86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</row>
    <row r="64" spans="1:44" ht="19.5" customHeight="1">
      <c r="A64" s="287" t="s">
        <v>56</v>
      </c>
      <c r="B64" s="245"/>
      <c r="C64" s="245"/>
      <c r="D64" s="288"/>
      <c r="E64" s="188"/>
      <c r="F64" s="28">
        <f t="shared" si="23"/>
        <v>0</v>
      </c>
      <c r="G64" s="28">
        <f t="shared" si="24"/>
        <v>0</v>
      </c>
      <c r="H64" s="28">
        <f t="shared" si="25"/>
        <v>0</v>
      </c>
      <c r="I64" s="29"/>
      <c r="J64" s="20"/>
      <c r="K64" s="86"/>
      <c r="L64" s="86"/>
      <c r="M64" s="86"/>
      <c r="N64" s="86"/>
      <c r="O64" s="86"/>
      <c r="P64" s="86"/>
      <c r="Q64" s="86"/>
      <c r="R64" s="86"/>
      <c r="S64" s="86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</row>
    <row r="65" spans="1:44" ht="19.5" customHeight="1">
      <c r="A65" s="289" t="s">
        <v>41</v>
      </c>
      <c r="B65" s="290" t="s">
        <v>73</v>
      </c>
      <c r="C65" s="265"/>
      <c r="D65" s="291"/>
      <c r="E65" s="193"/>
      <c r="F65" s="28">
        <f t="shared" si="23"/>
        <v>12600</v>
      </c>
      <c r="G65" s="28">
        <f t="shared" si="24"/>
        <v>28750</v>
      </c>
      <c r="H65" s="28">
        <f t="shared" si="25"/>
        <v>30000</v>
      </c>
      <c r="I65" s="106"/>
      <c r="J65" s="107">
        <v>100</v>
      </c>
      <c r="K65" s="107">
        <v>1250</v>
      </c>
      <c r="L65" s="107">
        <v>1250</v>
      </c>
      <c r="M65" s="107">
        <v>1250</v>
      </c>
      <c r="N65" s="107">
        <v>1250</v>
      </c>
      <c r="O65" s="107">
        <v>1250</v>
      </c>
      <c r="P65" s="107">
        <v>1250</v>
      </c>
      <c r="Q65" s="107">
        <v>1250</v>
      </c>
      <c r="R65" s="107">
        <v>1250</v>
      </c>
      <c r="S65" s="107">
        <v>1250</v>
      </c>
      <c r="T65" s="108">
        <v>1250</v>
      </c>
      <c r="U65" s="108">
        <v>1250</v>
      </c>
      <c r="V65" s="109">
        <v>2500</v>
      </c>
      <c r="W65" s="109">
        <v>2500</v>
      </c>
      <c r="X65" s="109">
        <v>2500</v>
      </c>
      <c r="Y65" s="109">
        <v>2500</v>
      </c>
      <c r="Z65" s="109">
        <v>2500</v>
      </c>
      <c r="AA65" s="109">
        <v>2500</v>
      </c>
      <c r="AB65" s="109">
        <v>2500</v>
      </c>
      <c r="AC65" s="109">
        <v>2500</v>
      </c>
      <c r="AD65" s="109">
        <v>2500</v>
      </c>
      <c r="AE65" s="109">
        <v>2500</v>
      </c>
      <c r="AF65" s="109">
        <v>2500</v>
      </c>
      <c r="AG65" s="109">
        <v>2500</v>
      </c>
      <c r="AH65" s="109">
        <v>2500</v>
      </c>
      <c r="AI65" s="109">
        <v>2500</v>
      </c>
      <c r="AJ65" s="109">
        <v>2500</v>
      </c>
      <c r="AK65" s="109">
        <v>2500</v>
      </c>
      <c r="AL65" s="109">
        <v>2500</v>
      </c>
      <c r="AM65" s="109">
        <v>2500</v>
      </c>
      <c r="AN65" s="109">
        <v>2500</v>
      </c>
      <c r="AO65" s="109">
        <v>2500</v>
      </c>
      <c r="AP65" s="109">
        <v>2500</v>
      </c>
      <c r="AQ65" s="109">
        <v>2500</v>
      </c>
      <c r="AR65" s="109">
        <v>2500</v>
      </c>
    </row>
    <row r="66" spans="1:44" ht="19.5" customHeight="1">
      <c r="A66" s="289" t="s">
        <v>57</v>
      </c>
      <c r="B66" s="264" t="s">
        <v>58</v>
      </c>
      <c r="C66" s="265"/>
      <c r="D66" s="291"/>
      <c r="E66" s="193"/>
      <c r="F66" s="28">
        <f t="shared" si="23"/>
        <v>3030</v>
      </c>
      <c r="G66" s="28">
        <f t="shared" si="24"/>
        <v>11300</v>
      </c>
      <c r="H66" s="28">
        <f t="shared" si="25"/>
        <v>12000</v>
      </c>
      <c r="I66" s="106"/>
      <c r="J66" s="107">
        <v>30</v>
      </c>
      <c r="K66" s="107">
        <v>300</v>
      </c>
      <c r="L66" s="107">
        <v>300</v>
      </c>
      <c r="M66" s="107">
        <v>300</v>
      </c>
      <c r="N66" s="107">
        <v>300</v>
      </c>
      <c r="O66" s="107">
        <v>300</v>
      </c>
      <c r="P66" s="107">
        <v>300</v>
      </c>
      <c r="Q66" s="107">
        <v>300</v>
      </c>
      <c r="R66" s="107">
        <v>300</v>
      </c>
      <c r="S66" s="107">
        <v>300</v>
      </c>
      <c r="T66" s="108">
        <v>300</v>
      </c>
      <c r="U66" s="108">
        <v>300</v>
      </c>
      <c r="V66" s="108">
        <f t="shared" ref="V66:AR66" si="29">V65*40%</f>
        <v>1000</v>
      </c>
      <c r="W66" s="108">
        <f t="shared" si="29"/>
        <v>1000</v>
      </c>
      <c r="X66" s="108">
        <f t="shared" si="29"/>
        <v>1000</v>
      </c>
      <c r="Y66" s="108">
        <f t="shared" si="29"/>
        <v>1000</v>
      </c>
      <c r="Z66" s="108">
        <f t="shared" si="29"/>
        <v>1000</v>
      </c>
      <c r="AA66" s="108">
        <f t="shared" si="29"/>
        <v>1000</v>
      </c>
      <c r="AB66" s="108">
        <f t="shared" si="29"/>
        <v>1000</v>
      </c>
      <c r="AC66" s="108">
        <f t="shared" si="29"/>
        <v>1000</v>
      </c>
      <c r="AD66" s="108">
        <f t="shared" si="29"/>
        <v>1000</v>
      </c>
      <c r="AE66" s="108">
        <f t="shared" si="29"/>
        <v>1000</v>
      </c>
      <c r="AF66" s="108">
        <f t="shared" si="29"/>
        <v>1000</v>
      </c>
      <c r="AG66" s="108">
        <f t="shared" si="29"/>
        <v>1000</v>
      </c>
      <c r="AH66" s="108">
        <f t="shared" si="29"/>
        <v>1000</v>
      </c>
      <c r="AI66" s="108">
        <f t="shared" si="29"/>
        <v>1000</v>
      </c>
      <c r="AJ66" s="108">
        <f t="shared" si="29"/>
        <v>1000</v>
      </c>
      <c r="AK66" s="108">
        <f t="shared" si="29"/>
        <v>1000</v>
      </c>
      <c r="AL66" s="108">
        <f t="shared" si="29"/>
        <v>1000</v>
      </c>
      <c r="AM66" s="108">
        <f t="shared" si="29"/>
        <v>1000</v>
      </c>
      <c r="AN66" s="108">
        <f t="shared" si="29"/>
        <v>1000</v>
      </c>
      <c r="AO66" s="108">
        <f t="shared" si="29"/>
        <v>1000</v>
      </c>
      <c r="AP66" s="108">
        <f t="shared" si="29"/>
        <v>1000</v>
      </c>
      <c r="AQ66" s="108">
        <f t="shared" si="29"/>
        <v>1000</v>
      </c>
      <c r="AR66" s="108">
        <f t="shared" si="29"/>
        <v>1000</v>
      </c>
    </row>
    <row r="67" spans="1:44" ht="19.5" customHeight="1">
      <c r="A67" s="289" t="s">
        <v>41</v>
      </c>
      <c r="B67" s="290" t="s">
        <v>74</v>
      </c>
      <c r="C67" s="265"/>
      <c r="D67" s="291"/>
      <c r="E67" s="193"/>
      <c r="F67" s="28">
        <f t="shared" si="23"/>
        <v>11250</v>
      </c>
      <c r="G67" s="28">
        <f t="shared" si="24"/>
        <v>26250</v>
      </c>
      <c r="H67" s="28">
        <f t="shared" si="25"/>
        <v>30000</v>
      </c>
      <c r="I67" s="106"/>
      <c r="J67" s="107"/>
      <c r="K67" s="107"/>
      <c r="L67" s="107">
        <v>1250</v>
      </c>
      <c r="M67" s="107">
        <v>1250</v>
      </c>
      <c r="N67" s="107">
        <v>1250</v>
      </c>
      <c r="O67" s="107">
        <v>1250</v>
      </c>
      <c r="P67" s="107">
        <v>1250</v>
      </c>
      <c r="Q67" s="107">
        <v>1250</v>
      </c>
      <c r="R67" s="107">
        <v>1250</v>
      </c>
      <c r="S67" s="107">
        <v>1250</v>
      </c>
      <c r="T67" s="108">
        <v>1250</v>
      </c>
      <c r="U67" s="108">
        <v>1250</v>
      </c>
      <c r="V67" s="108">
        <v>1250</v>
      </c>
      <c r="W67" s="108">
        <v>1250</v>
      </c>
      <c r="X67" s="109">
        <v>2500</v>
      </c>
      <c r="Y67" s="109">
        <v>2500</v>
      </c>
      <c r="Z67" s="109">
        <v>2500</v>
      </c>
      <c r="AA67" s="109">
        <v>2500</v>
      </c>
      <c r="AB67" s="109">
        <v>2500</v>
      </c>
      <c r="AC67" s="109">
        <v>2500</v>
      </c>
      <c r="AD67" s="109">
        <v>2500</v>
      </c>
      <c r="AE67" s="109">
        <v>2500</v>
      </c>
      <c r="AF67" s="109">
        <v>2500</v>
      </c>
      <c r="AG67" s="109">
        <v>2500</v>
      </c>
      <c r="AH67" s="109">
        <v>2500</v>
      </c>
      <c r="AI67" s="109">
        <v>2500</v>
      </c>
      <c r="AJ67" s="109">
        <v>2500</v>
      </c>
      <c r="AK67" s="109">
        <v>2500</v>
      </c>
      <c r="AL67" s="109">
        <v>2500</v>
      </c>
      <c r="AM67" s="109">
        <v>2500</v>
      </c>
      <c r="AN67" s="109">
        <v>2500</v>
      </c>
      <c r="AO67" s="109">
        <v>2500</v>
      </c>
      <c r="AP67" s="109">
        <v>2500</v>
      </c>
      <c r="AQ67" s="109">
        <v>2500</v>
      </c>
      <c r="AR67" s="109">
        <v>2500</v>
      </c>
    </row>
    <row r="68" spans="1:44" ht="19.5" customHeight="1">
      <c r="A68" s="289" t="s">
        <v>57</v>
      </c>
      <c r="B68" s="264" t="s">
        <v>59</v>
      </c>
      <c r="C68" s="265"/>
      <c r="D68" s="291"/>
      <c r="E68" s="193"/>
      <c r="F68" s="28">
        <f t="shared" si="23"/>
        <v>2700</v>
      </c>
      <c r="G68" s="28">
        <f t="shared" si="24"/>
        <v>9900</v>
      </c>
      <c r="H68" s="28">
        <f t="shared" si="25"/>
        <v>12000</v>
      </c>
      <c r="I68" s="106"/>
      <c r="J68" s="107"/>
      <c r="K68" s="107"/>
      <c r="L68" s="107">
        <v>300</v>
      </c>
      <c r="M68" s="107">
        <v>300</v>
      </c>
      <c r="N68" s="107">
        <v>300</v>
      </c>
      <c r="O68" s="107">
        <v>300</v>
      </c>
      <c r="P68" s="107">
        <v>300</v>
      </c>
      <c r="Q68" s="107">
        <v>300</v>
      </c>
      <c r="R68" s="107">
        <v>300</v>
      </c>
      <c r="S68" s="107">
        <v>300</v>
      </c>
      <c r="T68" s="108">
        <v>300</v>
      </c>
      <c r="U68" s="108">
        <v>300</v>
      </c>
      <c r="V68" s="108">
        <v>300</v>
      </c>
      <c r="W68" s="108">
        <v>300</v>
      </c>
      <c r="X68" s="109">
        <f t="shared" ref="X68:AR68" si="30">X67*40%</f>
        <v>1000</v>
      </c>
      <c r="Y68" s="109">
        <f t="shared" si="30"/>
        <v>1000</v>
      </c>
      <c r="Z68" s="109">
        <f t="shared" si="30"/>
        <v>1000</v>
      </c>
      <c r="AA68" s="109">
        <f t="shared" si="30"/>
        <v>1000</v>
      </c>
      <c r="AB68" s="109">
        <f t="shared" si="30"/>
        <v>1000</v>
      </c>
      <c r="AC68" s="109">
        <f t="shared" si="30"/>
        <v>1000</v>
      </c>
      <c r="AD68" s="109">
        <f t="shared" si="30"/>
        <v>1000</v>
      </c>
      <c r="AE68" s="109">
        <f t="shared" si="30"/>
        <v>1000</v>
      </c>
      <c r="AF68" s="109">
        <f t="shared" si="30"/>
        <v>1000</v>
      </c>
      <c r="AG68" s="109">
        <f t="shared" si="30"/>
        <v>1000</v>
      </c>
      <c r="AH68" s="109">
        <f t="shared" si="30"/>
        <v>1000</v>
      </c>
      <c r="AI68" s="109">
        <f t="shared" si="30"/>
        <v>1000</v>
      </c>
      <c r="AJ68" s="109">
        <f t="shared" si="30"/>
        <v>1000</v>
      </c>
      <c r="AK68" s="109">
        <f t="shared" si="30"/>
        <v>1000</v>
      </c>
      <c r="AL68" s="109">
        <f t="shared" si="30"/>
        <v>1000</v>
      </c>
      <c r="AM68" s="109">
        <f t="shared" si="30"/>
        <v>1000</v>
      </c>
      <c r="AN68" s="109">
        <f t="shared" si="30"/>
        <v>1000</v>
      </c>
      <c r="AO68" s="109">
        <f t="shared" si="30"/>
        <v>1000</v>
      </c>
      <c r="AP68" s="109">
        <f t="shared" si="30"/>
        <v>1000</v>
      </c>
      <c r="AQ68" s="109">
        <f t="shared" si="30"/>
        <v>1000</v>
      </c>
      <c r="AR68" s="109">
        <f t="shared" si="30"/>
        <v>1000</v>
      </c>
    </row>
    <row r="69" spans="1:44" ht="19.5" customHeight="1" thickBot="1">
      <c r="A69" s="38" t="s">
        <v>60</v>
      </c>
      <c r="B69" s="183" t="s">
        <v>79</v>
      </c>
      <c r="C69" s="16"/>
      <c r="D69" s="158"/>
      <c r="E69" s="188"/>
      <c r="F69" s="28">
        <f t="shared" si="23"/>
        <v>0</v>
      </c>
      <c r="G69" s="28">
        <f t="shared" si="24"/>
        <v>0</v>
      </c>
      <c r="H69" s="28">
        <f t="shared" si="25"/>
        <v>0</v>
      </c>
      <c r="I69" s="110">
        <f t="shared" ref="I69:AR69" si="31">I86</f>
        <v>0</v>
      </c>
      <c r="J69" s="111">
        <f t="shared" si="31"/>
        <v>0</v>
      </c>
      <c r="K69" s="112">
        <f t="shared" si="31"/>
        <v>0</v>
      </c>
      <c r="L69" s="112">
        <f t="shared" si="31"/>
        <v>0</v>
      </c>
      <c r="M69" s="112">
        <f t="shared" si="31"/>
        <v>0</v>
      </c>
      <c r="N69" s="112">
        <f t="shared" si="31"/>
        <v>0</v>
      </c>
      <c r="O69" s="112">
        <f t="shared" si="31"/>
        <v>0</v>
      </c>
      <c r="P69" s="112">
        <f t="shared" si="31"/>
        <v>0</v>
      </c>
      <c r="Q69" s="112">
        <f t="shared" si="31"/>
        <v>0</v>
      </c>
      <c r="R69" s="112">
        <f t="shared" si="31"/>
        <v>0</v>
      </c>
      <c r="S69" s="112">
        <f t="shared" si="31"/>
        <v>0</v>
      </c>
      <c r="T69" s="113">
        <f t="shared" si="31"/>
        <v>0</v>
      </c>
      <c r="U69" s="113">
        <f t="shared" si="31"/>
        <v>0</v>
      </c>
      <c r="V69" s="113">
        <f t="shared" si="31"/>
        <v>0</v>
      </c>
      <c r="W69" s="113">
        <f t="shared" si="31"/>
        <v>0</v>
      </c>
      <c r="X69" s="113">
        <f t="shared" si="31"/>
        <v>0</v>
      </c>
      <c r="Y69" s="113">
        <f t="shared" si="31"/>
        <v>0</v>
      </c>
      <c r="Z69" s="113">
        <f t="shared" si="31"/>
        <v>0</v>
      </c>
      <c r="AA69" s="113">
        <f t="shared" si="31"/>
        <v>0</v>
      </c>
      <c r="AB69" s="113">
        <f t="shared" si="31"/>
        <v>0</v>
      </c>
      <c r="AC69" s="113">
        <f t="shared" si="31"/>
        <v>0</v>
      </c>
      <c r="AD69" s="113">
        <f t="shared" si="31"/>
        <v>0</v>
      </c>
      <c r="AE69" s="113">
        <f t="shared" si="31"/>
        <v>0</v>
      </c>
      <c r="AF69" s="113">
        <f t="shared" si="31"/>
        <v>0</v>
      </c>
      <c r="AG69" s="113">
        <f t="shared" si="31"/>
        <v>0</v>
      </c>
      <c r="AH69" s="113">
        <f t="shared" si="31"/>
        <v>0</v>
      </c>
      <c r="AI69" s="113">
        <f t="shared" si="31"/>
        <v>0</v>
      </c>
      <c r="AJ69" s="113">
        <f t="shared" si="31"/>
        <v>0</v>
      </c>
      <c r="AK69" s="113">
        <f t="shared" si="31"/>
        <v>0</v>
      </c>
      <c r="AL69" s="113">
        <f t="shared" si="31"/>
        <v>0</v>
      </c>
      <c r="AM69" s="113">
        <f t="shared" si="31"/>
        <v>0</v>
      </c>
      <c r="AN69" s="113">
        <f t="shared" si="31"/>
        <v>0</v>
      </c>
      <c r="AO69" s="113">
        <f t="shared" si="31"/>
        <v>0</v>
      </c>
      <c r="AP69" s="113">
        <f t="shared" si="31"/>
        <v>0</v>
      </c>
      <c r="AQ69" s="113">
        <f t="shared" si="31"/>
        <v>0</v>
      </c>
      <c r="AR69" s="113">
        <f t="shared" si="31"/>
        <v>0</v>
      </c>
    </row>
    <row r="70" spans="1:44" ht="19.5" customHeight="1" thickBot="1">
      <c r="A70" s="39" t="s">
        <v>31</v>
      </c>
      <c r="B70" s="165" t="s">
        <v>30</v>
      </c>
      <c r="C70" s="114"/>
      <c r="D70" s="177"/>
      <c r="E70" s="196"/>
      <c r="F70" s="28">
        <f t="shared" si="23"/>
        <v>102824.29000000001</v>
      </c>
      <c r="G70" s="28">
        <f t="shared" si="24"/>
        <v>201663</v>
      </c>
      <c r="H70" s="28">
        <f t="shared" si="25"/>
        <v>243867.5</v>
      </c>
      <c r="I70" s="115">
        <f t="shared" ref="I70:AR70" si="32">SUM(I44:I69)</f>
        <v>0</v>
      </c>
      <c r="J70" s="116">
        <f t="shared" si="32"/>
        <v>130</v>
      </c>
      <c r="K70" s="116">
        <f t="shared" si="32"/>
        <v>1550</v>
      </c>
      <c r="L70" s="116">
        <f t="shared" si="32"/>
        <v>3100</v>
      </c>
      <c r="M70" s="116">
        <f t="shared" si="32"/>
        <v>3100</v>
      </c>
      <c r="N70" s="116">
        <f t="shared" si="32"/>
        <v>3100</v>
      </c>
      <c r="O70" s="116">
        <f t="shared" si="32"/>
        <v>14600</v>
      </c>
      <c r="P70" s="116">
        <f t="shared" si="32"/>
        <v>3100</v>
      </c>
      <c r="Q70" s="116">
        <f t="shared" si="32"/>
        <v>39894.79</v>
      </c>
      <c r="R70" s="116">
        <f t="shared" si="32"/>
        <v>11416.5</v>
      </c>
      <c r="S70" s="116">
        <f t="shared" si="32"/>
        <v>11416.5</v>
      </c>
      <c r="T70" s="117">
        <f t="shared" si="32"/>
        <v>11416.5</v>
      </c>
      <c r="U70" s="117">
        <f t="shared" si="32"/>
        <v>20103</v>
      </c>
      <c r="V70" s="117">
        <f t="shared" si="32"/>
        <v>14553</v>
      </c>
      <c r="W70" s="117">
        <f t="shared" si="32"/>
        <v>14553</v>
      </c>
      <c r="X70" s="117">
        <f t="shared" si="32"/>
        <v>16503</v>
      </c>
      <c r="Y70" s="117">
        <f t="shared" si="32"/>
        <v>16503</v>
      </c>
      <c r="Z70" s="117">
        <f t="shared" si="32"/>
        <v>24003</v>
      </c>
      <c r="AA70" s="117">
        <f t="shared" si="32"/>
        <v>14716.5</v>
      </c>
      <c r="AB70" s="117">
        <f t="shared" si="32"/>
        <v>14716.5</v>
      </c>
      <c r="AC70" s="117">
        <f t="shared" si="32"/>
        <v>16503</v>
      </c>
      <c r="AD70" s="117">
        <f t="shared" si="32"/>
        <v>16503</v>
      </c>
      <c r="AE70" s="117">
        <f t="shared" si="32"/>
        <v>16503</v>
      </c>
      <c r="AF70" s="117">
        <f t="shared" si="32"/>
        <v>16503</v>
      </c>
      <c r="AG70" s="117">
        <f t="shared" si="32"/>
        <v>16503</v>
      </c>
      <c r="AH70" s="117">
        <f t="shared" si="32"/>
        <v>20669.5</v>
      </c>
      <c r="AI70" s="117">
        <f t="shared" si="32"/>
        <v>20669.5</v>
      </c>
      <c r="AJ70" s="117">
        <f t="shared" si="32"/>
        <v>20669.5</v>
      </c>
      <c r="AK70" s="117">
        <f t="shared" si="32"/>
        <v>20669.5</v>
      </c>
      <c r="AL70" s="117">
        <f t="shared" si="32"/>
        <v>20669.5</v>
      </c>
      <c r="AM70" s="117">
        <f t="shared" si="32"/>
        <v>20669.5</v>
      </c>
      <c r="AN70" s="117">
        <f t="shared" si="32"/>
        <v>20669.5</v>
      </c>
      <c r="AO70" s="117">
        <f t="shared" si="32"/>
        <v>20669.5</v>
      </c>
      <c r="AP70" s="117">
        <f t="shared" si="32"/>
        <v>20669.5</v>
      </c>
      <c r="AQ70" s="117">
        <f t="shared" si="32"/>
        <v>20669.5</v>
      </c>
      <c r="AR70" s="117">
        <f t="shared" si="32"/>
        <v>20669.5</v>
      </c>
    </row>
    <row r="71" spans="1:44" ht="19.5" customHeight="1">
      <c r="A71" s="71" t="s">
        <v>61</v>
      </c>
      <c r="B71" s="72"/>
      <c r="C71" s="72"/>
      <c r="D71" s="73"/>
      <c r="E71" s="173"/>
      <c r="F71" s="74">
        <f t="shared" si="23"/>
        <v>102824.29000000001</v>
      </c>
      <c r="G71" s="75">
        <f t="shared" si="24"/>
        <v>201663</v>
      </c>
      <c r="H71" s="75">
        <f t="shared" si="25"/>
        <v>243867.5</v>
      </c>
      <c r="I71" s="76">
        <f t="shared" ref="I71:AR71" si="33">I43+I70</f>
        <v>0</v>
      </c>
      <c r="J71" s="77">
        <f t="shared" si="33"/>
        <v>130</v>
      </c>
      <c r="K71" s="77">
        <f t="shared" si="33"/>
        <v>1550</v>
      </c>
      <c r="L71" s="77">
        <f t="shared" si="33"/>
        <v>3100</v>
      </c>
      <c r="M71" s="77">
        <f t="shared" si="33"/>
        <v>3100</v>
      </c>
      <c r="N71" s="77">
        <f t="shared" si="33"/>
        <v>3100</v>
      </c>
      <c r="O71" s="77">
        <f t="shared" si="33"/>
        <v>14600</v>
      </c>
      <c r="P71" s="77">
        <f t="shared" si="33"/>
        <v>3100</v>
      </c>
      <c r="Q71" s="77">
        <f t="shared" si="33"/>
        <v>39894.79</v>
      </c>
      <c r="R71" s="77">
        <f t="shared" si="33"/>
        <v>11416.5</v>
      </c>
      <c r="S71" s="77">
        <f t="shared" si="33"/>
        <v>11416.5</v>
      </c>
      <c r="T71" s="78">
        <f t="shared" si="33"/>
        <v>11416.5</v>
      </c>
      <c r="U71" s="78">
        <f t="shared" si="33"/>
        <v>20103</v>
      </c>
      <c r="V71" s="78">
        <f t="shared" si="33"/>
        <v>14553</v>
      </c>
      <c r="W71" s="78">
        <f t="shared" si="33"/>
        <v>14553</v>
      </c>
      <c r="X71" s="78">
        <f t="shared" si="33"/>
        <v>16503</v>
      </c>
      <c r="Y71" s="78">
        <f t="shared" si="33"/>
        <v>16503</v>
      </c>
      <c r="Z71" s="78">
        <f t="shared" si="33"/>
        <v>24003</v>
      </c>
      <c r="AA71" s="78">
        <f t="shared" si="33"/>
        <v>14716.5</v>
      </c>
      <c r="AB71" s="78">
        <f t="shared" si="33"/>
        <v>14716.5</v>
      </c>
      <c r="AC71" s="78">
        <f t="shared" si="33"/>
        <v>16503</v>
      </c>
      <c r="AD71" s="78">
        <f t="shared" si="33"/>
        <v>16503</v>
      </c>
      <c r="AE71" s="78">
        <f t="shared" si="33"/>
        <v>16503</v>
      </c>
      <c r="AF71" s="78">
        <f t="shared" si="33"/>
        <v>16503</v>
      </c>
      <c r="AG71" s="78">
        <f t="shared" si="33"/>
        <v>16503</v>
      </c>
      <c r="AH71" s="78">
        <f t="shared" si="33"/>
        <v>20669.5</v>
      </c>
      <c r="AI71" s="78">
        <f t="shared" si="33"/>
        <v>20669.5</v>
      </c>
      <c r="AJ71" s="78">
        <f t="shared" si="33"/>
        <v>20669.5</v>
      </c>
      <c r="AK71" s="78">
        <f t="shared" si="33"/>
        <v>20669.5</v>
      </c>
      <c r="AL71" s="78">
        <f t="shared" si="33"/>
        <v>20669.5</v>
      </c>
      <c r="AM71" s="78">
        <f t="shared" si="33"/>
        <v>20669.5</v>
      </c>
      <c r="AN71" s="78">
        <f t="shared" si="33"/>
        <v>20669.5</v>
      </c>
      <c r="AO71" s="78">
        <f t="shared" si="33"/>
        <v>20669.5</v>
      </c>
      <c r="AP71" s="78">
        <f t="shared" si="33"/>
        <v>20669.5</v>
      </c>
      <c r="AQ71" s="78">
        <f t="shared" si="33"/>
        <v>20669.5</v>
      </c>
      <c r="AR71" s="78">
        <f t="shared" si="33"/>
        <v>20669.5</v>
      </c>
    </row>
    <row r="72" spans="1:44" ht="19.5" customHeight="1">
      <c r="A72" s="169" t="s">
        <v>76</v>
      </c>
      <c r="B72" s="1"/>
      <c r="C72" s="1"/>
      <c r="D72" s="1"/>
      <c r="E72" s="1"/>
      <c r="F72" s="27">
        <f>F37-F71</f>
        <v>-37772.560000000019</v>
      </c>
      <c r="G72" s="27">
        <f>G37-G71</f>
        <v>10955.700000000012</v>
      </c>
      <c r="H72" s="27">
        <f>H37-H71</f>
        <v>29892.5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18"/>
      <c r="U72" s="2"/>
      <c r="V72" s="79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9.5" customHeight="1">
      <c r="A73" s="119" t="s">
        <v>62</v>
      </c>
      <c r="B73" s="119"/>
      <c r="C73" s="119"/>
      <c r="D73" s="119"/>
      <c r="E73" s="174"/>
      <c r="F73" s="27">
        <f>+F72</f>
        <v>-37772.560000000019</v>
      </c>
      <c r="G73" s="28">
        <f>+G72</f>
        <v>10955.700000000012</v>
      </c>
      <c r="H73" s="28">
        <f>+H72</f>
        <v>29892.5</v>
      </c>
      <c r="I73" s="120">
        <f t="shared" ref="I73:AR73" si="34">I37-I71</f>
        <v>0</v>
      </c>
      <c r="J73" s="121">
        <f t="shared" si="34"/>
        <v>-52.844999999999999</v>
      </c>
      <c r="K73" s="121">
        <f t="shared" si="34"/>
        <v>-180.07499999999982</v>
      </c>
      <c r="L73" s="121">
        <f t="shared" si="34"/>
        <v>-990.14999999999964</v>
      </c>
      <c r="M73" s="121">
        <f t="shared" si="34"/>
        <v>-1260.1499999999999</v>
      </c>
      <c r="N73" s="121">
        <f t="shared" si="34"/>
        <v>8856.8499999999985</v>
      </c>
      <c r="O73" s="121">
        <f t="shared" si="34"/>
        <v>-7760.15</v>
      </c>
      <c r="P73" s="121">
        <f t="shared" si="34"/>
        <v>-1260.1499999999999</v>
      </c>
      <c r="Q73" s="121">
        <f t="shared" si="34"/>
        <v>-36033.94</v>
      </c>
      <c r="R73" s="121">
        <f t="shared" si="34"/>
        <v>-1680.6499999999996</v>
      </c>
      <c r="S73" s="121">
        <f t="shared" si="34"/>
        <v>-1180.6500000000015</v>
      </c>
      <c r="T73" s="122">
        <f t="shared" si="34"/>
        <v>3769.3499999999985</v>
      </c>
      <c r="U73" s="122">
        <f t="shared" si="34"/>
        <v>332.84999999999854</v>
      </c>
      <c r="V73" s="122">
        <f t="shared" si="34"/>
        <v>5805.9249999999993</v>
      </c>
      <c r="W73" s="122">
        <f t="shared" si="34"/>
        <v>4962.9249999999993</v>
      </c>
      <c r="X73" s="122">
        <f t="shared" si="34"/>
        <v>2093</v>
      </c>
      <c r="Y73" s="122">
        <f t="shared" si="34"/>
        <v>2095</v>
      </c>
      <c r="Z73" s="122">
        <f t="shared" si="34"/>
        <v>-5405</v>
      </c>
      <c r="AA73" s="122">
        <f t="shared" si="34"/>
        <v>-3818.5</v>
      </c>
      <c r="AB73" s="122">
        <f t="shared" si="34"/>
        <v>-3818.5</v>
      </c>
      <c r="AC73" s="122">
        <f t="shared" si="34"/>
        <v>1827</v>
      </c>
      <c r="AD73" s="122">
        <f t="shared" si="34"/>
        <v>2227</v>
      </c>
      <c r="AE73" s="122">
        <f t="shared" si="34"/>
        <v>2227</v>
      </c>
      <c r="AF73" s="122">
        <f t="shared" si="34"/>
        <v>2427</v>
      </c>
      <c r="AG73" s="122">
        <f t="shared" si="34"/>
        <v>1527</v>
      </c>
      <c r="AH73" s="122">
        <f t="shared" si="34"/>
        <v>2360.5</v>
      </c>
      <c r="AI73" s="122">
        <f t="shared" si="34"/>
        <v>2360.5</v>
      </c>
      <c r="AJ73" s="122">
        <f t="shared" si="34"/>
        <v>2360.5</v>
      </c>
      <c r="AK73" s="122">
        <f t="shared" si="34"/>
        <v>2360.5</v>
      </c>
      <c r="AL73" s="122">
        <f t="shared" si="34"/>
        <v>2360.5</v>
      </c>
      <c r="AM73" s="122">
        <f t="shared" si="34"/>
        <v>2060.5</v>
      </c>
      <c r="AN73" s="122">
        <f t="shared" si="34"/>
        <v>2060.5</v>
      </c>
      <c r="AO73" s="122">
        <f t="shared" si="34"/>
        <v>2860.5</v>
      </c>
      <c r="AP73" s="122">
        <f t="shared" si="34"/>
        <v>3160.5</v>
      </c>
      <c r="AQ73" s="122">
        <f t="shared" si="34"/>
        <v>3160.5</v>
      </c>
      <c r="AR73" s="122">
        <f t="shared" si="34"/>
        <v>3260.5</v>
      </c>
    </row>
    <row r="74" spans="1:44" ht="19.5" customHeight="1" thickBot="1">
      <c r="A74" s="123"/>
      <c r="B74" s="123"/>
      <c r="C74" s="123"/>
      <c r="D74" s="124"/>
      <c r="E74" s="164"/>
      <c r="F74" s="27"/>
      <c r="G74" s="28"/>
      <c r="H74" s="28"/>
      <c r="I74" s="125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7"/>
      <c r="V74" s="128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</row>
    <row r="75" spans="1:44" ht="39.75" customHeight="1" thickBot="1">
      <c r="A75" s="295" t="s">
        <v>63</v>
      </c>
      <c r="B75" s="310" t="s">
        <v>30</v>
      </c>
      <c r="C75" s="311"/>
      <c r="D75" s="296">
        <v>11996</v>
      </c>
      <c r="E75" s="297"/>
      <c r="F75" s="298">
        <f>+D75+F73</f>
        <v>-25776.560000000019</v>
      </c>
      <c r="G75" s="298">
        <f>+F75+G73</f>
        <v>-14820.860000000008</v>
      </c>
      <c r="H75" s="298">
        <f>+G75+H73</f>
        <v>15071.639999999992</v>
      </c>
      <c r="I75" s="130">
        <f>D75+I73</f>
        <v>11996</v>
      </c>
      <c r="J75" s="77">
        <f t="shared" ref="J75:AR75" si="35">I75+J73</f>
        <v>11943.155000000001</v>
      </c>
      <c r="K75" s="77">
        <f t="shared" si="35"/>
        <v>11763.080000000002</v>
      </c>
      <c r="L75" s="77">
        <f t="shared" si="35"/>
        <v>10772.930000000002</v>
      </c>
      <c r="M75" s="77">
        <f t="shared" si="35"/>
        <v>9512.7800000000025</v>
      </c>
      <c r="N75" s="77">
        <f t="shared" si="35"/>
        <v>18369.63</v>
      </c>
      <c r="O75" s="77">
        <f t="shared" si="35"/>
        <v>10609.480000000001</v>
      </c>
      <c r="P75" s="77">
        <f t="shared" si="35"/>
        <v>9349.3300000000017</v>
      </c>
      <c r="Q75" s="77">
        <f t="shared" si="35"/>
        <v>-26684.61</v>
      </c>
      <c r="R75" s="77">
        <f t="shared" si="35"/>
        <v>-28365.260000000002</v>
      </c>
      <c r="S75" s="78">
        <f t="shared" si="35"/>
        <v>-29545.910000000003</v>
      </c>
      <c r="T75" s="131">
        <f t="shared" si="35"/>
        <v>-25776.560000000005</v>
      </c>
      <c r="U75" s="131">
        <f t="shared" si="35"/>
        <v>-25443.710000000006</v>
      </c>
      <c r="V75" s="131">
        <f t="shared" si="35"/>
        <v>-19637.785000000007</v>
      </c>
      <c r="W75" s="131">
        <f t="shared" si="35"/>
        <v>-14674.860000000008</v>
      </c>
      <c r="X75" s="131">
        <f t="shared" si="35"/>
        <v>-12581.860000000008</v>
      </c>
      <c r="Y75" s="131">
        <f t="shared" si="35"/>
        <v>-10486.860000000008</v>
      </c>
      <c r="Z75" s="131">
        <f t="shared" si="35"/>
        <v>-15891.860000000008</v>
      </c>
      <c r="AA75" s="131">
        <f t="shared" si="35"/>
        <v>-19710.360000000008</v>
      </c>
      <c r="AB75" s="131">
        <f t="shared" si="35"/>
        <v>-23528.860000000008</v>
      </c>
      <c r="AC75" s="131">
        <f t="shared" si="35"/>
        <v>-21701.860000000008</v>
      </c>
      <c r="AD75" s="131">
        <f t="shared" si="35"/>
        <v>-19474.860000000008</v>
      </c>
      <c r="AE75" s="131">
        <f t="shared" si="35"/>
        <v>-17247.860000000008</v>
      </c>
      <c r="AF75" s="131">
        <f t="shared" si="35"/>
        <v>-14820.860000000008</v>
      </c>
      <c r="AG75" s="131">
        <f t="shared" si="35"/>
        <v>-13293.860000000008</v>
      </c>
      <c r="AH75" s="131">
        <f t="shared" si="35"/>
        <v>-10933.360000000008</v>
      </c>
      <c r="AI75" s="131">
        <f t="shared" si="35"/>
        <v>-8572.8600000000079</v>
      </c>
      <c r="AJ75" s="131">
        <f t="shared" si="35"/>
        <v>-6212.3600000000079</v>
      </c>
      <c r="AK75" s="131">
        <f t="shared" si="35"/>
        <v>-3851.8600000000079</v>
      </c>
      <c r="AL75" s="131">
        <f t="shared" si="35"/>
        <v>-1491.3600000000079</v>
      </c>
      <c r="AM75" s="131">
        <f t="shared" si="35"/>
        <v>569.13999999999214</v>
      </c>
      <c r="AN75" s="131">
        <f t="shared" si="35"/>
        <v>2629.6399999999921</v>
      </c>
      <c r="AO75" s="131">
        <f t="shared" si="35"/>
        <v>5490.1399999999921</v>
      </c>
      <c r="AP75" s="131">
        <f t="shared" si="35"/>
        <v>8650.6399999999921</v>
      </c>
      <c r="AQ75" s="131">
        <f t="shared" si="35"/>
        <v>11811.139999999992</v>
      </c>
      <c r="AR75" s="131">
        <f t="shared" si="35"/>
        <v>15071.639999999992</v>
      </c>
    </row>
    <row r="76" spans="1:44" ht="43.9" customHeight="1">
      <c r="A76" s="299" t="s">
        <v>133</v>
      </c>
      <c r="B76" s="300"/>
      <c r="C76" s="300"/>
      <c r="D76" s="300"/>
      <c r="E76" s="300"/>
      <c r="F76" s="300"/>
      <c r="G76" s="300"/>
      <c r="H76" s="301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2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9.5" customHeight="1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9.5" customHeight="1" thickBot="1">
      <c r="A78" s="132" t="s">
        <v>64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9.5" customHeight="1" thickBot="1">
      <c r="A79" s="5" t="s">
        <v>65</v>
      </c>
      <c r="B79" s="6"/>
      <c r="C79" s="6"/>
      <c r="D79" s="6"/>
      <c r="E79" s="170"/>
      <c r="F79" s="81"/>
      <c r="G79" s="81"/>
      <c r="H79" s="81"/>
      <c r="I79" s="133">
        <f>I9</f>
        <v>44227</v>
      </c>
      <c r="J79" s="82">
        <f t="shared" ref="J79:AR79" si="36">IF(I79="","",EOMONTH(I79,1))</f>
        <v>44255</v>
      </c>
      <c r="K79" s="82">
        <f t="shared" si="36"/>
        <v>44286</v>
      </c>
      <c r="L79" s="82">
        <f t="shared" si="36"/>
        <v>44316</v>
      </c>
      <c r="M79" s="82">
        <f t="shared" si="36"/>
        <v>44347</v>
      </c>
      <c r="N79" s="82">
        <f t="shared" si="36"/>
        <v>44377</v>
      </c>
      <c r="O79" s="82">
        <f t="shared" si="36"/>
        <v>44408</v>
      </c>
      <c r="P79" s="82">
        <f t="shared" si="36"/>
        <v>44439</v>
      </c>
      <c r="Q79" s="82">
        <f t="shared" si="36"/>
        <v>44469</v>
      </c>
      <c r="R79" s="82">
        <f t="shared" si="36"/>
        <v>44500</v>
      </c>
      <c r="S79" s="82">
        <f t="shared" si="36"/>
        <v>44530</v>
      </c>
      <c r="T79" s="83">
        <f t="shared" si="36"/>
        <v>44561</v>
      </c>
      <c r="U79" s="83">
        <f t="shared" si="36"/>
        <v>44592</v>
      </c>
      <c r="V79" s="83">
        <f t="shared" si="36"/>
        <v>44620</v>
      </c>
      <c r="W79" s="83">
        <f t="shared" si="36"/>
        <v>44651</v>
      </c>
      <c r="X79" s="83">
        <f t="shared" si="36"/>
        <v>44681</v>
      </c>
      <c r="Y79" s="83">
        <f t="shared" si="36"/>
        <v>44712</v>
      </c>
      <c r="Z79" s="83">
        <f t="shared" si="36"/>
        <v>44742</v>
      </c>
      <c r="AA79" s="83">
        <f t="shared" si="36"/>
        <v>44773</v>
      </c>
      <c r="AB79" s="83">
        <f t="shared" si="36"/>
        <v>44804</v>
      </c>
      <c r="AC79" s="83">
        <f t="shared" si="36"/>
        <v>44834</v>
      </c>
      <c r="AD79" s="83">
        <f t="shared" si="36"/>
        <v>44865</v>
      </c>
      <c r="AE79" s="83">
        <f t="shared" si="36"/>
        <v>44895</v>
      </c>
      <c r="AF79" s="83">
        <f t="shared" si="36"/>
        <v>44926</v>
      </c>
      <c r="AG79" s="83">
        <f t="shared" si="36"/>
        <v>44957</v>
      </c>
      <c r="AH79" s="83">
        <f t="shared" si="36"/>
        <v>44985</v>
      </c>
      <c r="AI79" s="83">
        <f t="shared" si="36"/>
        <v>45016</v>
      </c>
      <c r="AJ79" s="83">
        <f t="shared" si="36"/>
        <v>45046</v>
      </c>
      <c r="AK79" s="83">
        <f t="shared" si="36"/>
        <v>45077</v>
      </c>
      <c r="AL79" s="83">
        <f t="shared" si="36"/>
        <v>45107</v>
      </c>
      <c r="AM79" s="83">
        <f t="shared" si="36"/>
        <v>45138</v>
      </c>
      <c r="AN79" s="83">
        <f t="shared" si="36"/>
        <v>45169</v>
      </c>
      <c r="AO79" s="83">
        <f t="shared" si="36"/>
        <v>45199</v>
      </c>
      <c r="AP79" s="83">
        <f t="shared" si="36"/>
        <v>45230</v>
      </c>
      <c r="AQ79" s="83">
        <f t="shared" si="36"/>
        <v>45260</v>
      </c>
      <c r="AR79" s="83">
        <f t="shared" si="36"/>
        <v>45291</v>
      </c>
    </row>
    <row r="80" spans="1:44" ht="19.5" customHeight="1">
      <c r="A80" s="134" t="s">
        <v>66</v>
      </c>
      <c r="B80" s="135"/>
      <c r="C80" s="135"/>
      <c r="D80" s="136"/>
      <c r="E80" s="175"/>
      <c r="F80" s="137"/>
      <c r="G80" s="137"/>
      <c r="H80" s="137"/>
      <c r="I80" s="138">
        <v>0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40">
        <v>0</v>
      </c>
      <c r="U80" s="140">
        <v>0</v>
      </c>
      <c r="V80" s="140">
        <v>0</v>
      </c>
      <c r="W80" s="140">
        <v>0</v>
      </c>
      <c r="X80" s="140">
        <v>0</v>
      </c>
      <c r="Y80" s="140">
        <v>0</v>
      </c>
      <c r="Z80" s="140">
        <v>0</v>
      </c>
      <c r="AA80" s="140">
        <v>0</v>
      </c>
      <c r="AB80" s="140">
        <v>0</v>
      </c>
      <c r="AC80" s="140">
        <v>0</v>
      </c>
      <c r="AD80" s="140">
        <v>0</v>
      </c>
      <c r="AE80" s="140">
        <v>0</v>
      </c>
      <c r="AF80" s="140">
        <v>0</v>
      </c>
      <c r="AG80" s="140">
        <v>0</v>
      </c>
      <c r="AH80" s="140">
        <v>0</v>
      </c>
      <c r="AI80" s="140">
        <v>0</v>
      </c>
      <c r="AJ80" s="140">
        <v>0</v>
      </c>
      <c r="AK80" s="140">
        <v>0</v>
      </c>
      <c r="AL80" s="140">
        <v>0</v>
      </c>
      <c r="AM80" s="140">
        <v>0</v>
      </c>
      <c r="AN80" s="140">
        <v>0</v>
      </c>
      <c r="AO80" s="140">
        <v>0</v>
      </c>
      <c r="AP80" s="140">
        <v>0</v>
      </c>
      <c r="AQ80" s="140">
        <v>0</v>
      </c>
      <c r="AR80" s="140">
        <v>0</v>
      </c>
    </row>
    <row r="81" spans="1:44" ht="19.5" customHeight="1">
      <c r="A81" s="134" t="s">
        <v>67</v>
      </c>
      <c r="B81" s="135"/>
      <c r="C81" s="135"/>
      <c r="D81" s="136"/>
      <c r="E81" s="175"/>
      <c r="F81" s="137"/>
      <c r="G81" s="137"/>
      <c r="H81" s="137"/>
      <c r="I81" s="138">
        <v>0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40">
        <v>0</v>
      </c>
      <c r="U81" s="140">
        <v>0</v>
      </c>
      <c r="V81" s="140">
        <v>0</v>
      </c>
      <c r="W81" s="140">
        <v>0</v>
      </c>
      <c r="X81" s="140">
        <v>0</v>
      </c>
      <c r="Y81" s="140">
        <v>0</v>
      </c>
      <c r="Z81" s="140">
        <v>0</v>
      </c>
      <c r="AA81" s="140">
        <v>0</v>
      </c>
      <c r="AB81" s="140">
        <v>0</v>
      </c>
      <c r="AC81" s="140">
        <v>0</v>
      </c>
      <c r="AD81" s="140">
        <v>0</v>
      </c>
      <c r="AE81" s="140">
        <v>0</v>
      </c>
      <c r="AF81" s="140">
        <v>0</v>
      </c>
      <c r="AG81" s="140">
        <v>0</v>
      </c>
      <c r="AH81" s="140">
        <v>0</v>
      </c>
      <c r="AI81" s="140">
        <v>0</v>
      </c>
      <c r="AJ81" s="140">
        <v>0</v>
      </c>
      <c r="AK81" s="140">
        <v>0</v>
      </c>
      <c r="AL81" s="140">
        <v>0</v>
      </c>
      <c r="AM81" s="140">
        <v>0</v>
      </c>
      <c r="AN81" s="140">
        <v>0</v>
      </c>
      <c r="AO81" s="140">
        <v>0</v>
      </c>
      <c r="AP81" s="140">
        <v>0</v>
      </c>
      <c r="AQ81" s="140">
        <v>0</v>
      </c>
      <c r="AR81" s="140">
        <v>0</v>
      </c>
    </row>
    <row r="82" spans="1:44" ht="19.5" customHeight="1">
      <c r="A82" s="141" t="s">
        <v>68</v>
      </c>
      <c r="B82" s="142"/>
      <c r="C82" s="142"/>
      <c r="D82" s="143"/>
      <c r="E82" s="176"/>
      <c r="F82" s="144"/>
      <c r="G82" s="144"/>
      <c r="H82" s="144"/>
      <c r="I82" s="138">
        <v>0</v>
      </c>
      <c r="J82" s="139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0</v>
      </c>
      <c r="S82" s="139">
        <v>0</v>
      </c>
      <c r="T82" s="145">
        <v>0</v>
      </c>
      <c r="U82" s="145">
        <v>0</v>
      </c>
      <c r="V82" s="145">
        <v>0</v>
      </c>
      <c r="W82" s="145">
        <v>0</v>
      </c>
      <c r="X82" s="145">
        <v>0</v>
      </c>
      <c r="Y82" s="145">
        <v>0</v>
      </c>
      <c r="Z82" s="145">
        <v>0</v>
      </c>
      <c r="AA82" s="145">
        <v>0</v>
      </c>
      <c r="AB82" s="145">
        <v>0</v>
      </c>
      <c r="AC82" s="145">
        <v>0</v>
      </c>
      <c r="AD82" s="145">
        <v>0</v>
      </c>
      <c r="AE82" s="145">
        <v>0</v>
      </c>
      <c r="AF82" s="145">
        <v>0</v>
      </c>
      <c r="AG82" s="145">
        <v>0</v>
      </c>
      <c r="AH82" s="145">
        <v>0</v>
      </c>
      <c r="AI82" s="145">
        <v>0</v>
      </c>
      <c r="AJ82" s="145">
        <v>0</v>
      </c>
      <c r="AK82" s="145">
        <v>0</v>
      </c>
      <c r="AL82" s="145">
        <v>0</v>
      </c>
      <c r="AM82" s="145">
        <v>0</v>
      </c>
      <c r="AN82" s="145">
        <v>0</v>
      </c>
      <c r="AO82" s="145">
        <v>0</v>
      </c>
      <c r="AP82" s="145">
        <v>0</v>
      </c>
      <c r="AQ82" s="145">
        <v>0</v>
      </c>
      <c r="AR82" s="145">
        <v>0</v>
      </c>
    </row>
    <row r="83" spans="1:44" ht="19.5" customHeight="1">
      <c r="A83" s="141" t="s">
        <v>69</v>
      </c>
      <c r="B83" s="142"/>
      <c r="C83" s="142"/>
      <c r="D83" s="143"/>
      <c r="E83" s="176"/>
      <c r="F83" s="144"/>
      <c r="G83" s="144"/>
      <c r="H83" s="144"/>
      <c r="I83" s="138">
        <v>0</v>
      </c>
      <c r="J83" s="111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40">
        <v>0</v>
      </c>
      <c r="U83" s="140">
        <v>0</v>
      </c>
      <c r="V83" s="140">
        <v>0</v>
      </c>
      <c r="W83" s="140">
        <v>0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  <c r="AC83" s="140">
        <v>0</v>
      </c>
      <c r="AD83" s="140">
        <v>0</v>
      </c>
      <c r="AE83" s="140">
        <v>0</v>
      </c>
      <c r="AF83" s="140">
        <v>0</v>
      </c>
      <c r="AG83" s="140">
        <v>0</v>
      </c>
      <c r="AH83" s="140">
        <v>0</v>
      </c>
      <c r="AI83" s="140">
        <v>0</v>
      </c>
      <c r="AJ83" s="140">
        <v>0</v>
      </c>
      <c r="AK83" s="140">
        <v>0</v>
      </c>
      <c r="AL83" s="140">
        <v>0</v>
      </c>
      <c r="AM83" s="140">
        <v>0</v>
      </c>
      <c r="AN83" s="140">
        <v>0</v>
      </c>
      <c r="AO83" s="140">
        <v>0</v>
      </c>
      <c r="AP83" s="140">
        <v>0</v>
      </c>
      <c r="AQ83" s="140">
        <v>0</v>
      </c>
      <c r="AR83" s="140">
        <v>0</v>
      </c>
    </row>
    <row r="84" spans="1:44" ht="19.5" customHeight="1">
      <c r="A84" s="146" t="s">
        <v>70</v>
      </c>
      <c r="B84" s="114"/>
      <c r="C84" s="114"/>
      <c r="D84" s="147"/>
      <c r="E84" s="177"/>
      <c r="F84" s="148"/>
      <c r="G84" s="148"/>
      <c r="H84" s="148"/>
      <c r="I84" s="149">
        <f t="shared" ref="I84:AR84" si="37">I80+I81-I82-I83</f>
        <v>0</v>
      </c>
      <c r="J84" s="149">
        <f t="shared" si="37"/>
        <v>0</v>
      </c>
      <c r="K84" s="149">
        <f t="shared" si="37"/>
        <v>0</v>
      </c>
      <c r="L84" s="149">
        <f t="shared" si="37"/>
        <v>0</v>
      </c>
      <c r="M84" s="149">
        <f t="shared" si="37"/>
        <v>0</v>
      </c>
      <c r="N84" s="149">
        <f t="shared" si="37"/>
        <v>0</v>
      </c>
      <c r="O84" s="149">
        <f t="shared" si="37"/>
        <v>0</v>
      </c>
      <c r="P84" s="149">
        <f t="shared" si="37"/>
        <v>0</v>
      </c>
      <c r="Q84" s="149">
        <f t="shared" si="37"/>
        <v>0</v>
      </c>
      <c r="R84" s="149">
        <f t="shared" si="37"/>
        <v>0</v>
      </c>
      <c r="S84" s="149">
        <f t="shared" si="37"/>
        <v>0</v>
      </c>
      <c r="T84" s="149">
        <f t="shared" si="37"/>
        <v>0</v>
      </c>
      <c r="U84" s="149">
        <f t="shared" si="37"/>
        <v>0</v>
      </c>
      <c r="V84" s="149">
        <f t="shared" si="37"/>
        <v>0</v>
      </c>
      <c r="W84" s="149">
        <f t="shared" si="37"/>
        <v>0</v>
      </c>
      <c r="X84" s="149">
        <f t="shared" si="37"/>
        <v>0</v>
      </c>
      <c r="Y84" s="149">
        <f t="shared" si="37"/>
        <v>0</v>
      </c>
      <c r="Z84" s="149">
        <f t="shared" si="37"/>
        <v>0</v>
      </c>
      <c r="AA84" s="149">
        <f t="shared" si="37"/>
        <v>0</v>
      </c>
      <c r="AB84" s="149">
        <f t="shared" si="37"/>
        <v>0</v>
      </c>
      <c r="AC84" s="149">
        <f t="shared" si="37"/>
        <v>0</v>
      </c>
      <c r="AD84" s="149">
        <f t="shared" si="37"/>
        <v>0</v>
      </c>
      <c r="AE84" s="149">
        <f t="shared" si="37"/>
        <v>0</v>
      </c>
      <c r="AF84" s="149">
        <f t="shared" si="37"/>
        <v>0</v>
      </c>
      <c r="AG84" s="149">
        <f t="shared" si="37"/>
        <v>0</v>
      </c>
      <c r="AH84" s="149">
        <f t="shared" si="37"/>
        <v>0</v>
      </c>
      <c r="AI84" s="149">
        <f t="shared" si="37"/>
        <v>0</v>
      </c>
      <c r="AJ84" s="149">
        <f t="shared" si="37"/>
        <v>0</v>
      </c>
      <c r="AK84" s="149">
        <f t="shared" si="37"/>
        <v>0</v>
      </c>
      <c r="AL84" s="149">
        <f t="shared" si="37"/>
        <v>0</v>
      </c>
      <c r="AM84" s="149">
        <f t="shared" si="37"/>
        <v>0</v>
      </c>
      <c r="AN84" s="149">
        <f t="shared" si="37"/>
        <v>0</v>
      </c>
      <c r="AO84" s="149">
        <f t="shared" si="37"/>
        <v>0</v>
      </c>
      <c r="AP84" s="149">
        <f t="shared" si="37"/>
        <v>0</v>
      </c>
      <c r="AQ84" s="149">
        <f t="shared" si="37"/>
        <v>0</v>
      </c>
      <c r="AR84" s="149">
        <f t="shared" si="37"/>
        <v>0</v>
      </c>
    </row>
    <row r="85" spans="1:44" ht="19.5" customHeight="1">
      <c r="A85" s="146" t="s">
        <v>71</v>
      </c>
      <c r="B85" s="114"/>
      <c r="C85" s="114"/>
      <c r="D85" s="147"/>
      <c r="E85" s="177"/>
      <c r="F85" s="148"/>
      <c r="G85" s="148"/>
      <c r="H85" s="148"/>
      <c r="I85" s="149">
        <f>IF(I80+I81-I82-I83&lt;0,-(I80+I81-I82-I83),0)</f>
        <v>0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1">
        <v>0</v>
      </c>
      <c r="U85" s="151">
        <v>0</v>
      </c>
      <c r="V85" s="151">
        <v>0</v>
      </c>
      <c r="W85" s="151">
        <v>0</v>
      </c>
      <c r="X85" s="151">
        <v>0</v>
      </c>
      <c r="Y85" s="151">
        <v>0</v>
      </c>
      <c r="Z85" s="151">
        <v>0</v>
      </c>
      <c r="AA85" s="151">
        <v>0</v>
      </c>
      <c r="AB85" s="151">
        <v>0</v>
      </c>
      <c r="AC85" s="151">
        <v>0</v>
      </c>
      <c r="AD85" s="151">
        <v>0</v>
      </c>
      <c r="AE85" s="151">
        <v>0</v>
      </c>
      <c r="AF85" s="151">
        <v>0</v>
      </c>
      <c r="AG85" s="151">
        <v>0</v>
      </c>
      <c r="AH85" s="151">
        <v>0</v>
      </c>
      <c r="AI85" s="151">
        <v>0</v>
      </c>
      <c r="AJ85" s="151">
        <v>0</v>
      </c>
      <c r="AK85" s="151">
        <v>0</v>
      </c>
      <c r="AL85" s="151">
        <v>0</v>
      </c>
      <c r="AM85" s="151">
        <v>0</v>
      </c>
      <c r="AN85" s="151">
        <v>0</v>
      </c>
      <c r="AO85" s="151">
        <v>0</v>
      </c>
      <c r="AP85" s="151">
        <v>0</v>
      </c>
      <c r="AQ85" s="151">
        <v>0</v>
      </c>
      <c r="AR85" s="151">
        <v>0</v>
      </c>
    </row>
    <row r="86" spans="1:44" ht="19.5" customHeight="1">
      <c r="A86" s="5" t="s">
        <v>72</v>
      </c>
      <c r="B86" s="72"/>
      <c r="C86" s="72"/>
      <c r="D86" s="152"/>
      <c r="E86" s="178"/>
      <c r="F86" s="153"/>
      <c r="G86" s="153"/>
      <c r="H86" s="153"/>
      <c r="I86" s="131">
        <f t="shared" ref="I86:AR86" si="38">I84</f>
        <v>0</v>
      </c>
      <c r="J86" s="131">
        <f t="shared" si="38"/>
        <v>0</v>
      </c>
      <c r="K86" s="131">
        <f t="shared" si="38"/>
        <v>0</v>
      </c>
      <c r="L86" s="131">
        <f t="shared" si="38"/>
        <v>0</v>
      </c>
      <c r="M86" s="131">
        <f t="shared" si="38"/>
        <v>0</v>
      </c>
      <c r="N86" s="131">
        <f t="shared" si="38"/>
        <v>0</v>
      </c>
      <c r="O86" s="131">
        <f t="shared" si="38"/>
        <v>0</v>
      </c>
      <c r="P86" s="131">
        <f t="shared" si="38"/>
        <v>0</v>
      </c>
      <c r="Q86" s="131">
        <f t="shared" si="38"/>
        <v>0</v>
      </c>
      <c r="R86" s="131">
        <f t="shared" si="38"/>
        <v>0</v>
      </c>
      <c r="S86" s="131">
        <f t="shared" si="38"/>
        <v>0</v>
      </c>
      <c r="T86" s="131">
        <f t="shared" si="38"/>
        <v>0</v>
      </c>
      <c r="U86" s="131">
        <f t="shared" si="38"/>
        <v>0</v>
      </c>
      <c r="V86" s="131">
        <f t="shared" si="38"/>
        <v>0</v>
      </c>
      <c r="W86" s="131">
        <f t="shared" si="38"/>
        <v>0</v>
      </c>
      <c r="X86" s="131">
        <f t="shared" si="38"/>
        <v>0</v>
      </c>
      <c r="Y86" s="131">
        <f t="shared" si="38"/>
        <v>0</v>
      </c>
      <c r="Z86" s="131">
        <f t="shared" si="38"/>
        <v>0</v>
      </c>
      <c r="AA86" s="131">
        <f t="shared" si="38"/>
        <v>0</v>
      </c>
      <c r="AB86" s="131">
        <f t="shared" si="38"/>
        <v>0</v>
      </c>
      <c r="AC86" s="131">
        <f t="shared" si="38"/>
        <v>0</v>
      </c>
      <c r="AD86" s="131">
        <f t="shared" si="38"/>
        <v>0</v>
      </c>
      <c r="AE86" s="131">
        <f t="shared" si="38"/>
        <v>0</v>
      </c>
      <c r="AF86" s="131">
        <f t="shared" si="38"/>
        <v>0</v>
      </c>
      <c r="AG86" s="131">
        <f t="shared" si="38"/>
        <v>0</v>
      </c>
      <c r="AH86" s="131">
        <f t="shared" si="38"/>
        <v>0</v>
      </c>
      <c r="AI86" s="131">
        <f t="shared" si="38"/>
        <v>0</v>
      </c>
      <c r="AJ86" s="131">
        <f t="shared" si="38"/>
        <v>0</v>
      </c>
      <c r="AK86" s="131">
        <f t="shared" si="38"/>
        <v>0</v>
      </c>
      <c r="AL86" s="131">
        <f t="shared" si="38"/>
        <v>0</v>
      </c>
      <c r="AM86" s="131">
        <f t="shared" si="38"/>
        <v>0</v>
      </c>
      <c r="AN86" s="131">
        <f t="shared" si="38"/>
        <v>0</v>
      </c>
      <c r="AO86" s="131">
        <f t="shared" si="38"/>
        <v>0</v>
      </c>
      <c r="AP86" s="131">
        <f t="shared" si="38"/>
        <v>0</v>
      </c>
      <c r="AQ86" s="131">
        <f t="shared" si="38"/>
        <v>0</v>
      </c>
      <c r="AR86" s="131">
        <f t="shared" si="38"/>
        <v>0</v>
      </c>
    </row>
    <row r="87" spans="1:44" ht="19.5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9.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9.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9.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9.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9.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2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2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2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2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2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2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2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2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2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2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2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2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2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2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2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2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2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2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2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2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2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2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2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2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2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2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2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2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2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2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2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2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2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2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2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2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2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2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2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2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2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2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2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2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2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2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2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2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2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2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2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2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2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2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2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2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2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2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2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2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2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2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2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2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2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2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2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2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2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2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2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2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2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2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2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2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2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2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2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2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2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2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2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2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2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2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2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2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2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2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2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2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2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2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2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2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2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2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2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2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2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2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2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2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2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2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2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2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2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2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2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2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2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2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2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2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2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2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2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2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2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2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2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2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2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2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2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2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2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2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2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2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2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2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2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2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2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2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2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2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2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2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2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2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2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2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2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2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2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2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2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2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2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2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2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2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2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2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2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2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2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2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2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2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2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2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2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2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2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2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2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2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2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2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2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2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2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2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2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2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2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2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2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2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2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2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2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2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2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2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2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2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2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2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2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2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2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2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2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2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2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2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2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2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2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2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2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2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2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2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2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2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2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2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2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2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2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2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2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2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2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2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2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2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2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2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2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2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2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2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2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2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2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2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2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2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2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2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2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2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2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2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2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2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2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2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2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2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2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2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2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2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2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2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2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2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2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2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2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2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2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2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2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2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2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2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2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2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2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2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2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2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2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2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2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2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2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2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2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2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2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2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2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2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2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2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2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2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2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2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2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2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2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2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2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2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2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2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2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2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2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2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2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2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2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2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2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2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2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2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2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2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2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2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2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2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2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2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2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2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2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2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2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2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2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2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2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2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2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2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2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2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2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2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2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2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2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2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2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2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2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2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2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2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2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2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2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2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2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2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2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2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2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2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2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2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2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2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2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2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2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2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2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2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2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2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2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2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2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2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2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2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2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2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2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2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2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2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2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2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2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2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2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2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2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2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2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2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2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2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2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2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2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2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2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2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2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2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2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2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2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2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2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2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2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2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2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2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2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2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2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2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2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2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2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2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2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2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2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2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2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2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2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2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2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2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2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2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2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2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2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2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2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2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2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2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2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2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2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2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2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2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2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2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2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2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2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2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2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2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2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2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2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2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2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2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2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2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2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2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2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2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2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2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2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2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2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2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2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2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2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2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2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2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2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2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2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2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2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2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2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2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2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2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2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2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2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2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2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2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2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2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2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2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2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2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2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2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2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2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2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2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2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2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2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2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2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2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2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2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2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2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2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2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2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2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2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2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2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2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2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2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2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2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2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2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2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2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2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2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2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2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2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2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2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2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2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2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2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2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2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2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2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2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2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2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2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2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2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2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2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2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2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2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2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2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2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2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2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2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2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2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2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2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2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2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2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2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2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2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2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2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2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2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2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2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2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2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2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2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2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2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2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2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2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2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2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2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2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2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2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2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2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2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2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2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2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2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2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2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9.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2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9.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2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9.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2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9.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2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9.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2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9.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2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9.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2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9.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2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9.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2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9.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2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</sheetData>
  <mergeCells count="7">
    <mergeCell ref="A76:H76"/>
    <mergeCell ref="A6:T7"/>
    <mergeCell ref="B46:D46"/>
    <mergeCell ref="B47:D47"/>
    <mergeCell ref="B48:D48"/>
    <mergeCell ref="B75:C75"/>
    <mergeCell ref="B49:D49"/>
  </mergeCells>
  <pageMargins left="0.70866141732283472" right="0.70866141732283472" top="0.74803149606299213" bottom="0.74803149606299213" header="0" footer="0"/>
  <pageSetup paperSize="9" scale="60" orientation="landscape"/>
  <ignoredErrors>
    <ignoredError sqref="F51:H68 F46:H46 F18:H23 I16:S16 AD16:AR16 F69:H69 F25:H34 F24:H24 F49 F35:G35" formulaRange="1"/>
    <ignoredError sqref="G16" 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5"/>
  <sheetViews>
    <sheetView topLeftCell="A13" workbookViewId="0">
      <selection activeCell="N22" sqref="N22"/>
    </sheetView>
  </sheetViews>
  <sheetFormatPr baseColWidth="10" defaultColWidth="13" defaultRowHeight="14.25"/>
  <cols>
    <col min="1" max="1" width="36.75" style="163" customWidth="1"/>
    <col min="2" max="4" width="9" style="163" customWidth="1"/>
    <col min="5" max="5" width="15.25" style="163" customWidth="1"/>
    <col min="6" max="6" width="1.625" style="163" customWidth="1"/>
    <col min="7" max="7" width="9" style="163" customWidth="1"/>
    <col min="8" max="8" width="12.875" style="163" customWidth="1"/>
    <col min="9" max="9" width="1.625" style="163" customWidth="1"/>
    <col min="10" max="19" width="9" style="163" customWidth="1"/>
    <col min="20" max="16384" width="13" style="163"/>
  </cols>
  <sheetData>
    <row r="1" spans="1:17" ht="15.75" customHeight="1">
      <c r="A1" s="200" t="s">
        <v>94</v>
      </c>
    </row>
    <row r="2" spans="1:17" ht="12.75" customHeight="1"/>
    <row r="3" spans="1:17" ht="15.75" customHeight="1">
      <c r="A3" s="200" t="s">
        <v>1</v>
      </c>
    </row>
    <row r="4" spans="1:17" ht="12.75" customHeight="1"/>
    <row r="5" spans="1:17" ht="13.5" customHeight="1" thickBot="1"/>
    <row r="6" spans="1:17" ht="45.6" customHeight="1" thickBot="1">
      <c r="A6" s="317" t="s">
        <v>81</v>
      </c>
      <c r="B6" s="318"/>
      <c r="C6" s="318"/>
      <c r="D6" s="318"/>
      <c r="E6" s="319"/>
      <c r="F6" s="201"/>
      <c r="G6" s="202"/>
      <c r="H6" s="203" t="s">
        <v>82</v>
      </c>
      <c r="J6" s="204"/>
      <c r="K6" s="204"/>
      <c r="L6" s="204"/>
      <c r="M6" s="204"/>
      <c r="N6" s="204"/>
      <c r="O6" s="204"/>
      <c r="P6" s="204"/>
      <c r="Q6" s="205"/>
    </row>
    <row r="7" spans="1:17" ht="13.5" customHeight="1" thickBot="1">
      <c r="G7" s="202"/>
      <c r="H7" s="206"/>
    </row>
    <row r="8" spans="1:17" ht="15.75" customHeight="1" thickBot="1">
      <c r="A8" s="207" t="s">
        <v>119</v>
      </c>
      <c r="B8" s="208"/>
      <c r="C8" s="208"/>
      <c r="D8" s="208"/>
      <c r="E8" s="209"/>
      <c r="G8" s="202"/>
      <c r="H8" s="210"/>
    </row>
    <row r="9" spans="1:17" ht="15.75" customHeight="1" thickBot="1">
      <c r="A9" s="211" t="s">
        <v>125</v>
      </c>
      <c r="B9" s="212"/>
      <c r="C9" s="213"/>
      <c r="D9" s="213"/>
      <c r="E9" s="214"/>
      <c r="G9" s="202"/>
      <c r="H9" s="210"/>
    </row>
    <row r="10" spans="1:17" ht="15.75" customHeight="1" thickBot="1">
      <c r="A10" s="215" t="s">
        <v>83</v>
      </c>
      <c r="B10" s="216"/>
      <c r="C10" s="213"/>
      <c r="D10" s="213"/>
      <c r="E10" s="214"/>
      <c r="G10" s="202"/>
      <c r="H10" s="210">
        <v>24000</v>
      </c>
    </row>
    <row r="11" spans="1:17" ht="16.5" customHeight="1" thickBot="1">
      <c r="A11" s="217"/>
      <c r="B11" s="218"/>
      <c r="C11" s="218"/>
      <c r="D11" s="218"/>
      <c r="E11" s="219"/>
      <c r="G11" s="202"/>
      <c r="H11" s="220"/>
    </row>
    <row r="12" spans="1:17" ht="13.5" customHeight="1" thickBot="1">
      <c r="G12" s="202"/>
      <c r="H12" s="221"/>
    </row>
    <row r="13" spans="1:17" ht="15.75" customHeight="1">
      <c r="A13" s="207" t="s">
        <v>120</v>
      </c>
      <c r="B13" s="208"/>
      <c r="C13" s="208"/>
      <c r="D13" s="208"/>
      <c r="E13" s="209"/>
      <c r="G13" s="202"/>
      <c r="H13" s="220"/>
    </row>
    <row r="14" spans="1:17" ht="28.15" customHeight="1">
      <c r="A14" s="314" t="s">
        <v>85</v>
      </c>
      <c r="B14" s="315"/>
      <c r="C14" s="315"/>
      <c r="D14" s="315"/>
      <c r="E14" s="316"/>
      <c r="G14" s="202"/>
      <c r="H14" s="220"/>
    </row>
    <row r="15" spans="1:17" ht="16.149999999999999" customHeight="1">
      <c r="A15" s="222" t="s">
        <v>86</v>
      </c>
      <c r="B15" s="223"/>
      <c r="C15" s="223"/>
      <c r="D15" s="223"/>
      <c r="E15" s="224"/>
      <c r="G15" s="202"/>
      <c r="H15" s="220"/>
    </row>
    <row r="16" spans="1:17" ht="18.600000000000001" customHeight="1">
      <c r="A16" s="222" t="s">
        <v>87</v>
      </c>
      <c r="B16" s="223"/>
      <c r="C16" s="223"/>
      <c r="D16" s="223"/>
      <c r="E16" s="224"/>
      <c r="G16" s="202"/>
      <c r="H16" s="294">
        <v>27500</v>
      </c>
    </row>
    <row r="17" spans="1:8" ht="16.5" customHeight="1" thickBot="1">
      <c r="A17" s="217" t="s">
        <v>117</v>
      </c>
      <c r="B17" s="218" t="s">
        <v>84</v>
      </c>
      <c r="C17" s="218">
        <v>4</v>
      </c>
      <c r="D17" s="218" t="s">
        <v>0</v>
      </c>
      <c r="E17" s="219"/>
      <c r="G17" s="202"/>
      <c r="H17" s="220"/>
    </row>
    <row r="18" spans="1:8" ht="13.5" customHeight="1" thickBot="1">
      <c r="G18" s="202"/>
      <c r="H18" s="221"/>
    </row>
    <row r="19" spans="1:8" ht="15.75" customHeight="1">
      <c r="A19" s="207" t="s">
        <v>121</v>
      </c>
      <c r="B19" s="208"/>
      <c r="C19" s="208"/>
      <c r="D19" s="208"/>
      <c r="E19" s="209"/>
      <c r="G19" s="202"/>
      <c r="H19" s="221"/>
    </row>
    <row r="20" spans="1:8" ht="15.75" customHeight="1">
      <c r="A20" s="314" t="s">
        <v>127</v>
      </c>
      <c r="B20" s="315"/>
      <c r="C20" s="315"/>
      <c r="D20" s="315"/>
      <c r="E20" s="316"/>
      <c r="G20" s="202"/>
      <c r="H20" s="221"/>
    </row>
    <row r="21" spans="1:8" ht="42.75" customHeight="1">
      <c r="A21" s="222" t="s">
        <v>126</v>
      </c>
      <c r="B21" s="223"/>
      <c r="C21" s="223"/>
      <c r="D21" s="223"/>
      <c r="E21" s="224"/>
      <c r="G21" s="202"/>
      <c r="H21" s="221">
        <v>15000</v>
      </c>
    </row>
    <row r="22" spans="1:8" ht="16.5" customHeight="1" thickBot="1">
      <c r="A22" s="217" t="s">
        <v>118</v>
      </c>
      <c r="B22" s="218" t="s">
        <v>84</v>
      </c>
      <c r="C22" s="218">
        <v>3</v>
      </c>
      <c r="D22" s="218" t="s">
        <v>0</v>
      </c>
      <c r="E22" s="219"/>
      <c r="G22" s="202"/>
      <c r="H22" s="220"/>
    </row>
    <row r="23" spans="1:8" ht="13.5" customHeight="1">
      <c r="G23" s="202"/>
      <c r="H23" s="221"/>
    </row>
    <row r="24" spans="1:8" ht="13.5" customHeight="1" thickBot="1">
      <c r="D24" s="226"/>
      <c r="G24" s="202"/>
      <c r="H24" s="221"/>
    </row>
    <row r="25" spans="1:8" ht="15.75" customHeight="1">
      <c r="A25" s="207" t="s">
        <v>122</v>
      </c>
      <c r="B25" s="208"/>
      <c r="C25" s="208"/>
      <c r="D25" s="208"/>
      <c r="E25" s="209"/>
      <c r="G25" s="202"/>
      <c r="H25" s="221"/>
    </row>
    <row r="26" spans="1:8" ht="30.6" customHeight="1">
      <c r="A26" s="314" t="s">
        <v>124</v>
      </c>
      <c r="B26" s="315"/>
      <c r="C26" s="315"/>
      <c r="D26" s="315"/>
      <c r="E26" s="316"/>
      <c r="G26" s="202"/>
      <c r="H26" s="221"/>
    </row>
    <row r="27" spans="1:8" ht="15.75" customHeight="1">
      <c r="A27" s="225" t="s">
        <v>88</v>
      </c>
      <c r="B27" s="213"/>
      <c r="C27" s="213"/>
      <c r="D27" s="213"/>
      <c r="E27" s="214"/>
      <c r="G27" s="202"/>
      <c r="H27" s="221">
        <v>20000</v>
      </c>
    </row>
    <row r="28" spans="1:8" ht="16.5" customHeight="1" thickBot="1">
      <c r="A28" s="217" t="s">
        <v>89</v>
      </c>
      <c r="B28" s="218" t="s">
        <v>84</v>
      </c>
      <c r="C28" s="218">
        <v>12</v>
      </c>
      <c r="D28" s="218" t="s">
        <v>0</v>
      </c>
      <c r="E28" s="219"/>
      <c r="G28" s="202"/>
      <c r="H28" s="220"/>
    </row>
    <row r="29" spans="1:8" ht="13.5" customHeight="1">
      <c r="G29" s="202"/>
      <c r="H29" s="221"/>
    </row>
    <row r="30" spans="1:8" ht="13.5" customHeight="1" thickBot="1">
      <c r="G30" s="202"/>
      <c r="H30" s="221"/>
    </row>
    <row r="31" spans="1:8" ht="15.75" customHeight="1">
      <c r="A31" s="207" t="s">
        <v>123</v>
      </c>
      <c r="B31" s="208"/>
      <c r="C31" s="208"/>
      <c r="D31" s="208"/>
      <c r="E31" s="209"/>
      <c r="G31" s="202"/>
      <c r="H31" s="221"/>
    </row>
    <row r="32" spans="1:8" ht="30.6" customHeight="1">
      <c r="A32" s="314" t="s">
        <v>91</v>
      </c>
      <c r="B32" s="315"/>
      <c r="C32" s="315"/>
      <c r="D32" s="315"/>
      <c r="E32" s="316"/>
      <c r="G32" s="202"/>
      <c r="H32" s="221"/>
    </row>
    <row r="33" spans="1:11" ht="15.75" customHeight="1">
      <c r="A33" s="225" t="s">
        <v>92</v>
      </c>
      <c r="B33" s="213"/>
      <c r="C33" s="213"/>
      <c r="D33" s="213"/>
      <c r="E33" s="214"/>
      <c r="G33" s="202"/>
      <c r="H33" s="221">
        <v>15000</v>
      </c>
    </row>
    <row r="34" spans="1:11" ht="16.5" customHeight="1" thickBot="1">
      <c r="A34" s="217" t="s">
        <v>90</v>
      </c>
      <c r="B34" s="218" t="s">
        <v>84</v>
      </c>
      <c r="C34" s="218">
        <v>12</v>
      </c>
      <c r="D34" s="218" t="s">
        <v>0</v>
      </c>
      <c r="E34" s="219"/>
      <c r="G34" s="202"/>
      <c r="H34" s="220"/>
    </row>
    <row r="35" spans="1:11" ht="13.5" customHeight="1" thickBot="1">
      <c r="A35" s="227"/>
      <c r="B35" s="227"/>
      <c r="C35" s="227"/>
      <c r="D35" s="227"/>
      <c r="E35" s="227"/>
      <c r="F35" s="227"/>
      <c r="G35" s="228"/>
      <c r="H35" s="221"/>
    </row>
    <row r="36" spans="1:11" ht="23.45" customHeight="1" thickBot="1">
      <c r="A36" s="229" t="s">
        <v>93</v>
      </c>
      <c r="B36" s="230"/>
      <c r="C36" s="230"/>
      <c r="D36" s="230"/>
      <c r="E36" s="230"/>
      <c r="F36" s="230"/>
      <c r="G36" s="230"/>
      <c r="H36" s="231">
        <f>SUM(H8:H35)</f>
        <v>101500</v>
      </c>
      <c r="J36" s="232"/>
      <c r="K36" s="232"/>
    </row>
    <row r="37" spans="1:11" ht="12.75" customHeight="1">
      <c r="G37" s="202"/>
      <c r="H37" s="233"/>
    </row>
    <row r="38" spans="1:11" ht="12.75" customHeight="1">
      <c r="G38" s="202"/>
      <c r="H38" s="234"/>
      <c r="I38" s="235"/>
    </row>
    <row r="39" spans="1:11" ht="27.6" customHeight="1">
      <c r="G39" s="202"/>
      <c r="H39" s="236"/>
      <c r="I39" s="237"/>
    </row>
    <row r="40" spans="1:11" ht="12.75" customHeight="1">
      <c r="G40" s="202"/>
      <c r="H40" s="238"/>
      <c r="I40" s="235"/>
    </row>
    <row r="41" spans="1:11" ht="12.75" customHeight="1">
      <c r="G41" s="202"/>
      <c r="H41" s="238"/>
      <c r="I41" s="235"/>
    </row>
    <row r="42" spans="1:11" ht="12.75" customHeight="1">
      <c r="H42" s="238"/>
      <c r="I42" s="235"/>
    </row>
    <row r="43" spans="1:11" ht="12.75" customHeight="1">
      <c r="H43" s="238"/>
      <c r="I43" s="235"/>
    </row>
    <row r="44" spans="1:11" ht="12.75" customHeight="1">
      <c r="H44" s="235"/>
      <c r="I44" s="235"/>
    </row>
    <row r="45" spans="1:11" ht="12.75" customHeight="1">
      <c r="H45" s="235"/>
      <c r="I45" s="235"/>
    </row>
    <row r="46" spans="1:11" ht="12.75" customHeight="1">
      <c r="H46" s="235"/>
      <c r="I46" s="235"/>
    </row>
    <row r="47" spans="1:11" ht="12.75" customHeight="1">
      <c r="H47" s="235"/>
      <c r="I47" s="235"/>
    </row>
    <row r="48" spans="1:11" ht="12.75" customHeight="1">
      <c r="H48" s="235"/>
      <c r="I48" s="235"/>
    </row>
    <row r="49" spans="5:9" ht="12.75" customHeight="1">
      <c r="H49" s="235"/>
      <c r="I49" s="235"/>
    </row>
    <row r="50" spans="5:9" ht="12.75" customHeight="1">
      <c r="H50" s="235"/>
      <c r="I50" s="235"/>
    </row>
    <row r="51" spans="5:9" ht="12.75" customHeight="1">
      <c r="H51" s="235"/>
      <c r="I51" s="235"/>
    </row>
    <row r="52" spans="5:9" ht="13.5" customHeight="1">
      <c r="H52" s="235"/>
      <c r="I52" s="235"/>
    </row>
    <row r="53" spans="5:9" ht="5.45" customHeight="1">
      <c r="H53" s="235"/>
      <c r="I53" s="235"/>
    </row>
    <row r="54" spans="5:9" ht="12.75" customHeight="1">
      <c r="E54" s="239"/>
      <c r="F54" s="239"/>
      <c r="G54" s="240"/>
    </row>
    <row r="55" spans="5:9" ht="12.75" customHeight="1">
      <c r="E55" s="239"/>
      <c r="F55" s="239"/>
      <c r="G55" s="240"/>
    </row>
    <row r="56" spans="5:9" ht="12.75" customHeight="1">
      <c r="E56" s="239"/>
      <c r="F56" s="239"/>
      <c r="G56" s="240"/>
    </row>
    <row r="57" spans="5:9" ht="12.75" customHeight="1">
      <c r="E57" s="239"/>
      <c r="F57" s="239"/>
    </row>
    <row r="58" spans="5:9" ht="12.75" customHeight="1">
      <c r="E58" s="239"/>
      <c r="F58" s="239"/>
    </row>
    <row r="59" spans="5:9" ht="12.75" customHeight="1">
      <c r="E59" s="239"/>
      <c r="F59" s="239"/>
    </row>
    <row r="60" spans="5:9" ht="12.75" customHeight="1"/>
    <row r="61" spans="5:9" ht="12.75" customHeight="1"/>
    <row r="62" spans="5:9" ht="12.75" customHeight="1"/>
    <row r="63" spans="5:9" ht="12.75" customHeight="1"/>
    <row r="64" spans="5: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5">
    <mergeCell ref="A32:E32"/>
    <mergeCell ref="A6:E6"/>
    <mergeCell ref="A14:E14"/>
    <mergeCell ref="A20:E20"/>
    <mergeCell ref="A26:E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7" sqref="B7"/>
    </sheetView>
  </sheetViews>
  <sheetFormatPr baseColWidth="10" defaultRowHeight="14.25"/>
  <cols>
    <col min="1" max="1" width="27.875" customWidth="1"/>
  </cols>
  <sheetData>
    <row r="1" spans="1:4" ht="18">
      <c r="A1" s="242" t="s">
        <v>96</v>
      </c>
    </row>
    <row r="2" spans="1:4" s="241" customFormat="1" ht="18">
      <c r="A2" s="242" t="s">
        <v>97</v>
      </c>
    </row>
    <row r="5" spans="1:4" ht="18">
      <c r="A5" s="250" t="s">
        <v>129</v>
      </c>
      <c r="B5" s="251" t="s">
        <v>95</v>
      </c>
    </row>
    <row r="7" spans="1:4">
      <c r="B7" s="243" t="s">
        <v>141</v>
      </c>
    </row>
    <row r="8" spans="1:4" s="241" customFormat="1">
      <c r="B8" s="243" t="s">
        <v>142</v>
      </c>
    </row>
    <row r="9" spans="1:4">
      <c r="B9" t="s">
        <v>140</v>
      </c>
    </row>
    <row r="12" spans="1:4" ht="18">
      <c r="A12" s="250" t="s">
        <v>130</v>
      </c>
      <c r="B12" s="251" t="s">
        <v>98</v>
      </c>
      <c r="C12" s="252"/>
      <c r="D12" s="197"/>
    </row>
    <row r="14" spans="1:4">
      <c r="B14" s="243" t="s">
        <v>100</v>
      </c>
    </row>
    <row r="15" spans="1:4">
      <c r="B15" t="s">
        <v>99</v>
      </c>
    </row>
    <row r="18" spans="1:5" ht="18">
      <c r="A18" s="250" t="s">
        <v>131</v>
      </c>
      <c r="B18" s="251" t="s">
        <v>101</v>
      </c>
      <c r="C18" s="252"/>
      <c r="D18" s="253"/>
    </row>
    <row r="20" spans="1:5">
      <c r="B20" t="s">
        <v>102</v>
      </c>
    </row>
    <row r="22" spans="1:5" ht="15.75">
      <c r="A22" s="293" t="s">
        <v>132</v>
      </c>
    </row>
    <row r="24" spans="1:5" ht="15.75">
      <c r="B24" s="292" t="s">
        <v>39</v>
      </c>
      <c r="C24" s="241"/>
      <c r="D24" s="241"/>
      <c r="E24" s="241"/>
    </row>
    <row r="25" spans="1:5">
      <c r="B25" s="243" t="s">
        <v>115</v>
      </c>
    </row>
    <row r="26" spans="1:5">
      <c r="B26" s="243" t="s">
        <v>116</v>
      </c>
    </row>
    <row r="29" spans="1:5" ht="15.75">
      <c r="A29" s="293" t="s">
        <v>128</v>
      </c>
      <c r="B29" t="s">
        <v>139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1 -Pole Santé 2021-22-23</vt:lpstr>
      <vt:lpstr>PROJETS</vt:lpstr>
      <vt:lpstr>Modèle économique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2021-08-03T11:31:58Z</cp:lastPrinted>
  <dcterms:created xsi:type="dcterms:W3CDTF">2021-07-18T15:55:26Z</dcterms:created>
  <dcterms:modified xsi:type="dcterms:W3CDTF">2021-10-15T18:44:38Z</dcterms:modified>
</cp:coreProperties>
</file>