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05-Pole Sante\1-Activité de PSPPE\Activités collectives\"/>
    </mc:Choice>
  </mc:AlternateContent>
  <bookViews>
    <workbookView xWindow="0" yWindow="0" windowWidth="20490" windowHeight="9030" firstSheet="1" activeTab="3"/>
  </bookViews>
  <sheets>
    <sheet name="Ateliers collectifs" sheetId="1" r:id="rId1"/>
    <sheet name="Prévention Burn Out" sheetId="2" r:id="rId2"/>
    <sheet name="Pause Récupération" sheetId="3" r:id="rId3"/>
    <sheet name="Programme de Remise en santé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4" l="1"/>
  <c r="J7" i="4"/>
  <c r="L9" i="4"/>
  <c r="L7" i="4"/>
  <c r="I7" i="4"/>
  <c r="G9" i="4"/>
  <c r="N7" i="4"/>
  <c r="I11" i="4"/>
  <c r="I10" i="4"/>
  <c r="I9" i="4"/>
  <c r="G11" i="4"/>
  <c r="G10" i="4"/>
  <c r="F12" i="4"/>
  <c r="E11" i="4"/>
  <c r="L11" i="4" s="1"/>
  <c r="E10" i="4"/>
  <c r="E9" i="4"/>
  <c r="K17" i="3"/>
  <c r="J17" i="3"/>
  <c r="I17" i="3"/>
  <c r="H17" i="3"/>
  <c r="G17" i="3"/>
  <c r="E17" i="3"/>
  <c r="E10" i="3"/>
  <c r="F10" i="3"/>
  <c r="F9" i="3"/>
  <c r="F11" i="3"/>
  <c r="F12" i="3"/>
  <c r="F13" i="3"/>
  <c r="F14" i="3"/>
  <c r="E12" i="3"/>
  <c r="E14" i="3"/>
  <c r="B17" i="3"/>
  <c r="C17" i="3"/>
  <c r="D17" i="3"/>
  <c r="G12" i="4" l="1"/>
  <c r="L10" i="4"/>
  <c r="L12" i="4" s="1"/>
  <c r="I12" i="4"/>
  <c r="E12" i="4"/>
  <c r="F17" i="3"/>
  <c r="L33" i="1" l="1"/>
  <c r="H8" i="2"/>
  <c r="I7" i="2"/>
  <c r="G14" i="2"/>
  <c r="H11" i="2"/>
  <c r="I11" i="2"/>
  <c r="I10" i="2"/>
  <c r="H10" i="2"/>
  <c r="I9" i="2"/>
  <c r="H9" i="2"/>
  <c r="I8" i="2"/>
  <c r="H7" i="2"/>
  <c r="H12" i="2" s="1"/>
  <c r="T21" i="1"/>
  <c r="N46" i="1"/>
  <c r="N45" i="1"/>
  <c r="N44" i="1"/>
  <c r="I14" i="2" l="1"/>
  <c r="K21" i="1" l="1"/>
  <c r="Q20" i="1"/>
  <c r="R20" i="1" s="1"/>
  <c r="M20" i="1"/>
  <c r="N20" i="1" s="1"/>
  <c r="S20" i="1" s="1"/>
  <c r="K20" i="1"/>
  <c r="L20" i="1" s="1"/>
  <c r="I20" i="1"/>
  <c r="H20" i="1"/>
  <c r="Q19" i="1"/>
  <c r="R19" i="1" s="1"/>
  <c r="L19" i="1"/>
  <c r="K19" i="1"/>
  <c r="I19" i="1"/>
  <c r="M19" i="1" s="1"/>
  <c r="N19" i="1" s="1"/>
  <c r="H19" i="1"/>
  <c r="Q18" i="1"/>
  <c r="R18" i="1" s="1"/>
  <c r="M18" i="1"/>
  <c r="N18" i="1" s="1"/>
  <c r="K18" i="1"/>
  <c r="L18" i="1" s="1"/>
  <c r="I18" i="1"/>
  <c r="H18" i="1"/>
  <c r="R17" i="1"/>
  <c r="Q17" i="1"/>
  <c r="L17" i="1"/>
  <c r="K17" i="1"/>
  <c r="I17" i="1"/>
  <c r="M17" i="1" s="1"/>
  <c r="N17" i="1" s="1"/>
  <c r="S17" i="1" s="1"/>
  <c r="H17" i="1"/>
  <c r="Q16" i="1"/>
  <c r="R16" i="1" s="1"/>
  <c r="M16" i="1"/>
  <c r="N16" i="1" s="1"/>
  <c r="S16" i="1" s="1"/>
  <c r="K16" i="1"/>
  <c r="L16" i="1" s="1"/>
  <c r="I16" i="1"/>
  <c r="H16" i="1"/>
  <c r="R15" i="1"/>
  <c r="Q15" i="1"/>
  <c r="L15" i="1"/>
  <c r="K15" i="1"/>
  <c r="I15" i="1"/>
  <c r="M15" i="1" s="1"/>
  <c r="N15" i="1" s="1"/>
  <c r="S15" i="1" s="1"/>
  <c r="H15" i="1"/>
  <c r="Q6" i="1"/>
  <c r="R6" i="1" s="1"/>
  <c r="M6" i="1"/>
  <c r="N6" i="1" s="1"/>
  <c r="S6" i="1" s="1"/>
  <c r="K6" i="1"/>
  <c r="L6" i="1" s="1"/>
  <c r="I6" i="1"/>
  <c r="H6" i="1"/>
  <c r="S19" i="1" l="1"/>
  <c r="R21" i="1"/>
  <c r="S18" i="1"/>
  <c r="M21" i="1"/>
  <c r="N21" i="1" s="1"/>
  <c r="S21" i="1" s="1"/>
</calcChain>
</file>

<file path=xl/sharedStrings.xml><?xml version="1.0" encoding="utf-8"?>
<sst xmlns="http://schemas.openxmlformats.org/spreadsheetml/2006/main" count="192" uniqueCount="153">
  <si>
    <t>ATELIERS COLLECTIFS A VISEE THERAPEUTIQUE</t>
  </si>
  <si>
    <t>PRATICIEN</t>
  </si>
  <si>
    <t>Discipline Atelier</t>
  </si>
  <si>
    <t>NBRE SEANCES/pack</t>
  </si>
  <si>
    <t>Prix unitaire séance payé par le client</t>
  </si>
  <si>
    <t>Durée/Nbre heures/séance</t>
  </si>
  <si>
    <t>Nbre heures total formations dispensées</t>
  </si>
  <si>
    <t>Prix du pack payé par le client</t>
  </si>
  <si>
    <t>NBRE STAGIAIRES</t>
  </si>
  <si>
    <t>Frais réservation salles/H (18€/h)</t>
  </si>
  <si>
    <t>Frais sup./participant</t>
  </si>
  <si>
    <t>CA total TTC</t>
  </si>
  <si>
    <t>CA Kh Santé après HT</t>
  </si>
  <si>
    <t>% Commis-sionnement</t>
  </si>
  <si>
    <t>Prestations praticiens PRIX/H</t>
  </si>
  <si>
    <t>Nbre heures /praticien</t>
  </si>
  <si>
    <t>Total prestations reversées</t>
  </si>
  <si>
    <t>Marge nette Khépri Santé</t>
  </si>
  <si>
    <t>Nathalie Uzan</t>
  </si>
  <si>
    <t>Prévention du burn out</t>
  </si>
  <si>
    <t>Emelyne Humez</t>
  </si>
  <si>
    <t>Yoga</t>
  </si>
  <si>
    <t>D. Assemaine / D. Lyon</t>
  </si>
  <si>
    <t>Qi Gong</t>
  </si>
  <si>
    <t>Carole Fournaise</t>
  </si>
  <si>
    <t>Dévelp. Personnel par la création artistique du collage</t>
  </si>
  <si>
    <t>Carole Baudrier</t>
  </si>
  <si>
    <t>Tango thérapie</t>
  </si>
  <si>
    <t>Fériale Daoudi</t>
  </si>
  <si>
    <t>Aroma-Phyto</t>
  </si>
  <si>
    <t xml:space="preserve">KHEPRI SANTE </t>
  </si>
  <si>
    <t>COMMENTAIRES / MODELES ECONOMIQUES</t>
  </si>
  <si>
    <t>Adhésions clients (carte de fidélité)</t>
  </si>
  <si>
    <t xml:space="preserve">Mise à disposition de Guides livres blancs </t>
  </si>
  <si>
    <t>Livre Blanc</t>
  </si>
  <si>
    <t xml:space="preserve"> Ateliers collectifs bénéficiaires initiation à la santé naturelle</t>
  </si>
  <si>
    <t>Vente complémentaire 1</t>
  </si>
  <si>
    <t>Avantages</t>
  </si>
  <si>
    <t>Visio-conférences gratuites par les médecins</t>
  </si>
  <si>
    <t>Si en 2022 = 3 visios de sensibilisation et d'éducation à la santé = 6000€</t>
  </si>
  <si>
    <t>Vente complémentaire 2</t>
  </si>
  <si>
    <t>Vente complémentaire 3</t>
  </si>
  <si>
    <t>Programme de fidélisation</t>
  </si>
  <si>
    <t xml:space="preserve">Condition de participation si carte de fidélité = 10€ , soit 200 pers. X 10€  ==&gt; 2000€ </t>
  </si>
  <si>
    <t>Pour les années = prévision de 1 visio tous les 2 mois, soit 5 par an = 5x2000€ = 10000€</t>
  </si>
  <si>
    <t>ATELIERS MAINTIEN DE L'EQUILIBRE PHYSIQUE ET PSYCHIQUE AU TRAVAIL</t>
  </si>
  <si>
    <t xml:space="preserve">5 séances de 2H / 1 psychologue et 1 praticien différent par séance </t>
  </si>
  <si>
    <t>Margaux Honoré</t>
  </si>
  <si>
    <t>Evelyne Revellat</t>
  </si>
  <si>
    <t>Fleurs de Bach</t>
  </si>
  <si>
    <t>EFT ou sophrologie</t>
  </si>
  <si>
    <t>Chiropraxie</t>
  </si>
  <si>
    <t>Prix de vente et rentabilité</t>
  </si>
  <si>
    <t>Fiche technique</t>
  </si>
  <si>
    <t>Heures /stagiaire</t>
  </si>
  <si>
    <t>Frais total</t>
  </si>
  <si>
    <t>Prix du pack payé par le client HT</t>
  </si>
  <si>
    <t>3 groupes d'ateliers par an</t>
  </si>
  <si>
    <t>Coût /participant</t>
  </si>
  <si>
    <t>CA Kh Santé  HT</t>
  </si>
  <si>
    <t>Prix de vente</t>
  </si>
  <si>
    <t xml:space="preserve">Durée de la formation  </t>
  </si>
  <si>
    <t>5 fois 2 heures</t>
  </si>
  <si>
    <t>Nbre participants entreprise</t>
  </si>
  <si>
    <t>Dominique Lyon</t>
  </si>
  <si>
    <t>Nawal Tahiri</t>
  </si>
  <si>
    <t>Saraline Lumbroso</t>
  </si>
  <si>
    <t>Initiation MTC</t>
  </si>
  <si>
    <t>Confiance en soi</t>
  </si>
  <si>
    <t>Léa Sion</t>
  </si>
  <si>
    <t>Naturopathie</t>
  </si>
  <si>
    <t>Magali Richardin</t>
  </si>
  <si>
    <t>MTC et Bio-résonance</t>
  </si>
  <si>
    <t>Parentalité</t>
  </si>
  <si>
    <t>Sandrine Itie-Danino</t>
  </si>
  <si>
    <t>Betty Locatelli</t>
  </si>
  <si>
    <t>Kobido</t>
  </si>
  <si>
    <t>Keren Sarah</t>
  </si>
  <si>
    <t>Co-développement</t>
  </si>
  <si>
    <t>Sophrologie</t>
  </si>
  <si>
    <t>0 € prix unitaire, guide d'éducation à la santé (le n°1 est prêt à être diffusé)</t>
  </si>
  <si>
    <t>2023 : moyenne de 150 clients x 25 € /an= 3750€</t>
  </si>
  <si>
    <t>il est envisagée en 2024 d'avoir 200 clients (10% de la clientèle totale de Khépri Santé) = 5000€</t>
  </si>
  <si>
    <t>PRATICIEN FORMATEUR</t>
  </si>
  <si>
    <t>Certaines de ces formations peuvent être dédiées à des professionnels de la santé</t>
  </si>
  <si>
    <t>Maturité de réalisation</t>
  </si>
  <si>
    <t>ok</t>
  </si>
  <si>
    <t>?</t>
  </si>
  <si>
    <t>Nbre participants</t>
  </si>
  <si>
    <t>THEME</t>
  </si>
  <si>
    <t>Entretenir sa vitalité et renforcer son système immunitaire</t>
  </si>
  <si>
    <t>PRATIQUES</t>
  </si>
  <si>
    <t>HORAIRES</t>
  </si>
  <si>
    <t>Shiatsu                         D Lyon</t>
  </si>
  <si>
    <t>Phyto/Aroma Feriale</t>
  </si>
  <si>
    <t>Les pauses récupération / Séquences découverte</t>
  </si>
  <si>
    <t>Description :</t>
  </si>
  <si>
    <t>30min individuelle découverte d'un soin</t>
  </si>
  <si>
    <t>1 pack 80 € = 3 soins individ. X 30 min</t>
  </si>
  <si>
    <t>Nbre de soins</t>
  </si>
  <si>
    <t>14H30-15H</t>
  </si>
  <si>
    <t>15H - 15H30</t>
  </si>
  <si>
    <t>15H30 - 16H</t>
  </si>
  <si>
    <t>16H-16H30</t>
  </si>
  <si>
    <t>16H30-17H</t>
  </si>
  <si>
    <t>17H-17H30</t>
  </si>
  <si>
    <t>14H Ouveture collective</t>
  </si>
  <si>
    <t>Kinésiologie</t>
  </si>
  <si>
    <t>Ouverture :</t>
  </si>
  <si>
    <t>Méditation des 5 sens</t>
  </si>
  <si>
    <t xml:space="preserve">Clôture : </t>
  </si>
  <si>
    <t>Sophrologie (Shultz ou autre protocole selon thèmatique de la séquence découverte)</t>
  </si>
  <si>
    <t>Total participants</t>
  </si>
  <si>
    <t>Prix entrée</t>
  </si>
  <si>
    <t>Nbre heures Intervenants</t>
  </si>
  <si>
    <t>3 heures intervention</t>
  </si>
  <si>
    <t>80€ la soirée de 4 h ou demi-journée le dimanche</t>
  </si>
  <si>
    <t>17H30 - 18HClôture collective</t>
  </si>
  <si>
    <t>Nbre Intervenants:  6</t>
  </si>
  <si>
    <t>Nbre de Mois 9</t>
  </si>
  <si>
    <t>Lumière</t>
  </si>
  <si>
    <t>Huiles Essentielles</t>
  </si>
  <si>
    <t>Tapis</t>
  </si>
  <si>
    <t>Tisanes</t>
  </si>
  <si>
    <t>Accesoires pour l'ambiance</t>
  </si>
  <si>
    <t>Heure / intervenant</t>
  </si>
  <si>
    <t>Honoraires Intervenants</t>
  </si>
  <si>
    <t>CA TTC / Séquence</t>
  </si>
  <si>
    <t>Frais salle Kh Santé</t>
  </si>
  <si>
    <t>Organisatrice</t>
  </si>
  <si>
    <t>3 indiv./1 ouvert/clôture / 1 Organisatrice / Kh. Santé  Salle</t>
  </si>
  <si>
    <t>Programme de Remise en santé / Programme de récupération</t>
  </si>
  <si>
    <t xml:space="preserve">12 soins de 1H / avec un bilan énergétique </t>
  </si>
  <si>
    <t>Pratique</t>
  </si>
  <si>
    <t>Energétique</t>
  </si>
  <si>
    <t>Osteo</t>
  </si>
  <si>
    <t>Bilan énergétique</t>
  </si>
  <si>
    <t>Acupuncture</t>
  </si>
  <si>
    <t>NBRE clients/an</t>
  </si>
  <si>
    <t>Exemple de cure</t>
  </si>
  <si>
    <t>Coût praticien/H</t>
  </si>
  <si>
    <t>Frais salle/H</t>
  </si>
  <si>
    <t>Montant total</t>
  </si>
  <si>
    <t>1 évaluateur suivi</t>
  </si>
  <si>
    <t>Suivi -Evaluateur - 25€/h</t>
  </si>
  <si>
    <t>Honoraire praticien / 50€/h</t>
  </si>
  <si>
    <t>Nbre heures / patient</t>
  </si>
  <si>
    <t>Prix séance patient TTC</t>
  </si>
  <si>
    <t>Montant patient / pratique TTC</t>
  </si>
  <si>
    <t>Bilan</t>
  </si>
  <si>
    <t>Total coût</t>
  </si>
  <si>
    <t>Evaluation</t>
  </si>
  <si>
    <t>Coût salaire Assistante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</si>
</sst>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4"/>
      <color theme="1"/>
      <name val="Arial Narrow"/>
      <family val="2"/>
    </font>
    <font>
      <b/>
      <i/>
      <u/>
      <sz val="12"/>
      <color theme="1"/>
      <name val="Arial Narrow"/>
      <family val="2"/>
    </font>
    <font>
      <sz val="11"/>
      <color theme="1"/>
      <name val="Arial"/>
      <family val="2"/>
    </font>
    <font>
      <b/>
      <u/>
      <sz val="11"/>
      <color theme="1"/>
      <name val="Arial Narrow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6" fontId="0" fillId="0" borderId="1" xfId="0" applyNumberFormat="1" applyBorder="1"/>
    <xf numFmtId="6" fontId="0" fillId="2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6" fontId="0" fillId="0" borderId="1" xfId="0" applyNumberFormat="1" applyBorder="1" applyAlignment="1">
      <alignment vertical="center"/>
    </xf>
    <xf numFmtId="6" fontId="0" fillId="2" borderId="1" xfId="0" applyNumberFormat="1" applyFill="1" applyBorder="1" applyAlignment="1">
      <alignment vertical="center"/>
    </xf>
    <xf numFmtId="6" fontId="1" fillId="0" borderId="1" xfId="0" applyNumberFormat="1" applyFont="1" applyBorder="1"/>
    <xf numFmtId="0" fontId="1" fillId="0" borderId="1" xfId="0" applyFont="1" applyBorder="1"/>
    <xf numFmtId="6" fontId="3" fillId="2" borderId="1" xfId="0" applyNumberFormat="1" applyFont="1" applyFill="1" applyBorder="1"/>
    <xf numFmtId="0" fontId="4" fillId="0" borderId="0" xfId="0" applyFont="1" applyAlignment="1"/>
    <xf numFmtId="0" fontId="0" fillId="0" borderId="0" xfId="0" applyFont="1" applyAlignment="1"/>
    <xf numFmtId="0" fontId="6" fillId="3" borderId="4" xfId="0" applyFont="1" applyFill="1" applyBorder="1" applyAlignment="1">
      <alignment vertical="center"/>
    </xf>
    <xf numFmtId="0" fontId="7" fillId="0" borderId="0" xfId="0" applyFont="1" applyAlignment="1"/>
    <xf numFmtId="0" fontId="8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5" fillId="0" borderId="3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6" fontId="0" fillId="0" borderId="0" xfId="0" applyNumberFormat="1"/>
    <xf numFmtId="6" fontId="1" fillId="0" borderId="0" xfId="0" applyNumberFormat="1" applyFont="1"/>
    <xf numFmtId="6" fontId="3" fillId="0" borderId="0" xfId="0" applyNumberFormat="1" applyFont="1"/>
    <xf numFmtId="0" fontId="0" fillId="0" borderId="5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6" fontId="0" fillId="0" borderId="0" xfId="0" applyNumberFormat="1" applyFill="1" applyBorder="1" applyAlignment="1">
      <alignment horizontal="center"/>
    </xf>
    <xf numFmtId="0" fontId="0" fillId="0" borderId="0" xfId="0" applyBorder="1"/>
    <xf numFmtId="6" fontId="0" fillId="0" borderId="0" xfId="0" applyNumberFormat="1" applyBorder="1"/>
    <xf numFmtId="6" fontId="0" fillId="2" borderId="0" xfId="0" applyNumberFormat="1" applyFill="1" applyBorder="1"/>
    <xf numFmtId="0" fontId="0" fillId="0" borderId="1" xfId="0" applyFill="1" applyBorder="1" applyAlignment="1">
      <alignment horizontal="center"/>
    </xf>
    <xf numFmtId="6" fontId="0" fillId="0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0" fillId="0" borderId="1" xfId="0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3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6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6"/>
  <sheetViews>
    <sheetView topLeftCell="A4" workbookViewId="0">
      <selection activeCell="A20" sqref="A20"/>
    </sheetView>
  </sheetViews>
  <sheetFormatPr baseColWidth="10" defaultRowHeight="15" x14ac:dyDescent="0.25"/>
  <cols>
    <col min="2" max="2" width="5.5703125" customWidth="1"/>
    <col min="3" max="4" width="21.42578125" customWidth="1"/>
    <col min="5" max="5" width="9.28515625" customWidth="1"/>
    <col min="6" max="6" width="9.140625" customWidth="1"/>
    <col min="7" max="7" width="7.7109375" customWidth="1"/>
    <col min="8" max="8" width="11.5703125" customWidth="1"/>
    <col min="9" max="9" width="11.140625" customWidth="1"/>
    <col min="10" max="10" width="11" customWidth="1"/>
    <col min="12" max="12" width="9.28515625" customWidth="1"/>
    <col min="13" max="15" width="9.5703125" customWidth="1"/>
    <col min="16" max="16" width="10.7109375" customWidth="1"/>
  </cols>
  <sheetData>
    <row r="2" spans="1:20" ht="26.25" x14ac:dyDescent="0.4">
      <c r="C2" s="1" t="s">
        <v>0</v>
      </c>
    </row>
    <row r="3" spans="1:20" x14ac:dyDescent="0.25">
      <c r="C3" s="48" t="s">
        <v>84</v>
      </c>
    </row>
    <row r="5" spans="1:20" ht="75" x14ac:dyDescent="0.25">
      <c r="A5" s="50" t="s">
        <v>85</v>
      </c>
      <c r="B5" s="2"/>
      <c r="C5" s="3" t="s">
        <v>83</v>
      </c>
      <c r="D5" s="3" t="s">
        <v>2</v>
      </c>
      <c r="E5" s="3" t="s">
        <v>3</v>
      </c>
      <c r="F5" s="3" t="s">
        <v>4</v>
      </c>
      <c r="G5" s="4" t="s">
        <v>5</v>
      </c>
      <c r="H5" s="4" t="s">
        <v>6</v>
      </c>
      <c r="I5" s="3" t="s">
        <v>7</v>
      </c>
      <c r="J5" s="3" t="s">
        <v>8</v>
      </c>
      <c r="K5" s="5" t="s">
        <v>9</v>
      </c>
      <c r="L5" s="3" t="s">
        <v>10</v>
      </c>
      <c r="M5" s="5" t="s">
        <v>11</v>
      </c>
      <c r="N5" s="6" t="s">
        <v>12</v>
      </c>
      <c r="O5" s="5" t="s">
        <v>13</v>
      </c>
      <c r="P5" s="5" t="s">
        <v>14</v>
      </c>
      <c r="Q5" s="5" t="s">
        <v>15</v>
      </c>
      <c r="R5" s="5" t="s">
        <v>16</v>
      </c>
      <c r="S5" s="7" t="s">
        <v>17</v>
      </c>
      <c r="T5" s="32" t="s">
        <v>57</v>
      </c>
    </row>
    <row r="6" spans="1:20" x14ac:dyDescent="0.25">
      <c r="A6" s="51" t="s">
        <v>86</v>
      </c>
      <c r="B6" s="2">
        <v>1</v>
      </c>
      <c r="C6" s="8" t="s">
        <v>18</v>
      </c>
      <c r="D6" s="8" t="s">
        <v>19</v>
      </c>
      <c r="E6" s="8">
        <v>5</v>
      </c>
      <c r="F6" s="8">
        <v>60</v>
      </c>
      <c r="G6" s="9">
        <v>2</v>
      </c>
      <c r="H6" s="9">
        <f>G6*E6*J6</f>
        <v>50</v>
      </c>
      <c r="I6" s="10">
        <f>F6*E6</f>
        <v>300</v>
      </c>
      <c r="J6" s="8">
        <v>5</v>
      </c>
      <c r="K6" s="2">
        <f>18*Q6</f>
        <v>180</v>
      </c>
      <c r="L6" s="8">
        <f>K6/J6</f>
        <v>36</v>
      </c>
      <c r="M6" s="11">
        <f t="shared" ref="M6:M20" si="0">J6*I6</f>
        <v>1500</v>
      </c>
      <c r="N6" s="12">
        <f>M6*80%</f>
        <v>1200</v>
      </c>
      <c r="O6" s="11"/>
      <c r="P6" s="2">
        <v>50</v>
      </c>
      <c r="Q6" s="2">
        <f t="shared" ref="Q6:Q20" si="1">E6*G6</f>
        <v>10</v>
      </c>
      <c r="R6" s="2">
        <f>P6*Q6</f>
        <v>500</v>
      </c>
      <c r="S6" s="12">
        <f>N6-R6</f>
        <v>700</v>
      </c>
    </row>
    <row r="7" spans="1:20" x14ac:dyDescent="0.25">
      <c r="A7" s="51" t="s">
        <v>86</v>
      </c>
      <c r="B7" s="2"/>
      <c r="C7" s="8" t="s">
        <v>65</v>
      </c>
      <c r="D7" s="8" t="s">
        <v>67</v>
      </c>
      <c r="E7" s="8"/>
      <c r="F7" s="8"/>
      <c r="G7" s="9"/>
      <c r="H7" s="9"/>
      <c r="I7" s="10"/>
      <c r="J7" s="8"/>
      <c r="K7" s="2"/>
      <c r="L7" s="8"/>
      <c r="M7" s="11"/>
      <c r="N7" s="12"/>
      <c r="O7" s="11"/>
      <c r="P7" s="2"/>
      <c r="Q7" s="2"/>
      <c r="R7" s="2"/>
      <c r="S7" s="12"/>
    </row>
    <row r="8" spans="1:20" x14ac:dyDescent="0.25">
      <c r="A8" s="51" t="s">
        <v>86</v>
      </c>
      <c r="B8" s="2"/>
      <c r="C8" s="8" t="s">
        <v>66</v>
      </c>
      <c r="D8" s="8" t="s">
        <v>68</v>
      </c>
      <c r="E8" s="8"/>
      <c r="F8" s="8"/>
      <c r="G8" s="9"/>
      <c r="H8" s="9"/>
      <c r="I8" s="10"/>
      <c r="J8" s="8"/>
      <c r="K8" s="2"/>
      <c r="L8" s="8"/>
      <c r="M8" s="11"/>
      <c r="N8" s="12"/>
      <c r="O8" s="11"/>
      <c r="P8" s="2"/>
      <c r="Q8" s="2"/>
      <c r="R8" s="2"/>
      <c r="S8" s="12"/>
    </row>
    <row r="9" spans="1:20" x14ac:dyDescent="0.25">
      <c r="A9" s="51" t="s">
        <v>86</v>
      </c>
      <c r="B9" s="2"/>
      <c r="C9" s="8" t="s">
        <v>69</v>
      </c>
      <c r="D9" s="8" t="s">
        <v>70</v>
      </c>
      <c r="E9" s="8"/>
      <c r="F9" s="8"/>
      <c r="G9" s="9"/>
      <c r="H9" s="9"/>
      <c r="I9" s="10"/>
      <c r="J9" s="8"/>
      <c r="K9" s="2"/>
      <c r="L9" s="8"/>
      <c r="M9" s="11"/>
      <c r="N9" s="12"/>
      <c r="O9" s="11"/>
      <c r="P9" s="2"/>
      <c r="Q9" s="2"/>
      <c r="R9" s="2"/>
      <c r="S9" s="12"/>
    </row>
    <row r="10" spans="1:20" x14ac:dyDescent="0.25">
      <c r="A10" s="51" t="s">
        <v>86</v>
      </c>
      <c r="B10" s="2"/>
      <c r="C10" s="8" t="s">
        <v>71</v>
      </c>
      <c r="D10" s="8" t="s">
        <v>72</v>
      </c>
      <c r="E10" s="8"/>
      <c r="F10" s="8"/>
      <c r="G10" s="9"/>
      <c r="H10" s="9"/>
      <c r="I10" s="10"/>
      <c r="J10" s="8"/>
      <c r="K10" s="2"/>
      <c r="L10" s="8"/>
      <c r="M10" s="11"/>
      <c r="N10" s="12"/>
      <c r="O10" s="11"/>
      <c r="P10" s="2"/>
      <c r="Q10" s="2"/>
      <c r="R10" s="2"/>
      <c r="S10" s="12"/>
    </row>
    <row r="11" spans="1:20" x14ac:dyDescent="0.25">
      <c r="A11" s="51" t="s">
        <v>86</v>
      </c>
      <c r="B11" s="2"/>
      <c r="C11" s="8" t="s">
        <v>75</v>
      </c>
      <c r="D11" s="8" t="s">
        <v>76</v>
      </c>
      <c r="E11" s="8"/>
      <c r="F11" s="8"/>
      <c r="G11" s="9"/>
      <c r="H11" s="9"/>
      <c r="I11" s="10"/>
      <c r="J11" s="8"/>
      <c r="K11" s="2"/>
      <c r="L11" s="8"/>
      <c r="M11" s="11"/>
      <c r="N11" s="12"/>
      <c r="O11" s="11"/>
      <c r="P11" s="2"/>
      <c r="Q11" s="2"/>
      <c r="R11" s="2"/>
      <c r="S11" s="12"/>
    </row>
    <row r="12" spans="1:20" x14ac:dyDescent="0.25">
      <c r="A12" s="51" t="s">
        <v>86</v>
      </c>
      <c r="B12" s="2"/>
      <c r="C12" s="8"/>
      <c r="D12" s="8" t="s">
        <v>79</v>
      </c>
      <c r="E12" s="8"/>
      <c r="F12" s="8"/>
      <c r="G12" s="9"/>
      <c r="H12" s="9"/>
      <c r="I12" s="10"/>
      <c r="J12" s="8"/>
      <c r="K12" s="2"/>
      <c r="L12" s="8"/>
      <c r="M12" s="11"/>
      <c r="N12" s="12"/>
      <c r="O12" s="11"/>
      <c r="P12" s="2"/>
      <c r="Q12" s="2"/>
      <c r="R12" s="2"/>
      <c r="S12" s="12"/>
    </row>
    <row r="13" spans="1:20" x14ac:dyDescent="0.25">
      <c r="A13" s="51" t="s">
        <v>86</v>
      </c>
      <c r="B13" s="2"/>
      <c r="C13" s="8" t="s">
        <v>77</v>
      </c>
      <c r="D13" s="8" t="s">
        <v>78</v>
      </c>
      <c r="E13" s="8"/>
      <c r="F13" s="8"/>
      <c r="G13" s="9"/>
      <c r="H13" s="9"/>
      <c r="I13" s="10"/>
      <c r="J13" s="8"/>
      <c r="K13" s="2"/>
      <c r="L13" s="8"/>
      <c r="M13" s="11"/>
      <c r="N13" s="12"/>
      <c r="O13" s="11"/>
      <c r="P13" s="2"/>
      <c r="Q13" s="2"/>
      <c r="R13" s="2"/>
      <c r="S13" s="12"/>
    </row>
    <row r="14" spans="1:20" x14ac:dyDescent="0.25">
      <c r="A14" s="51" t="s">
        <v>86</v>
      </c>
      <c r="B14" s="2"/>
      <c r="C14" s="8" t="s">
        <v>74</v>
      </c>
      <c r="D14" s="8" t="s">
        <v>73</v>
      </c>
      <c r="E14" s="8"/>
      <c r="F14" s="8"/>
      <c r="G14" s="9"/>
      <c r="H14" s="9"/>
      <c r="I14" s="10"/>
      <c r="J14" s="8"/>
      <c r="K14" s="2"/>
      <c r="L14" s="8"/>
      <c r="M14" s="11"/>
      <c r="N14" s="12"/>
      <c r="O14" s="11"/>
      <c r="P14" s="2"/>
      <c r="Q14" s="2"/>
      <c r="R14" s="2"/>
      <c r="S14" s="12"/>
    </row>
    <row r="15" spans="1:20" x14ac:dyDescent="0.25">
      <c r="A15" s="51" t="s">
        <v>86</v>
      </c>
      <c r="B15" s="2">
        <v>2</v>
      </c>
      <c r="C15" s="8" t="s">
        <v>20</v>
      </c>
      <c r="D15" s="8" t="s">
        <v>21</v>
      </c>
      <c r="E15" s="8">
        <v>10</v>
      </c>
      <c r="F15" s="8">
        <v>25</v>
      </c>
      <c r="G15" s="9">
        <v>1</v>
      </c>
      <c r="H15" s="9">
        <f>G15*E15*J15</f>
        <v>100</v>
      </c>
      <c r="I15" s="10">
        <f t="shared" ref="I15:I20" si="2">F15*E15</f>
        <v>250</v>
      </c>
      <c r="J15" s="8">
        <v>10</v>
      </c>
      <c r="K15" s="2">
        <f>18*Q15</f>
        <v>180</v>
      </c>
      <c r="L15" s="8">
        <f t="shared" ref="L15:L20" si="3">K15/J15</f>
        <v>18</v>
      </c>
      <c r="M15" s="11">
        <f t="shared" si="0"/>
        <v>2500</v>
      </c>
      <c r="N15" s="12">
        <f t="shared" ref="N15:N21" si="4">M15*80%</f>
        <v>2000</v>
      </c>
      <c r="O15" s="11"/>
      <c r="P15" s="2">
        <v>50</v>
      </c>
      <c r="Q15" s="2">
        <f t="shared" si="1"/>
        <v>10</v>
      </c>
      <c r="R15" s="2">
        <f t="shared" ref="R15:R20" si="5">P15*Q15</f>
        <v>500</v>
      </c>
      <c r="S15" s="12">
        <f t="shared" ref="S15:S21" si="6">N15-R15</f>
        <v>1500</v>
      </c>
    </row>
    <row r="16" spans="1:20" x14ac:dyDescent="0.25">
      <c r="A16" s="51" t="s">
        <v>86</v>
      </c>
      <c r="B16" s="2">
        <v>3</v>
      </c>
      <c r="C16" s="8" t="s">
        <v>22</v>
      </c>
      <c r="D16" s="8" t="s">
        <v>23</v>
      </c>
      <c r="E16" s="8">
        <v>10</v>
      </c>
      <c r="F16" s="8">
        <v>25</v>
      </c>
      <c r="G16" s="9">
        <v>1</v>
      </c>
      <c r="H16" s="9">
        <f t="shared" ref="H16:H19" si="7">G16*E16*J16</f>
        <v>100</v>
      </c>
      <c r="I16" s="10">
        <f t="shared" si="2"/>
        <v>250</v>
      </c>
      <c r="J16" s="8">
        <v>10</v>
      </c>
      <c r="K16" s="2">
        <f>18*Q16</f>
        <v>180</v>
      </c>
      <c r="L16" s="8">
        <f t="shared" si="3"/>
        <v>18</v>
      </c>
      <c r="M16" s="11">
        <f t="shared" si="0"/>
        <v>2500</v>
      </c>
      <c r="N16" s="12">
        <f t="shared" si="4"/>
        <v>2000</v>
      </c>
      <c r="O16" s="11"/>
      <c r="P16" s="2">
        <v>50</v>
      </c>
      <c r="Q16" s="2">
        <f t="shared" si="1"/>
        <v>10</v>
      </c>
      <c r="R16" s="2">
        <f t="shared" si="5"/>
        <v>500</v>
      </c>
      <c r="S16" s="12">
        <f t="shared" si="6"/>
        <v>1500</v>
      </c>
    </row>
    <row r="17" spans="1:20" ht="45" x14ac:dyDescent="0.25">
      <c r="A17" s="52" t="s">
        <v>86</v>
      </c>
      <c r="B17" s="2">
        <v>4</v>
      </c>
      <c r="C17" s="13" t="s">
        <v>24</v>
      </c>
      <c r="D17" s="14" t="s">
        <v>25</v>
      </c>
      <c r="E17" s="13">
        <v>5</v>
      </c>
      <c r="F17" s="13">
        <v>60</v>
      </c>
      <c r="G17" s="15">
        <v>4</v>
      </c>
      <c r="H17" s="9">
        <f t="shared" si="7"/>
        <v>100</v>
      </c>
      <c r="I17" s="16">
        <f t="shared" si="2"/>
        <v>300</v>
      </c>
      <c r="J17" s="13">
        <v>5</v>
      </c>
      <c r="K17" s="17">
        <f>14.4*Q17</f>
        <v>288</v>
      </c>
      <c r="L17" s="13">
        <f t="shared" si="3"/>
        <v>57.6</v>
      </c>
      <c r="M17" s="18">
        <f t="shared" si="0"/>
        <v>1500</v>
      </c>
      <c r="N17" s="19">
        <f t="shared" si="4"/>
        <v>1200</v>
      </c>
      <c r="O17" s="18"/>
      <c r="P17" s="17">
        <v>50</v>
      </c>
      <c r="Q17" s="17">
        <f t="shared" si="1"/>
        <v>20</v>
      </c>
      <c r="R17" s="17">
        <f t="shared" si="5"/>
        <v>1000</v>
      </c>
      <c r="S17" s="19">
        <f t="shared" si="6"/>
        <v>200</v>
      </c>
    </row>
    <row r="18" spans="1:20" x14ac:dyDescent="0.25">
      <c r="A18" s="51" t="s">
        <v>86</v>
      </c>
      <c r="B18" s="2">
        <v>5</v>
      </c>
      <c r="C18" s="8" t="s">
        <v>26</v>
      </c>
      <c r="D18" s="8" t="s">
        <v>27</v>
      </c>
      <c r="E18" s="8">
        <v>5</v>
      </c>
      <c r="F18" s="8">
        <v>60</v>
      </c>
      <c r="G18" s="9">
        <v>2</v>
      </c>
      <c r="H18" s="9">
        <f t="shared" si="7"/>
        <v>100</v>
      </c>
      <c r="I18" s="10">
        <f t="shared" si="2"/>
        <v>300</v>
      </c>
      <c r="J18" s="8">
        <v>10</v>
      </c>
      <c r="K18" s="2">
        <f>18*Q18</f>
        <v>180</v>
      </c>
      <c r="L18" s="8">
        <f t="shared" si="3"/>
        <v>18</v>
      </c>
      <c r="M18" s="11">
        <f t="shared" si="0"/>
        <v>3000</v>
      </c>
      <c r="N18" s="12">
        <f t="shared" si="4"/>
        <v>2400</v>
      </c>
      <c r="O18" s="11"/>
      <c r="P18" s="2">
        <v>50</v>
      </c>
      <c r="Q18" s="2">
        <f t="shared" si="1"/>
        <v>10</v>
      </c>
      <c r="R18" s="2">
        <f t="shared" si="5"/>
        <v>500</v>
      </c>
      <c r="S18" s="12">
        <f t="shared" si="6"/>
        <v>1900</v>
      </c>
    </row>
    <row r="19" spans="1:20" x14ac:dyDescent="0.25">
      <c r="A19" s="51" t="s">
        <v>87</v>
      </c>
      <c r="B19" s="2">
        <v>6</v>
      </c>
      <c r="C19" s="8" t="s">
        <v>28</v>
      </c>
      <c r="D19" s="8" t="s">
        <v>29</v>
      </c>
      <c r="E19" s="8">
        <v>5</v>
      </c>
      <c r="F19" s="8">
        <v>60</v>
      </c>
      <c r="G19" s="9">
        <v>2</v>
      </c>
      <c r="H19" s="9">
        <f t="shared" si="7"/>
        <v>100</v>
      </c>
      <c r="I19" s="10">
        <f t="shared" si="2"/>
        <v>300</v>
      </c>
      <c r="J19" s="8">
        <v>10</v>
      </c>
      <c r="K19" s="2">
        <f>18*Q19</f>
        <v>180</v>
      </c>
      <c r="L19" s="8">
        <f t="shared" si="3"/>
        <v>18</v>
      </c>
      <c r="M19" s="11">
        <f t="shared" si="0"/>
        <v>3000</v>
      </c>
      <c r="N19" s="12">
        <f t="shared" si="4"/>
        <v>2400</v>
      </c>
      <c r="O19" s="11"/>
      <c r="P19" s="2">
        <v>50</v>
      </c>
      <c r="Q19" s="2">
        <f t="shared" si="1"/>
        <v>10</v>
      </c>
      <c r="R19" s="2">
        <f t="shared" si="5"/>
        <v>500</v>
      </c>
      <c r="S19" s="12">
        <f t="shared" si="6"/>
        <v>1900</v>
      </c>
    </row>
    <row r="20" spans="1:20" x14ac:dyDescent="0.25">
      <c r="A20" s="51" t="s">
        <v>86</v>
      </c>
      <c r="B20" s="2">
        <v>7</v>
      </c>
      <c r="C20" s="8" t="s">
        <v>24</v>
      </c>
      <c r="D20" s="8" t="s">
        <v>19</v>
      </c>
      <c r="E20" s="8">
        <v>5</v>
      </c>
      <c r="F20" s="8">
        <v>60</v>
      </c>
      <c r="G20" s="9">
        <v>2</v>
      </c>
      <c r="H20" s="9">
        <f>G20*E20*J20</f>
        <v>50</v>
      </c>
      <c r="I20" s="10">
        <f t="shared" si="2"/>
        <v>300</v>
      </c>
      <c r="J20" s="8">
        <v>5</v>
      </c>
      <c r="K20" s="2">
        <f>18*Q20</f>
        <v>180</v>
      </c>
      <c r="L20" s="8">
        <f t="shared" si="3"/>
        <v>36</v>
      </c>
      <c r="M20" s="11">
        <f t="shared" si="0"/>
        <v>1500</v>
      </c>
      <c r="N20" s="12">
        <f t="shared" si="4"/>
        <v>1200</v>
      </c>
      <c r="O20" s="11"/>
      <c r="P20" s="2">
        <v>50</v>
      </c>
      <c r="Q20" s="2">
        <f t="shared" si="1"/>
        <v>10</v>
      </c>
      <c r="R20" s="2">
        <f t="shared" si="5"/>
        <v>500</v>
      </c>
      <c r="S20" s="12">
        <f t="shared" si="6"/>
        <v>700</v>
      </c>
    </row>
    <row r="21" spans="1:20" ht="15.75" x14ac:dyDescent="0.25">
      <c r="K21" s="2">
        <f>18*Q21</f>
        <v>0</v>
      </c>
      <c r="M21" s="20">
        <f>SUM(M6:M20)</f>
        <v>15500</v>
      </c>
      <c r="N21" s="12">
        <f t="shared" si="4"/>
        <v>12400</v>
      </c>
      <c r="O21" s="11"/>
      <c r="P21" s="2"/>
      <c r="Q21" s="2"/>
      <c r="R21" s="21">
        <f>SUM(R6:R20)</f>
        <v>4000</v>
      </c>
      <c r="S21" s="22">
        <f t="shared" si="6"/>
        <v>8400</v>
      </c>
      <c r="T21" s="35">
        <f>S21*3</f>
        <v>25200</v>
      </c>
    </row>
    <row r="26" spans="1:20" ht="18" x14ac:dyDescent="0.25">
      <c r="C26" s="23" t="s">
        <v>30</v>
      </c>
      <c r="D26" s="24"/>
      <c r="E26" s="24"/>
      <c r="F26" s="24"/>
      <c r="G26" s="24"/>
      <c r="H26" s="24"/>
      <c r="I26" s="24"/>
    </row>
    <row r="27" spans="1:20" ht="18" x14ac:dyDescent="0.25">
      <c r="C27" s="23" t="s">
        <v>31</v>
      </c>
      <c r="D27" s="24"/>
      <c r="E27" s="24"/>
      <c r="F27" s="24"/>
      <c r="G27" s="24"/>
      <c r="H27" s="24"/>
      <c r="I27" s="24"/>
    </row>
    <row r="28" spans="1:20" x14ac:dyDescent="0.25">
      <c r="C28" s="24"/>
      <c r="D28" s="24"/>
      <c r="E28" s="24"/>
      <c r="F28" s="24"/>
      <c r="G28" s="24"/>
      <c r="H28" s="24"/>
      <c r="I28" s="24"/>
    </row>
    <row r="29" spans="1:20" x14ac:dyDescent="0.25">
      <c r="C29" s="24"/>
      <c r="D29" s="24"/>
      <c r="E29" s="24"/>
      <c r="F29" s="24"/>
      <c r="G29" s="24"/>
      <c r="H29" s="24"/>
      <c r="I29" s="24"/>
    </row>
    <row r="30" spans="1:20" ht="36" x14ac:dyDescent="0.25">
      <c r="C30" s="30" t="s">
        <v>36</v>
      </c>
      <c r="D30" s="25" t="s">
        <v>32</v>
      </c>
      <c r="E30" s="24"/>
      <c r="F30" s="24"/>
      <c r="G30" s="24"/>
      <c r="H30" s="24"/>
      <c r="I30" s="24"/>
    </row>
    <row r="31" spans="1:20" x14ac:dyDescent="0.25">
      <c r="C31" s="24"/>
      <c r="D31" s="24"/>
      <c r="E31" s="24"/>
      <c r="F31" s="24"/>
      <c r="G31" s="24"/>
      <c r="H31" s="24"/>
      <c r="I31" s="24"/>
    </row>
    <row r="32" spans="1:20" x14ac:dyDescent="0.25">
      <c r="C32" s="24"/>
      <c r="D32" s="26" t="s">
        <v>81</v>
      </c>
      <c r="E32" s="24"/>
      <c r="F32" s="24"/>
      <c r="G32" s="24"/>
      <c r="H32" s="24"/>
      <c r="I32" s="24"/>
    </row>
    <row r="33" spans="3:14" x14ac:dyDescent="0.25">
      <c r="C33" s="24"/>
      <c r="D33" s="24" t="s">
        <v>82</v>
      </c>
      <c r="E33" s="24"/>
      <c r="F33" s="24"/>
      <c r="G33" s="24"/>
      <c r="H33" s="24"/>
      <c r="I33" s="24"/>
      <c r="L33">
        <f>200*25</f>
        <v>5000</v>
      </c>
    </row>
    <row r="34" spans="3:14" x14ac:dyDescent="0.25">
      <c r="C34" s="24"/>
      <c r="D34" s="24"/>
      <c r="E34" s="24"/>
      <c r="F34" s="24"/>
      <c r="G34" s="24"/>
      <c r="H34" s="24"/>
      <c r="I34" s="24"/>
    </row>
    <row r="35" spans="3:14" x14ac:dyDescent="0.25">
      <c r="C35" s="24"/>
      <c r="D35" s="24"/>
      <c r="E35" s="24"/>
      <c r="F35" s="24"/>
      <c r="G35" s="24"/>
      <c r="H35" s="24"/>
      <c r="I35" s="24"/>
    </row>
    <row r="36" spans="3:14" ht="18" x14ac:dyDescent="0.25">
      <c r="C36" s="30" t="s">
        <v>37</v>
      </c>
      <c r="D36" s="25" t="s">
        <v>33</v>
      </c>
      <c r="E36" s="27"/>
      <c r="F36" s="28"/>
      <c r="G36" s="24"/>
      <c r="H36" s="24"/>
      <c r="I36" s="24"/>
    </row>
    <row r="37" spans="3:14" x14ac:dyDescent="0.25">
      <c r="C37" s="24"/>
      <c r="D37" s="24"/>
      <c r="E37" s="24"/>
      <c r="F37" s="24"/>
      <c r="G37" s="24"/>
      <c r="H37" s="24"/>
      <c r="I37" s="24"/>
    </row>
    <row r="38" spans="3:14" x14ac:dyDescent="0.25">
      <c r="C38" s="24" t="s">
        <v>34</v>
      </c>
      <c r="D38" s="26" t="s">
        <v>80</v>
      </c>
      <c r="E38" s="24"/>
      <c r="F38" s="24"/>
      <c r="G38" s="24"/>
      <c r="H38" s="24"/>
      <c r="I38" s="24"/>
    </row>
    <row r="39" spans="3:14" x14ac:dyDescent="0.25">
      <c r="C39" s="24"/>
      <c r="D39" s="24"/>
      <c r="E39" s="24"/>
      <c r="F39" s="24"/>
      <c r="G39" s="24"/>
      <c r="H39" s="24"/>
      <c r="I39" s="24"/>
    </row>
    <row r="40" spans="3:14" x14ac:dyDescent="0.25">
      <c r="C40" s="24"/>
      <c r="D40" s="24"/>
      <c r="E40" s="24"/>
      <c r="F40" s="24"/>
      <c r="G40" s="24"/>
      <c r="H40" s="24"/>
      <c r="I40" s="24"/>
    </row>
    <row r="41" spans="3:14" ht="36" x14ac:dyDescent="0.25">
      <c r="C41" s="30" t="s">
        <v>40</v>
      </c>
      <c r="D41" s="25" t="s">
        <v>35</v>
      </c>
      <c r="E41" s="27"/>
      <c r="F41" s="29"/>
      <c r="G41" s="24"/>
      <c r="H41" s="24"/>
      <c r="I41" s="24"/>
    </row>
    <row r="42" spans="3:14" x14ac:dyDescent="0.25">
      <c r="C42" s="24"/>
      <c r="D42" s="24"/>
      <c r="E42" s="24"/>
      <c r="F42" s="24"/>
      <c r="G42" s="24"/>
      <c r="H42" s="24"/>
      <c r="I42" s="24"/>
    </row>
    <row r="43" spans="3:14" ht="36" x14ac:dyDescent="0.25">
      <c r="C43" s="30" t="s">
        <v>41</v>
      </c>
      <c r="D43" s="28" t="s">
        <v>38</v>
      </c>
      <c r="E43" s="24"/>
      <c r="F43" s="24"/>
      <c r="G43" s="24"/>
      <c r="H43" s="24"/>
      <c r="I43" s="24"/>
      <c r="J43" s="24"/>
      <c r="K43" s="24"/>
      <c r="L43" s="24"/>
      <c r="M43" s="24"/>
    </row>
    <row r="44" spans="3:14" ht="30" x14ac:dyDescent="0.25">
      <c r="C44" s="31" t="s">
        <v>42</v>
      </c>
      <c r="D44" s="26" t="s">
        <v>43</v>
      </c>
      <c r="E44" s="24"/>
      <c r="F44" s="24"/>
      <c r="G44" s="24"/>
      <c r="H44" s="24"/>
      <c r="I44" s="24"/>
      <c r="J44" s="24"/>
      <c r="K44" s="24"/>
      <c r="L44" s="24"/>
      <c r="M44" s="24"/>
      <c r="N44">
        <f>10*200</f>
        <v>2000</v>
      </c>
    </row>
    <row r="45" spans="3:14" x14ac:dyDescent="0.25">
      <c r="C45" s="24"/>
      <c r="D45" s="26" t="s">
        <v>39</v>
      </c>
      <c r="E45" s="24"/>
      <c r="F45" s="24"/>
      <c r="G45" s="24"/>
      <c r="H45" s="24"/>
      <c r="I45" s="24"/>
      <c r="J45" s="24"/>
      <c r="K45" s="24"/>
      <c r="L45" s="24"/>
      <c r="M45" s="24"/>
      <c r="N45">
        <f>N44*2</f>
        <v>4000</v>
      </c>
    </row>
    <row r="46" spans="3:14" x14ac:dyDescent="0.25">
      <c r="C46" s="24"/>
      <c r="D46" s="26" t="s">
        <v>44</v>
      </c>
      <c r="E46" s="24"/>
      <c r="F46" s="24"/>
      <c r="G46" s="24"/>
      <c r="H46" s="24"/>
      <c r="I46" s="24"/>
      <c r="J46" s="24"/>
      <c r="K46" s="24"/>
      <c r="L46" s="24"/>
      <c r="M46" s="24"/>
      <c r="N46">
        <f>5*2000</f>
        <v>10000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topLeftCell="A5" workbookViewId="0">
      <selection activeCell="C12" sqref="C12"/>
    </sheetView>
  </sheetViews>
  <sheetFormatPr baseColWidth="10" defaultRowHeight="15" x14ac:dyDescent="0.25"/>
  <cols>
    <col min="2" max="2" width="5.5703125" customWidth="1"/>
    <col min="3" max="3" width="19.85546875" customWidth="1"/>
    <col min="4" max="4" width="21.42578125" customWidth="1"/>
    <col min="5" max="5" width="9.28515625" customWidth="1"/>
    <col min="6" max="6" width="9.140625" customWidth="1"/>
    <col min="7" max="7" width="9.5703125" customWidth="1"/>
    <col min="8" max="8" width="11.5703125" customWidth="1"/>
    <col min="9" max="9" width="11.140625" customWidth="1"/>
    <col min="10" max="10" width="11" customWidth="1"/>
    <col min="13" max="13" width="9.28515625" customWidth="1"/>
  </cols>
  <sheetData>
    <row r="2" spans="2:13" ht="26.25" x14ac:dyDescent="0.4">
      <c r="C2" s="1" t="s">
        <v>45</v>
      </c>
    </row>
    <row r="3" spans="2:13" x14ac:dyDescent="0.25">
      <c r="C3" t="s">
        <v>19</v>
      </c>
    </row>
    <row r="4" spans="2:13" x14ac:dyDescent="0.25">
      <c r="C4" t="s">
        <v>46</v>
      </c>
    </row>
    <row r="6" spans="2:13" ht="75" x14ac:dyDescent="0.25">
      <c r="B6" s="2"/>
      <c r="C6" s="3" t="s">
        <v>1</v>
      </c>
      <c r="D6" s="3" t="s">
        <v>2</v>
      </c>
      <c r="E6" s="3" t="s">
        <v>3</v>
      </c>
      <c r="F6" s="3" t="s">
        <v>4</v>
      </c>
      <c r="G6" s="4" t="s">
        <v>5</v>
      </c>
      <c r="H6" s="4" t="s">
        <v>6</v>
      </c>
      <c r="I6" s="3" t="s">
        <v>56</v>
      </c>
      <c r="J6" s="3" t="s">
        <v>8</v>
      </c>
      <c r="K6" s="5" t="s">
        <v>9</v>
      </c>
      <c r="L6" s="5" t="s">
        <v>152</v>
      </c>
      <c r="M6" s="3" t="s">
        <v>58</v>
      </c>
    </row>
    <row r="7" spans="2:13" x14ac:dyDescent="0.25">
      <c r="B7" s="2">
        <v>1</v>
      </c>
      <c r="C7" s="8" t="s">
        <v>18</v>
      </c>
      <c r="D7" s="8" t="s">
        <v>19</v>
      </c>
      <c r="E7" s="8">
        <v>5</v>
      </c>
      <c r="F7" s="8">
        <v>60</v>
      </c>
      <c r="G7" s="9">
        <v>2</v>
      </c>
      <c r="H7" s="9">
        <f>G7*E7*J7</f>
        <v>60</v>
      </c>
      <c r="I7" s="10">
        <f>F7*E7</f>
        <v>300</v>
      </c>
      <c r="J7" s="8">
        <v>6</v>
      </c>
      <c r="K7" s="2"/>
      <c r="L7" s="2"/>
      <c r="M7" s="8"/>
    </row>
    <row r="8" spans="2:13" x14ac:dyDescent="0.25">
      <c r="B8" s="2">
        <v>2</v>
      </c>
      <c r="C8" s="8" t="s">
        <v>20</v>
      </c>
      <c r="D8" s="8" t="s">
        <v>21</v>
      </c>
      <c r="E8" s="8">
        <v>1</v>
      </c>
      <c r="F8" s="8">
        <v>60</v>
      </c>
      <c r="G8" s="9">
        <v>2</v>
      </c>
      <c r="H8" s="9">
        <f>G8*E8*J8</f>
        <v>12</v>
      </c>
      <c r="I8" s="10">
        <f t="shared" ref="I8:I11" si="0">F8*E8</f>
        <v>60</v>
      </c>
      <c r="J8" s="8">
        <v>6</v>
      </c>
      <c r="K8" s="2"/>
      <c r="L8" s="2"/>
      <c r="M8" s="8"/>
    </row>
    <row r="9" spans="2:13" x14ac:dyDescent="0.25">
      <c r="B9" s="2">
        <v>3</v>
      </c>
      <c r="C9" s="8" t="s">
        <v>47</v>
      </c>
      <c r="D9" s="8" t="s">
        <v>51</v>
      </c>
      <c r="E9" s="8">
        <v>1</v>
      </c>
      <c r="F9" s="8">
        <v>60</v>
      </c>
      <c r="G9" s="9">
        <v>2</v>
      </c>
      <c r="H9" s="9">
        <f t="shared" ref="H9" si="1">G9*E9*J9</f>
        <v>12</v>
      </c>
      <c r="I9" s="10">
        <f t="shared" si="0"/>
        <v>60</v>
      </c>
      <c r="J9" s="8">
        <v>6</v>
      </c>
      <c r="K9" s="2"/>
      <c r="L9" s="2"/>
      <c r="M9" s="8"/>
    </row>
    <row r="10" spans="2:13" x14ac:dyDescent="0.25">
      <c r="B10" s="2">
        <v>4</v>
      </c>
      <c r="C10" s="8" t="s">
        <v>24</v>
      </c>
      <c r="D10" s="8" t="s">
        <v>49</v>
      </c>
      <c r="E10" s="8">
        <v>1</v>
      </c>
      <c r="F10" s="8">
        <v>60</v>
      </c>
      <c r="G10" s="9">
        <v>2</v>
      </c>
      <c r="H10" s="9">
        <f>G10*E10*J10</f>
        <v>12</v>
      </c>
      <c r="I10" s="10">
        <f t="shared" si="0"/>
        <v>60</v>
      </c>
      <c r="J10" s="8">
        <v>6</v>
      </c>
      <c r="K10" s="2"/>
      <c r="L10" s="2"/>
      <c r="M10" s="8"/>
    </row>
    <row r="11" spans="2:13" x14ac:dyDescent="0.25">
      <c r="B11" s="47">
        <v>5</v>
      </c>
      <c r="C11" s="43" t="s">
        <v>48</v>
      </c>
      <c r="D11" s="43" t="s">
        <v>50</v>
      </c>
      <c r="E11" s="43">
        <v>1</v>
      </c>
      <c r="F11" s="43">
        <v>60</v>
      </c>
      <c r="G11" s="43">
        <v>2</v>
      </c>
      <c r="H11" s="43">
        <f>G11*E11*J11</f>
        <v>12</v>
      </c>
      <c r="I11" s="44">
        <f t="shared" si="0"/>
        <v>60</v>
      </c>
      <c r="J11" s="8">
        <v>6</v>
      </c>
      <c r="K11" s="2"/>
      <c r="L11" s="2"/>
      <c r="M11" s="43"/>
    </row>
    <row r="12" spans="2:13" x14ac:dyDescent="0.25">
      <c r="B12" s="38"/>
      <c r="C12" s="37" t="s">
        <v>64</v>
      </c>
      <c r="D12" s="37"/>
      <c r="E12" s="37"/>
      <c r="F12" s="37"/>
      <c r="G12" s="37"/>
      <c r="H12" s="37">
        <f>SUM(H7:H11)</f>
        <v>108</v>
      </c>
      <c r="I12" s="39"/>
      <c r="J12" s="37"/>
      <c r="K12" s="36"/>
      <c r="L12" s="38"/>
      <c r="M12" s="37"/>
    </row>
    <row r="13" spans="2:13" ht="30" x14ac:dyDescent="0.25">
      <c r="G13" s="45" t="s">
        <v>54</v>
      </c>
      <c r="K13" t="s">
        <v>55</v>
      </c>
    </row>
    <row r="14" spans="2:13" ht="30" x14ac:dyDescent="0.25">
      <c r="D14" s="46" t="s">
        <v>52</v>
      </c>
      <c r="E14" s="37">
        <v>5</v>
      </c>
      <c r="G14">
        <f>SUM(G7:G13)</f>
        <v>10</v>
      </c>
      <c r="I14" s="33">
        <f>I7+I8+I9+I10+I11</f>
        <v>540</v>
      </c>
      <c r="J14" s="37">
        <v>6</v>
      </c>
    </row>
    <row r="19" spans="4:8" x14ac:dyDescent="0.25">
      <c r="D19" s="45" t="s">
        <v>53</v>
      </c>
      <c r="E19" t="s">
        <v>19</v>
      </c>
    </row>
    <row r="20" spans="4:8" x14ac:dyDescent="0.25">
      <c r="D20" s="45" t="s">
        <v>61</v>
      </c>
      <c r="E20" t="s">
        <v>62</v>
      </c>
      <c r="H20" s="33"/>
    </row>
    <row r="21" spans="4:8" ht="30" x14ac:dyDescent="0.25">
      <c r="D21" s="45" t="s">
        <v>63</v>
      </c>
      <c r="E21">
        <v>6</v>
      </c>
    </row>
    <row r="22" spans="4:8" x14ac:dyDescent="0.25">
      <c r="D22" s="45" t="s">
        <v>60</v>
      </c>
      <c r="E22" s="34">
        <v>540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99" zoomScaleNormal="99" workbookViewId="0">
      <selection activeCell="L17" sqref="L17"/>
    </sheetView>
  </sheetViews>
  <sheetFormatPr baseColWidth="10" defaultRowHeight="15" x14ac:dyDescent="0.25"/>
  <cols>
    <col min="1" max="1" width="13.7109375" customWidth="1"/>
    <col min="2" max="2" width="14.28515625" customWidth="1"/>
    <col min="3" max="3" width="14.7109375" customWidth="1"/>
    <col min="4" max="4" width="16" customWidth="1"/>
    <col min="5" max="5" width="12.7109375" customWidth="1"/>
    <col min="8" max="8" width="12.28515625" customWidth="1"/>
    <col min="9" max="9" width="13" customWidth="1"/>
    <col min="10" max="10" width="12.28515625" customWidth="1"/>
    <col min="13" max="13" width="25" customWidth="1"/>
  </cols>
  <sheetData>
    <row r="1" spans="1:13" ht="18.75" x14ac:dyDescent="0.3">
      <c r="A1" s="53" t="s">
        <v>95</v>
      </c>
    </row>
    <row r="2" spans="1:13" ht="30" x14ac:dyDescent="0.25">
      <c r="F2" s="48"/>
      <c r="G2" s="48"/>
      <c r="H2" s="48"/>
      <c r="I2" s="48"/>
      <c r="J2" s="48"/>
      <c r="K2" s="45" t="s">
        <v>88</v>
      </c>
      <c r="L2" t="s">
        <v>113</v>
      </c>
      <c r="M2" s="45" t="s">
        <v>118</v>
      </c>
    </row>
    <row r="3" spans="1:13" ht="45" x14ac:dyDescent="0.25">
      <c r="A3" s="48" t="s">
        <v>89</v>
      </c>
      <c r="B3" s="54" t="s">
        <v>90</v>
      </c>
      <c r="F3" s="48" t="s">
        <v>98</v>
      </c>
      <c r="G3" s="48"/>
      <c r="H3" s="48"/>
      <c r="I3" s="48"/>
      <c r="J3" s="48"/>
      <c r="K3">
        <v>21</v>
      </c>
      <c r="L3">
        <v>80</v>
      </c>
      <c r="M3" s="61" t="s">
        <v>130</v>
      </c>
    </row>
    <row r="4" spans="1:13" x14ac:dyDescent="0.25">
      <c r="A4" s="48"/>
      <c r="B4" t="s">
        <v>116</v>
      </c>
      <c r="F4" s="48"/>
      <c r="G4" s="48"/>
      <c r="H4" s="48"/>
      <c r="I4" s="48"/>
      <c r="J4" s="48"/>
      <c r="L4">
        <v>50</v>
      </c>
      <c r="M4" t="s">
        <v>125</v>
      </c>
    </row>
    <row r="5" spans="1:13" x14ac:dyDescent="0.25">
      <c r="A5" s="48"/>
      <c r="F5" s="48"/>
      <c r="G5" s="48"/>
      <c r="H5" s="48"/>
      <c r="I5" s="48"/>
      <c r="J5" s="48"/>
      <c r="M5" s="45" t="s">
        <v>115</v>
      </c>
    </row>
    <row r="6" spans="1:13" x14ac:dyDescent="0.25">
      <c r="B6" s="48" t="s">
        <v>91</v>
      </c>
      <c r="F6" s="48"/>
    </row>
    <row r="7" spans="1:13" ht="30" x14ac:dyDescent="0.25">
      <c r="A7" s="21" t="s">
        <v>92</v>
      </c>
      <c r="B7" s="56" t="s">
        <v>93</v>
      </c>
      <c r="C7" s="56" t="s">
        <v>107</v>
      </c>
      <c r="D7" s="56" t="s">
        <v>94</v>
      </c>
      <c r="E7" s="59" t="s">
        <v>114</v>
      </c>
      <c r="F7" s="50" t="s">
        <v>112</v>
      </c>
      <c r="G7" s="58" t="s">
        <v>127</v>
      </c>
      <c r="H7" s="58" t="s">
        <v>126</v>
      </c>
      <c r="I7" s="58" t="s">
        <v>129</v>
      </c>
      <c r="J7" s="58" t="s">
        <v>128</v>
      </c>
      <c r="K7" s="58" t="s">
        <v>119</v>
      </c>
      <c r="M7" s="58" t="s">
        <v>124</v>
      </c>
    </row>
    <row r="8" spans="1:13" ht="30" x14ac:dyDescent="0.25">
      <c r="A8" s="55" t="s">
        <v>106</v>
      </c>
      <c r="B8" s="2"/>
      <c r="C8" s="2"/>
      <c r="D8" s="2"/>
      <c r="K8" s="48"/>
      <c r="M8" t="s">
        <v>120</v>
      </c>
    </row>
    <row r="9" spans="1:13" x14ac:dyDescent="0.25">
      <c r="A9" s="21" t="s">
        <v>100</v>
      </c>
      <c r="B9" s="2">
        <v>1</v>
      </c>
      <c r="C9" s="2">
        <v>1</v>
      </c>
      <c r="D9" s="2">
        <v>1</v>
      </c>
      <c r="E9" s="36"/>
      <c r="F9" s="48">
        <f>SUM(B9:D9)</f>
        <v>3</v>
      </c>
      <c r="M9" t="s">
        <v>121</v>
      </c>
    </row>
    <row r="10" spans="1:13" x14ac:dyDescent="0.25">
      <c r="A10" s="21" t="s">
        <v>101</v>
      </c>
      <c r="B10" s="2">
        <v>1</v>
      </c>
      <c r="C10" s="2">
        <v>1</v>
      </c>
      <c r="D10" s="2">
        <v>1</v>
      </c>
      <c r="E10" s="36">
        <f t="shared" ref="E9:E14" si="0">SUM(B10:D10)</f>
        <v>3</v>
      </c>
      <c r="F10" s="48">
        <f>SUM(B10:D10)</f>
        <v>3</v>
      </c>
      <c r="M10" t="s">
        <v>122</v>
      </c>
    </row>
    <row r="11" spans="1:13" x14ac:dyDescent="0.25">
      <c r="A11" s="21" t="s">
        <v>102</v>
      </c>
      <c r="B11" s="2">
        <v>1</v>
      </c>
      <c r="C11" s="2">
        <v>1</v>
      </c>
      <c r="D11" s="2">
        <v>1</v>
      </c>
      <c r="E11" s="36"/>
      <c r="F11" s="48">
        <f t="shared" ref="F11:F14" si="1">SUM(B11:D11)</f>
        <v>3</v>
      </c>
      <c r="M11" t="s">
        <v>123</v>
      </c>
    </row>
    <row r="12" spans="1:13" x14ac:dyDescent="0.25">
      <c r="A12" s="21" t="s">
        <v>103</v>
      </c>
      <c r="B12" s="2">
        <v>1</v>
      </c>
      <c r="C12" s="2">
        <v>1</v>
      </c>
      <c r="D12" s="2">
        <v>1</v>
      </c>
      <c r="E12" s="36">
        <f t="shared" si="0"/>
        <v>3</v>
      </c>
      <c r="F12" s="48">
        <f t="shared" si="1"/>
        <v>3</v>
      </c>
    </row>
    <row r="13" spans="1:13" x14ac:dyDescent="0.25">
      <c r="A13" s="21" t="s">
        <v>104</v>
      </c>
      <c r="B13" s="2">
        <v>1</v>
      </c>
      <c r="C13" s="2">
        <v>1</v>
      </c>
      <c r="D13" s="2">
        <v>1</v>
      </c>
      <c r="E13" s="36"/>
      <c r="F13" s="48">
        <f t="shared" si="1"/>
        <v>3</v>
      </c>
    </row>
    <row r="14" spans="1:13" x14ac:dyDescent="0.25">
      <c r="A14" s="21" t="s">
        <v>105</v>
      </c>
      <c r="B14" s="2">
        <v>1</v>
      </c>
      <c r="C14" s="2">
        <v>1</v>
      </c>
      <c r="D14" s="2">
        <v>1</v>
      </c>
      <c r="E14" s="36">
        <f t="shared" si="0"/>
        <v>3</v>
      </c>
      <c r="F14" s="48">
        <f t="shared" si="1"/>
        <v>3</v>
      </c>
    </row>
    <row r="15" spans="1:13" ht="45" x14ac:dyDescent="0.25">
      <c r="A15" s="55" t="s">
        <v>117</v>
      </c>
      <c r="B15" s="2"/>
      <c r="C15" s="2"/>
      <c r="D15" s="2"/>
    </row>
    <row r="16" spans="1:13" x14ac:dyDescent="0.25">
      <c r="A16" s="60"/>
      <c r="B16" s="40"/>
      <c r="C16" s="40"/>
      <c r="D16" s="40"/>
    </row>
    <row r="17" spans="1:11" ht="29.25" customHeight="1" x14ac:dyDescent="0.25">
      <c r="A17" s="57" t="s">
        <v>99</v>
      </c>
      <c r="B17" s="52">
        <f>SUM(B9:B14)</f>
        <v>6</v>
      </c>
      <c r="C17" s="52">
        <f>SUM(C9:C14)</f>
        <v>6</v>
      </c>
      <c r="D17" s="52">
        <f>SUM(D9:D14)</f>
        <v>6</v>
      </c>
      <c r="E17" s="52">
        <f>E14+E12+E10</f>
        <v>9</v>
      </c>
      <c r="F17" s="62">
        <f>SUM(F9:F15)</f>
        <v>18</v>
      </c>
      <c r="G17" s="63">
        <f>L3*F17</f>
        <v>1440</v>
      </c>
      <c r="H17" s="62">
        <f>G17/5</f>
        <v>288</v>
      </c>
      <c r="I17" s="62">
        <f>H17</f>
        <v>288</v>
      </c>
      <c r="J17" s="62">
        <f>H17</f>
        <v>288</v>
      </c>
      <c r="K17" s="64">
        <f>J17*9</f>
        <v>2592</v>
      </c>
    </row>
    <row r="18" spans="1:11" x14ac:dyDescent="0.25">
      <c r="A18" s="49"/>
    </row>
    <row r="22" spans="1:11" x14ac:dyDescent="0.25">
      <c r="A22" s="48"/>
      <c r="B22" s="48"/>
    </row>
    <row r="24" spans="1:11" x14ac:dyDescent="0.25">
      <c r="B24" s="48" t="s">
        <v>96</v>
      </c>
      <c r="C24" t="s">
        <v>97</v>
      </c>
    </row>
    <row r="25" spans="1:11" x14ac:dyDescent="0.25">
      <c r="B25" s="48" t="s">
        <v>108</v>
      </c>
      <c r="C25" t="s">
        <v>109</v>
      </c>
    </row>
    <row r="26" spans="1:11" x14ac:dyDescent="0.25">
      <c r="B26" s="48" t="s">
        <v>110</v>
      </c>
      <c r="C26" t="s">
        <v>111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tabSelected="1" topLeftCell="D3" zoomScale="115" zoomScaleNormal="115" workbookViewId="0">
      <selection activeCell="D3" sqref="A1:XFD1048576"/>
    </sheetView>
  </sheetViews>
  <sheetFormatPr baseColWidth="10" defaultRowHeight="15" x14ac:dyDescent="0.25"/>
  <cols>
    <col min="2" max="2" width="5.5703125" customWidth="1"/>
    <col min="3" max="3" width="19.85546875" customWidth="1"/>
    <col min="4" max="4" width="21.42578125" customWidth="1"/>
    <col min="5" max="5" width="9.140625" customWidth="1"/>
    <col min="6" max="6" width="12.5703125" customWidth="1"/>
    <col min="7" max="7" width="11.5703125" customWidth="1"/>
    <col min="8" max="8" width="11.140625" customWidth="1"/>
    <col min="12" max="13" width="9.5703125" customWidth="1"/>
  </cols>
  <sheetData>
    <row r="2" spans="2:16" ht="26.25" x14ac:dyDescent="0.4">
      <c r="C2" s="1" t="s">
        <v>131</v>
      </c>
    </row>
    <row r="3" spans="2:16" s="45" customFormat="1" ht="45" x14ac:dyDescent="0.25">
      <c r="C3" s="49" t="s">
        <v>139</v>
      </c>
      <c r="F3" s="45" t="s">
        <v>140</v>
      </c>
      <c r="G3" s="45" t="s">
        <v>141</v>
      </c>
      <c r="H3" s="45" t="s">
        <v>147</v>
      </c>
      <c r="I3" s="45" t="s">
        <v>143</v>
      </c>
      <c r="K3" s="45" t="s">
        <v>149</v>
      </c>
    </row>
    <row r="4" spans="2:16" x14ac:dyDescent="0.25">
      <c r="C4" s="48" t="s">
        <v>132</v>
      </c>
      <c r="F4">
        <v>45</v>
      </c>
      <c r="G4">
        <v>15</v>
      </c>
      <c r="H4">
        <v>70</v>
      </c>
      <c r="I4">
        <v>25</v>
      </c>
      <c r="K4">
        <v>120</v>
      </c>
    </row>
    <row r="6" spans="2:16" ht="63" x14ac:dyDescent="0.25">
      <c r="B6" s="2"/>
      <c r="C6" s="3" t="s">
        <v>1</v>
      </c>
      <c r="D6" s="3" t="s">
        <v>133</v>
      </c>
      <c r="E6" s="3" t="s">
        <v>148</v>
      </c>
      <c r="F6" s="4" t="s">
        <v>146</v>
      </c>
      <c r="G6" s="5" t="s">
        <v>145</v>
      </c>
      <c r="H6" s="3" t="s">
        <v>144</v>
      </c>
      <c r="I6" s="5" t="s">
        <v>9</v>
      </c>
      <c r="J6" s="5" t="s">
        <v>150</v>
      </c>
      <c r="K6" s="3" t="s">
        <v>138</v>
      </c>
      <c r="L6" s="6" t="s">
        <v>59</v>
      </c>
      <c r="M6" s="5" t="s">
        <v>13</v>
      </c>
      <c r="N6" s="7" t="s">
        <v>17</v>
      </c>
      <c r="O6" s="3" t="s">
        <v>138</v>
      </c>
      <c r="P6" s="32"/>
    </row>
    <row r="7" spans="2:16" ht="15.75" x14ac:dyDescent="0.25">
      <c r="B7" s="2"/>
      <c r="C7" s="3"/>
      <c r="D7" s="3" t="s">
        <v>136</v>
      </c>
      <c r="E7" s="3">
        <v>130</v>
      </c>
      <c r="F7" s="4">
        <v>2</v>
      </c>
      <c r="G7" s="4">
        <v>100</v>
      </c>
      <c r="H7" s="3"/>
      <c r="I7" s="5">
        <f>F7*G4</f>
        <v>30</v>
      </c>
      <c r="J7" s="5">
        <f>G7+H7+I7</f>
        <v>130</v>
      </c>
      <c r="K7" s="5"/>
      <c r="L7" s="6">
        <f>E7*80%</f>
        <v>104</v>
      </c>
      <c r="M7" s="5"/>
      <c r="N7" s="7">
        <f>E7-L7</f>
        <v>26</v>
      </c>
      <c r="O7" s="32"/>
      <c r="P7" s="65"/>
    </row>
    <row r="8" spans="2:16" ht="15.75" x14ac:dyDescent="0.25">
      <c r="B8" s="2"/>
      <c r="C8" s="3"/>
      <c r="D8" s="3" t="s">
        <v>151</v>
      </c>
      <c r="E8" s="3"/>
      <c r="F8" s="4"/>
      <c r="G8" s="4"/>
      <c r="H8" s="3">
        <f>I4</f>
        <v>25</v>
      </c>
      <c r="I8" s="5"/>
      <c r="J8" s="5"/>
      <c r="K8" s="5"/>
      <c r="L8" s="6"/>
      <c r="M8" s="5"/>
      <c r="N8" s="7"/>
      <c r="O8" s="32"/>
      <c r="P8" s="65"/>
    </row>
    <row r="9" spans="2:16" x14ac:dyDescent="0.25">
      <c r="B9" s="2">
        <v>2</v>
      </c>
      <c r="C9" s="8"/>
      <c r="D9" s="8" t="s">
        <v>134</v>
      </c>
      <c r="E9" s="8">
        <f>H4*F9</f>
        <v>280</v>
      </c>
      <c r="F9" s="9">
        <v>4</v>
      </c>
      <c r="G9" s="9">
        <f>F9*F4</f>
        <v>180</v>
      </c>
      <c r="H9" s="10"/>
      <c r="I9" s="2">
        <f>G4*F9</f>
        <v>60</v>
      </c>
      <c r="J9" s="2"/>
      <c r="K9" s="2"/>
      <c r="L9" s="12">
        <f>E9*80%</f>
        <v>224</v>
      </c>
      <c r="M9" s="11"/>
      <c r="N9" s="12"/>
      <c r="O9" s="2"/>
    </row>
    <row r="10" spans="2:16" x14ac:dyDescent="0.25">
      <c r="B10" s="2">
        <v>3</v>
      </c>
      <c r="C10" s="8"/>
      <c r="D10" s="8" t="s">
        <v>135</v>
      </c>
      <c r="E10" s="8">
        <f>H4*F10</f>
        <v>280</v>
      </c>
      <c r="F10" s="9">
        <v>4</v>
      </c>
      <c r="G10" s="9">
        <f>F10*F4</f>
        <v>180</v>
      </c>
      <c r="H10" s="10"/>
      <c r="I10" s="2">
        <f>G4*F10</f>
        <v>60</v>
      </c>
      <c r="J10" s="2"/>
      <c r="K10" s="2"/>
      <c r="L10" s="12">
        <f t="shared" ref="L10:L11" si="0">E10*80%</f>
        <v>224</v>
      </c>
      <c r="M10" s="11"/>
      <c r="N10" s="12"/>
      <c r="O10" s="2"/>
    </row>
    <row r="11" spans="2:16" x14ac:dyDescent="0.25">
      <c r="B11" s="2">
        <v>4</v>
      </c>
      <c r="C11" s="8"/>
      <c r="D11" s="8" t="s">
        <v>137</v>
      </c>
      <c r="E11" s="8">
        <f>H4*F11</f>
        <v>280</v>
      </c>
      <c r="F11" s="9">
        <v>4</v>
      </c>
      <c r="G11" s="9">
        <f>F11*F4</f>
        <v>180</v>
      </c>
      <c r="H11" s="10"/>
      <c r="I11" s="2">
        <f>G4*F11</f>
        <v>60</v>
      </c>
      <c r="J11" s="2"/>
      <c r="K11" s="2"/>
      <c r="L11" s="12">
        <f t="shared" si="0"/>
        <v>224</v>
      </c>
      <c r="M11" s="11"/>
      <c r="N11" s="12"/>
      <c r="O11" s="2"/>
    </row>
    <row r="12" spans="2:16" ht="26.25" customHeight="1" x14ac:dyDescent="0.25">
      <c r="B12" s="40"/>
      <c r="C12" s="66" t="s">
        <v>142</v>
      </c>
      <c r="D12" s="66"/>
      <c r="E12" s="66">
        <f>SUM(E7:E11)</f>
        <v>970</v>
      </c>
      <c r="F12" s="66">
        <f>SUM(F7:F11)</f>
        <v>14</v>
      </c>
      <c r="G12" s="66">
        <f>SUM(G9:G11)</f>
        <v>540</v>
      </c>
      <c r="H12" s="67"/>
      <c r="I12" s="40">
        <f>SUM(I9:I11)</f>
        <v>180</v>
      </c>
      <c r="J12" s="40"/>
      <c r="K12" s="40"/>
      <c r="L12" s="42">
        <f>SUM(L9:L11)</f>
        <v>672</v>
      </c>
      <c r="M12" s="41"/>
      <c r="N12" s="42"/>
      <c r="O12" s="40"/>
    </row>
    <row r="13" spans="2:16" x14ac:dyDescent="0.25">
      <c r="F13" s="45"/>
    </row>
    <row r="14" spans="2:16" ht="30" x14ac:dyDescent="0.25">
      <c r="D14" s="46" t="s">
        <v>52</v>
      </c>
      <c r="H14" s="33"/>
      <c r="L14" s="33"/>
      <c r="N14" s="33"/>
      <c r="O14" s="34"/>
      <c r="P14" s="34"/>
    </row>
    <row r="15" spans="2:16" x14ac:dyDescent="0.25">
      <c r="L15" s="33"/>
    </row>
    <row r="16" spans="2:16" x14ac:dyDescent="0.25">
      <c r="L16" s="33"/>
    </row>
    <row r="19" spans="4:7" x14ac:dyDescent="0.25">
      <c r="D19" s="45" t="s">
        <v>53</v>
      </c>
    </row>
    <row r="20" spans="4:7" x14ac:dyDescent="0.25">
      <c r="D20" s="45" t="s">
        <v>61</v>
      </c>
      <c r="G20" s="33"/>
    </row>
    <row r="21" spans="4:7" ht="30" x14ac:dyDescent="0.25">
      <c r="D21" s="45" t="s">
        <v>63</v>
      </c>
    </row>
    <row r="22" spans="4:7" x14ac:dyDescent="0.25">
      <c r="D22" s="45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Ateliers collectifs</vt:lpstr>
      <vt:lpstr>Prévention Burn Out</vt:lpstr>
      <vt:lpstr>Pause Récupération</vt:lpstr>
      <vt:lpstr>Programme de Remise en santé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2022-04-02T18:37:03Z</dcterms:created>
  <dcterms:modified xsi:type="dcterms:W3CDTF">2022-04-04T09:53:40Z</dcterms:modified>
</cp:coreProperties>
</file>