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0" yWindow="45" windowWidth="15960" windowHeight="11760" firstSheet="3" activeTab="3"/>
  </bookViews>
  <sheets>
    <sheet name="1" sheetId="1" r:id="rId1"/>
    <sheet name="Compte de résultat" sheetId="2" r:id="rId2"/>
    <sheet name="TVA" sheetId="4" r:id="rId3"/>
    <sheet name="Apport compt courant" sheetId="6" r:id="rId4"/>
  </sheets>
  <calcPr calcId="145621"/>
</workbook>
</file>

<file path=xl/calcChain.xml><?xml version="1.0" encoding="utf-8"?>
<calcChain xmlns="http://schemas.openxmlformats.org/spreadsheetml/2006/main">
  <c r="E27" i="6" l="1"/>
  <c r="E25" i="6"/>
  <c r="N23" i="4" l="1"/>
  <c r="N18" i="4"/>
  <c r="N19" i="4"/>
  <c r="N20" i="4"/>
  <c r="N21" i="4"/>
  <c r="C17" i="4"/>
  <c r="D17" i="4"/>
  <c r="E17" i="4"/>
  <c r="F17" i="4"/>
  <c r="G17" i="4"/>
  <c r="H17" i="4"/>
  <c r="I17" i="4"/>
  <c r="J17" i="4"/>
  <c r="K17" i="4"/>
  <c r="L17" i="4"/>
  <c r="M17" i="4"/>
  <c r="B17" i="4"/>
  <c r="C16" i="4"/>
  <c r="D16" i="4"/>
  <c r="E16" i="4"/>
  <c r="F16" i="4"/>
  <c r="G16" i="4"/>
  <c r="H16" i="4"/>
  <c r="I16" i="4"/>
  <c r="J16" i="4"/>
  <c r="K16" i="4"/>
  <c r="L16" i="4"/>
  <c r="M16" i="4"/>
  <c r="B16" i="4"/>
  <c r="C15" i="4"/>
  <c r="D15" i="4"/>
  <c r="E15" i="4"/>
  <c r="F15" i="4"/>
  <c r="G15" i="4"/>
  <c r="H15" i="4"/>
  <c r="I15" i="4"/>
  <c r="J15" i="4"/>
  <c r="K15" i="4"/>
  <c r="L15" i="4"/>
  <c r="M15" i="4"/>
  <c r="B15" i="4"/>
  <c r="C14" i="4"/>
  <c r="D14" i="4"/>
  <c r="E14" i="4"/>
  <c r="F14" i="4"/>
  <c r="G14" i="4"/>
  <c r="H14" i="4"/>
  <c r="I14" i="4"/>
  <c r="J14" i="4"/>
  <c r="K14" i="4"/>
  <c r="L14" i="4"/>
  <c r="M14" i="4"/>
  <c r="B14" i="4"/>
  <c r="C11" i="4"/>
  <c r="D11" i="4"/>
  <c r="E11" i="4"/>
  <c r="F11" i="4"/>
  <c r="G11" i="4"/>
  <c r="H11" i="4"/>
  <c r="I11" i="4"/>
  <c r="J11" i="4"/>
  <c r="K11" i="4"/>
  <c r="L11" i="4"/>
  <c r="M11" i="4"/>
  <c r="B11" i="4"/>
  <c r="C12" i="4"/>
  <c r="D12" i="4"/>
  <c r="E12" i="4"/>
  <c r="F12" i="4"/>
  <c r="G12" i="4"/>
  <c r="H12" i="4"/>
  <c r="I12" i="4"/>
  <c r="J12" i="4"/>
  <c r="K12" i="4"/>
  <c r="L12" i="4"/>
  <c r="M12" i="4"/>
  <c r="B12" i="4"/>
  <c r="C13" i="4"/>
  <c r="D13" i="4"/>
  <c r="E13" i="4"/>
  <c r="F13" i="4"/>
  <c r="G13" i="4"/>
  <c r="H13" i="4"/>
  <c r="I13" i="4"/>
  <c r="J13" i="4"/>
  <c r="K13" i="4"/>
  <c r="L13" i="4"/>
  <c r="M13" i="4"/>
  <c r="B13" i="4"/>
  <c r="E21" i="6"/>
  <c r="B14" i="2"/>
  <c r="N13" i="4" l="1"/>
  <c r="N11" i="4"/>
  <c r="N15" i="4"/>
  <c r="N12" i="4"/>
  <c r="N16" i="4"/>
  <c r="N17" i="4"/>
  <c r="N14" i="4"/>
  <c r="G7" i="4"/>
  <c r="H7" i="4"/>
  <c r="I7" i="4"/>
  <c r="J7" i="4"/>
  <c r="K7" i="4"/>
  <c r="L7" i="4"/>
  <c r="M7" i="4"/>
  <c r="I6" i="4"/>
  <c r="K6" i="4"/>
  <c r="L6" i="4"/>
  <c r="G5" i="4"/>
  <c r="H5" i="4"/>
  <c r="I5" i="4"/>
  <c r="J5" i="4"/>
  <c r="K5" i="4"/>
  <c r="L5" i="4"/>
  <c r="G4" i="4"/>
  <c r="L4" i="4"/>
  <c r="M6" i="4"/>
  <c r="G6" i="4"/>
  <c r="H4" i="4"/>
  <c r="F6" i="4"/>
  <c r="F5" i="4"/>
  <c r="F4" i="4"/>
  <c r="H6" i="4" l="1"/>
  <c r="J6" i="4"/>
  <c r="I4" i="4" l="1"/>
  <c r="M5" i="4"/>
  <c r="N6" i="2"/>
  <c r="C6" i="4"/>
  <c r="N7" i="2"/>
  <c r="B6" i="4"/>
  <c r="D6" i="4"/>
  <c r="E6" i="4"/>
  <c r="N8" i="2"/>
  <c r="F7" i="4"/>
  <c r="E7" i="4"/>
  <c r="D7" i="4"/>
  <c r="N6" i="4" l="1"/>
  <c r="J4" i="4"/>
  <c r="E5" i="4"/>
  <c r="E4" i="4"/>
  <c r="D5" i="4"/>
  <c r="D4" i="4"/>
  <c r="C7" i="4"/>
  <c r="C5" i="4"/>
  <c r="C4" i="4"/>
  <c r="B7" i="4"/>
  <c r="N7" i="4" s="1"/>
  <c r="B5" i="4"/>
  <c r="B4" i="4"/>
  <c r="N5" i="4" l="1"/>
  <c r="M4" i="4"/>
  <c r="M9" i="4" s="1"/>
  <c r="K4" i="4"/>
  <c r="L9" i="4"/>
  <c r="J9" i="4"/>
  <c r="I9" i="4"/>
  <c r="H9" i="4"/>
  <c r="G9" i="4"/>
  <c r="F9" i="4"/>
  <c r="E9" i="4"/>
  <c r="D9" i="4"/>
  <c r="C9" i="4"/>
  <c r="B9" i="4"/>
  <c r="M10" i="2"/>
  <c r="L10" i="2"/>
  <c r="K10" i="2"/>
  <c r="J10" i="2"/>
  <c r="I10" i="2"/>
  <c r="H10" i="2"/>
  <c r="G10" i="2"/>
  <c r="E10" i="2"/>
  <c r="F10" i="2"/>
  <c r="G27" i="2"/>
  <c r="F27" i="2"/>
  <c r="E27" i="2"/>
  <c r="N19" i="2"/>
  <c r="C10" i="2"/>
  <c r="B10" i="2"/>
  <c r="D10" i="2"/>
  <c r="K9" i="4" l="1"/>
  <c r="N9" i="4" s="1"/>
  <c r="N4" i="4"/>
  <c r="N10" i="2"/>
  <c r="K14" i="2"/>
  <c r="K25" i="2"/>
  <c r="K27" i="2" s="1"/>
  <c r="H14" i="2"/>
  <c r="E14" i="2"/>
  <c r="L25" i="2"/>
  <c r="L27" i="2" s="1"/>
  <c r="N12" i="2"/>
  <c r="N13" i="2"/>
  <c r="N15" i="2"/>
  <c r="N17" i="2"/>
  <c r="N18" i="2"/>
  <c r="N22" i="2"/>
  <c r="N29" i="2"/>
  <c r="N31" i="2"/>
  <c r="M25" i="2" l="1"/>
  <c r="M27" i="2" s="1"/>
  <c r="F25" i="2"/>
  <c r="N34" i="2"/>
  <c r="G25" i="2"/>
  <c r="N32" i="2"/>
  <c r="N5" i="2"/>
  <c r="C25" i="2"/>
  <c r="C27" i="2" s="1"/>
  <c r="D25" i="2"/>
  <c r="D27" i="2" s="1"/>
  <c r="H25" i="2"/>
  <c r="H27" i="2" s="1"/>
  <c r="K37" i="2"/>
  <c r="J25" i="2"/>
  <c r="J27" i="2" s="1"/>
  <c r="E22" i="4"/>
  <c r="B25" i="2"/>
  <c r="B27" i="2" s="1"/>
  <c r="L37" i="2"/>
  <c r="L39" i="2" s="1"/>
  <c r="N21" i="2"/>
  <c r="N14" i="2"/>
  <c r="K39" i="2" l="1"/>
  <c r="N23" i="2"/>
  <c r="G37" i="2"/>
  <c r="G39" i="2" s="1"/>
  <c r="N35" i="2"/>
  <c r="M37" i="2"/>
  <c r="M39" i="2" s="1"/>
  <c r="I25" i="2"/>
  <c r="I27" i="2" s="1"/>
  <c r="E25" i="2"/>
  <c r="G22" i="4"/>
  <c r="G24" i="4" s="1"/>
  <c r="E24" i="4"/>
  <c r="D37" i="2"/>
  <c r="D39" i="2" s="1"/>
  <c r="B22" i="4"/>
  <c r="L22" i="4"/>
  <c r="L24" i="4" s="1"/>
  <c r="J37" i="2"/>
  <c r="J39" i="2" s="1"/>
  <c r="C22" i="4"/>
  <c r="K22" i="4"/>
  <c r="K24" i="4" s="1"/>
  <c r="C37" i="2"/>
  <c r="C39" i="2" s="1"/>
  <c r="H37" i="2"/>
  <c r="H39" i="2" s="1"/>
  <c r="F22" i="4"/>
  <c r="F24" i="4" s="1"/>
  <c r="F37" i="2"/>
  <c r="F39" i="2" s="1"/>
  <c r="I37" i="2" l="1"/>
  <c r="I39" i="2" s="1"/>
  <c r="E37" i="2"/>
  <c r="E39" i="2" s="1"/>
  <c r="N25" i="2"/>
  <c r="M22" i="4"/>
  <c r="M24" i="4" s="1"/>
  <c r="C24" i="4"/>
  <c r="N16" i="2"/>
  <c r="B37" i="2"/>
  <c r="B39" i="2" s="1"/>
  <c r="B40" i="2" s="1"/>
  <c r="C40" i="2" s="1"/>
  <c r="D40" i="2" s="1"/>
  <c r="B24" i="4"/>
  <c r="I22" i="4"/>
  <c r="I24" i="4" s="1"/>
  <c r="D22" i="4"/>
  <c r="E40" i="2" l="1"/>
  <c r="F40" i="2" s="1"/>
  <c r="G40" i="2" s="1"/>
  <c r="H40" i="2" s="1"/>
  <c r="I40" i="2" s="1"/>
  <c r="J40" i="2" s="1"/>
  <c r="K40" i="2" s="1"/>
  <c r="L40" i="2" s="1"/>
  <c r="M40" i="2" s="1"/>
  <c r="N27" i="2"/>
  <c r="N37" i="2" s="1"/>
  <c r="N39" i="2" s="1"/>
  <c r="H22" i="4"/>
  <c r="D24" i="4"/>
  <c r="J22" i="4"/>
  <c r="J24" i="4" s="1"/>
  <c r="H24" i="4" l="1"/>
  <c r="N22" i="4"/>
  <c r="N24" i="4" l="1"/>
</calcChain>
</file>

<file path=xl/sharedStrings.xml><?xml version="1.0" encoding="utf-8"?>
<sst xmlns="http://schemas.openxmlformats.org/spreadsheetml/2006/main" count="100" uniqueCount="71">
  <si>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</si>
  <si>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</si>
  <si>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</si>
  <si>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</si>
  <si>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</si>
  <si>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</si>
  <si>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</si>
  <si>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</si>
  <si>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</si>
  <si>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</si>
  <si>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</si>
  <si>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</si>
  <si>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Loyers</t>
  </si>
  <si>
    <t>(non soumis à TVA)</t>
  </si>
  <si>
    <t>Frais d'entretien</t>
  </si>
  <si>
    <t>Assurance</t>
  </si>
  <si>
    <t>Frais de télécommunication</t>
  </si>
  <si>
    <t>Taxe professionnelle</t>
  </si>
  <si>
    <t>Charges sociales</t>
  </si>
  <si>
    <t>TOTAL</t>
  </si>
  <si>
    <t>PRODUITS</t>
  </si>
  <si>
    <t>TOTAL PRODUITS</t>
  </si>
  <si>
    <t>S/Total salaires</t>
  </si>
  <si>
    <t>Charges Financières</t>
  </si>
  <si>
    <t>Interêts d'emprunt</t>
  </si>
  <si>
    <t>Dotations aux amts</t>
  </si>
  <si>
    <t>Dotations aux prov.</t>
  </si>
  <si>
    <t>Total des charges</t>
  </si>
  <si>
    <t>Résultat mensuel</t>
  </si>
  <si>
    <t>Résultat cumulé</t>
  </si>
  <si>
    <t>TVA COLLECTEE</t>
  </si>
  <si>
    <t>TVA DEDUCTIBLE</t>
  </si>
  <si>
    <t>Tva déductible</t>
  </si>
  <si>
    <t>TVA A PAYER</t>
  </si>
  <si>
    <t xml:space="preserve">CA Patients </t>
  </si>
  <si>
    <t>CA intervenant adhésion</t>
  </si>
  <si>
    <t>CA forfait mensuel variable</t>
  </si>
  <si>
    <t>CA intervenant forfait fixe</t>
  </si>
  <si>
    <t>Edf</t>
  </si>
  <si>
    <t>Frais de scolarité</t>
  </si>
  <si>
    <t xml:space="preserve">Frais d'honoraire </t>
  </si>
  <si>
    <t>Publicité: (doctolib,journal gratuit,p.j,relation publique pro)</t>
  </si>
  <si>
    <t xml:space="preserve"> </t>
  </si>
  <si>
    <t>Salaires Controleur de Gestion</t>
  </si>
  <si>
    <t xml:space="preserve">Salaires Manager </t>
  </si>
  <si>
    <t xml:space="preserve">Indemnité stagiare </t>
  </si>
  <si>
    <t>AOUT</t>
  </si>
  <si>
    <t>Consommation en provenance d'un tiers /Autre charge externe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</si>
  <si>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</si>
  <si>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</si>
  <si>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</si>
  <si>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</si>
  <si>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</si>
  <si>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</si>
  <si>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</si>
  <si>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</si>
  <si>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</si>
  <si>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</si>
  <si>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</si>
  <si>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</si>
  <si>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2016-2017</t>
  </si>
  <si>
    <t>Apport en compte courant exercice 2016-2017</t>
  </si>
  <si>
    <t>Date</t>
  </si>
  <si>
    <t>N° bordereau</t>
  </si>
  <si>
    <t>2015-2017</t>
  </si>
  <si>
    <t>n° 04717733</t>
  </si>
  <si>
    <t>n° 07546087</t>
  </si>
  <si>
    <t>n° 07546090</t>
  </si>
  <si>
    <t>n° 03034189</t>
  </si>
  <si>
    <t>Remvourserment compte TVA chèques</t>
  </si>
  <si>
    <t>TOTAL pour le bilan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</si>
</sst>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&quot; &quot;* #,##0&quot;   &quot;;&quot;-&quot;* #,##0&quot;   &quot;;&quot; &quot;* &quot;-&quot;??&quot;   &quot;"/>
  </numFmts>
  <fonts count="8" x14ac:knownFonts="1">
    <font>
      <sz val="10"/>
      <color indexed="8"/>
      <name val="Arial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i/>
      <sz val="10"/>
      <color indexed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4" fontId="7" fillId="0" borderId="0" applyFont="0" applyFill="0" applyBorder="0" applyAlignment="0" applyProtection="0"/>
  </cellStyleXfs>
  <cellXfs count="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/>
    <xf numFmtId="164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0" xfId="0" applyNumberFormat="1" applyFont="1" applyAlignment="1"/>
    <xf numFmtId="49" fontId="5" fillId="2" borderId="1" xfId="0" applyNumberFormat="1" applyFont="1" applyFill="1" applyBorder="1" applyAlignment="1"/>
    <xf numFmtId="164" fontId="5" fillId="2" borderId="1" xfId="0" applyNumberFormat="1" applyFont="1" applyFill="1" applyBorder="1" applyAlignment="1"/>
    <xf numFmtId="49" fontId="0" fillId="2" borderId="1" xfId="0" applyNumberFormat="1" applyFill="1" applyBorder="1" applyAlignment="1"/>
    <xf numFmtId="0" fontId="0" fillId="2" borderId="1" xfId="0" applyFill="1" applyBorder="1" applyAlignment="1"/>
    <xf numFmtId="164" fontId="0" fillId="3" borderId="1" xfId="0" applyNumberFormat="1" applyFont="1" applyFill="1" applyBorder="1" applyAlignment="1"/>
    <xf numFmtId="0" fontId="0" fillId="3" borderId="1" xfId="0" applyFont="1" applyFill="1" applyBorder="1" applyAlignment="1"/>
    <xf numFmtId="49" fontId="0" fillId="3" borderId="1" xfId="0" applyNumberFormat="1" applyFont="1" applyFill="1" applyBorder="1" applyAlignment="1">
      <alignment horizontal="center"/>
    </xf>
    <xf numFmtId="0" fontId="0" fillId="3" borderId="0" xfId="0" applyNumberFormat="1" applyFont="1" applyFill="1" applyAlignment="1"/>
    <xf numFmtId="164" fontId="0" fillId="3" borderId="1" xfId="0" applyNumberFormat="1" applyFill="1" applyBorder="1" applyAlignment="1"/>
    <xf numFmtId="49" fontId="0" fillId="2" borderId="1" xfId="0" applyNumberFormat="1" applyFill="1" applyBorder="1" applyAlignment="1">
      <alignment horizontal="left" wrapText="1"/>
    </xf>
    <xf numFmtId="49" fontId="0" fillId="4" borderId="1" xfId="0" applyNumberFormat="1" applyFont="1" applyFill="1" applyBorder="1" applyAlignment="1"/>
    <xf numFmtId="164" fontId="0" fillId="4" borderId="1" xfId="0" applyNumberFormat="1" applyFont="1" applyFill="1" applyBorder="1" applyAlignment="1"/>
    <xf numFmtId="49" fontId="0" fillId="4" borderId="1" xfId="0" applyNumberFormat="1" applyFill="1" applyBorder="1" applyAlignment="1"/>
    <xf numFmtId="164" fontId="0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wrapText="1"/>
    </xf>
    <xf numFmtId="0" fontId="6" fillId="0" borderId="2" xfId="0" applyFont="1" applyBorder="1" applyAlignment="1"/>
    <xf numFmtId="44" fontId="0" fillId="0" borderId="2" xfId="1" applyFont="1" applyBorder="1" applyAlignment="1"/>
    <xf numFmtId="49" fontId="6" fillId="2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/>
    <xf numFmtId="0" fontId="2" fillId="0" borderId="2" xfId="0" applyFont="1" applyBorder="1" applyAlignment="1"/>
    <xf numFmtId="44" fontId="2" fillId="0" borderId="2" xfId="1" applyFont="1" applyBorder="1" applyAlignment="1"/>
    <xf numFmtId="14" fontId="6" fillId="0" borderId="2" xfId="0" applyNumberFormat="1" applyFont="1" applyBorder="1" applyAlignment="1"/>
    <xf numFmtId="0" fontId="2" fillId="0" borderId="0" xfId="0" applyFont="1" applyAlignment="1"/>
    <xf numFmtId="0" fontId="0" fillId="0" borderId="2" xfId="0" applyFont="1" applyBorder="1" applyAlignment="1"/>
    <xf numFmtId="44" fontId="0" fillId="0" borderId="2" xfId="1" applyFont="1" applyFill="1" applyBorder="1" applyAlignment="1"/>
    <xf numFmtId="44" fontId="2" fillId="0" borderId="2" xfId="0" applyNumberFormat="1" applyFont="1" applyBorder="1" applyAlignment="1"/>
  </cellXfs>
  <cellStyles count="2">
    <cellStyle name="Monétaire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50"/>
  <sheetViews>
    <sheetView showGridLines="0" topLeftCell="A43" zoomScale="70" zoomScaleNormal="70" workbookViewId="0">
      <selection activeCell="C62" sqref="C62"/>
    </sheetView>
  </sheetViews>
  <sheetFormatPr baseColWidth="10" defaultColWidth="11.42578125" defaultRowHeight="13.15" customHeight="1" x14ac:dyDescent="0.2"/>
  <cols>
    <col min="1" max="1" width="26.85546875" style="1" customWidth="1"/>
    <col min="2" max="2" width="27.42578125" style="1" customWidth="1"/>
    <col min="3" max="3" width="23.42578125" style="1" customWidth="1"/>
    <col min="4" max="4" width="17" style="1" customWidth="1"/>
    <col min="5" max="12" width="11.42578125" style="1" customWidth="1"/>
    <col min="13" max="13" width="22" style="1" customWidth="1"/>
    <col min="14" max="256" width="11.42578125" style="1" customWidth="1"/>
  </cols>
  <sheetData>
    <row r="1" spans="1:13" ht="13.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3.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3.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7.45" customHeight="1" x14ac:dyDescent="0.2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3.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3.1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3.1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3.1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3.1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3.15" customHeight="1" x14ac:dyDescent="0.2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3.15" customHeight="1" x14ac:dyDescent="0.2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3.15" customHeight="1" x14ac:dyDescent="0.2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3.15" customHeight="1" x14ac:dyDescent="0.2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3.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3.15" customHeight="1" x14ac:dyDescent="0.2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3.15" customHeight="1" x14ac:dyDescent="0.2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3.1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3.15" customHeight="1" x14ac:dyDescent="0.2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3.15" customHeight="1" x14ac:dyDescent="0.2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3.15" customHeight="1" x14ac:dyDescent="0.2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3.15" customHeight="1" x14ac:dyDescent="0.2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3.15" customHeight="1" x14ac:dyDescent="0.2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3.15" customHeight="1" x14ac:dyDescent="0.2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3.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3.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3.15" customHeight="1" x14ac:dyDescent="0.2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3.1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3.15" customHeight="1" x14ac:dyDescent="0.2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3.15" customHeight="1" x14ac:dyDescent="0.2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15" customHeight="1" x14ac:dyDescent="0.2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3.15" customHeight="1" x14ac:dyDescent="0.2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2" customHeight="1" x14ac:dyDescent="0.2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3.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3.15" customHeight="1" x14ac:dyDescent="0.2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3.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3.15" customHeight="1" x14ac:dyDescent="0.2">
      <c r="A38" s="2"/>
      <c r="B38" s="8"/>
      <c r="C38" s="8"/>
      <c r="D38" s="9"/>
      <c r="E38" s="2"/>
      <c r="F38" s="2"/>
      <c r="G38" s="2"/>
      <c r="H38" s="2"/>
      <c r="I38" s="2"/>
      <c r="J38" s="2"/>
      <c r="K38" s="2"/>
      <c r="L38" s="2"/>
      <c r="M38" s="2"/>
    </row>
    <row r="39" spans="1:13" ht="13.15" customHeight="1" x14ac:dyDescent="0.2">
      <c r="A39" s="4"/>
      <c r="B39" s="10"/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3.15" customHeight="1" x14ac:dyDescent="0.2">
      <c r="A40" s="4"/>
      <c r="B40" s="10"/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3.15" customHeight="1" x14ac:dyDescent="0.2">
      <c r="A41" s="4"/>
      <c r="B41" s="5"/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3.1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3.15" customHeight="1" x14ac:dyDescent="0.2">
      <c r="A44" s="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3.15" customHeight="1" x14ac:dyDescent="0.2">
      <c r="A45" s="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3.1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3.15" customHeight="1" x14ac:dyDescent="0.2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3.1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3.15" customHeight="1" x14ac:dyDescent="0.2">
      <c r="A49" s="2"/>
      <c r="B49" s="6"/>
      <c r="C49" s="6"/>
      <c r="D49" s="6"/>
      <c r="E49" s="6"/>
      <c r="F49" s="2"/>
      <c r="G49" s="2"/>
      <c r="H49" s="2"/>
      <c r="I49" s="2"/>
      <c r="J49" s="2"/>
      <c r="K49" s="2"/>
      <c r="L49" s="2"/>
      <c r="M49" s="2"/>
    </row>
    <row r="50" spans="1:13" ht="13.1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3.15" customHeight="1" x14ac:dyDescent="0.2">
      <c r="A51" s="4"/>
      <c r="B51" s="5"/>
      <c r="C51" s="5"/>
      <c r="D51" s="5"/>
      <c r="E51" s="5"/>
      <c r="F51" s="2"/>
      <c r="G51" s="2"/>
      <c r="H51" s="2"/>
      <c r="I51" s="2"/>
      <c r="J51" s="2"/>
      <c r="K51" s="2"/>
      <c r="L51" s="2"/>
      <c r="M51" s="2"/>
    </row>
    <row r="52" spans="1:13" ht="13.15" customHeight="1" x14ac:dyDescent="0.2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3.1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3.15" customHeight="1" x14ac:dyDescent="0.2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3.1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3.15" customHeight="1" x14ac:dyDescent="0.2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3.1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3.15" customHeight="1" x14ac:dyDescent="0.2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3.1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3.15" customHeight="1" x14ac:dyDescent="0.2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3.1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3.15" customHeight="1" x14ac:dyDescent="0.2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3.1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3.15" customHeight="1" x14ac:dyDescent="0.2">
      <c r="A64" s="4"/>
      <c r="B64" s="5"/>
      <c r="C64" s="4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3.15" customHeight="1" x14ac:dyDescent="0.2">
      <c r="A65" s="4"/>
      <c r="B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3.15" customHeight="1" x14ac:dyDescent="0.2">
      <c r="A66" s="4"/>
      <c r="B66" s="5">
        <v>1000</v>
      </c>
      <c r="C66" s="4" t="s">
        <v>13</v>
      </c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3.15" customHeight="1" x14ac:dyDescent="0.2">
      <c r="A67" s="4"/>
      <c r="B67" s="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3.15" customHeight="1" x14ac:dyDescent="0.2">
      <c r="A68" s="4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3.15" customHeight="1" x14ac:dyDescent="0.2">
      <c r="A69" s="4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3.15" customHeight="1" x14ac:dyDescent="0.2">
      <c r="A70" s="4"/>
      <c r="B70" s="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3.15" customHeight="1" x14ac:dyDescent="0.2">
      <c r="A71" s="4"/>
      <c r="B71" s="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3.1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3.15" customHeight="1" x14ac:dyDescent="0.2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3.1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3.1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3.15" customHeight="1" x14ac:dyDescent="0.2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3.1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3.15" customHeight="1" x14ac:dyDescent="0.2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3.1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3.15" customHeight="1" x14ac:dyDescent="0.2">
      <c r="A80" s="4"/>
      <c r="B80" s="5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3.15" customHeight="1" x14ac:dyDescent="0.2">
      <c r="A81" s="4"/>
      <c r="B81" s="5"/>
      <c r="C81" s="4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3.15" customHeight="1" x14ac:dyDescent="0.2">
      <c r="A82" s="4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3.1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3.15" customHeight="1" x14ac:dyDescent="0.2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3.1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3.15" customHeight="1" x14ac:dyDescent="0.2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3.1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3.15" customHeight="1" x14ac:dyDescent="0.2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3.1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3.1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3.15" customHeight="1" x14ac:dyDescent="0.2">
      <c r="A91" s="4"/>
      <c r="B91" s="2"/>
      <c r="C91" s="5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3.1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3.1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3.15" customHeight="1" x14ac:dyDescent="0.2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3.1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3.15" customHeight="1" x14ac:dyDescent="0.2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3.1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3.15" customHeight="1" x14ac:dyDescent="0.2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3.1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3.15" customHeight="1" x14ac:dyDescent="0.2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3.15" customHeight="1" x14ac:dyDescent="0.2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3.1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3.15" customHeight="1" x14ac:dyDescent="0.2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3.15" customHeight="1" x14ac:dyDescent="0.2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3.15" customHeight="1" x14ac:dyDescent="0.2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3.1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3.15" customHeight="1" x14ac:dyDescent="0.2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3.15" customHeight="1" x14ac:dyDescent="0.2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3.1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3.1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3.15" customHeight="1" x14ac:dyDescent="0.2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3.1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3.1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3.15" customHeight="1" x14ac:dyDescent="0.2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3.15" customHeight="1" x14ac:dyDescent="0.2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3.1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3.15" customHeight="1" x14ac:dyDescent="0.2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3.15" customHeight="1" x14ac:dyDescent="0.2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3.1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3.1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13.15" customHeight="1" x14ac:dyDescent="0.2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13.15" customHeight="1" x14ac:dyDescent="0.2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13.1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3.15" customHeight="1" x14ac:dyDescent="0.2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13.15" customHeight="1" x14ac:dyDescent="0.2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13.15" customHeight="1" x14ac:dyDescent="0.2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13.15" customHeight="1" x14ac:dyDescent="0.2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13.15" customHeight="1" x14ac:dyDescent="0.2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13.15" customHeight="1" x14ac:dyDescent="0.2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3.1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13.1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13.15" customHeight="1" x14ac:dyDescent="0.2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13.1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13.1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13.15" customHeight="1" x14ac:dyDescent="0.2">
      <c r="A135" s="6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13.1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13.1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13.1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13.1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3.1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3.15" customHeight="1" x14ac:dyDescent="0.2">
      <c r="A141" s="6"/>
      <c r="B141" s="5"/>
      <c r="C141" s="4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3.15" customHeight="1" x14ac:dyDescent="0.2">
      <c r="A142" s="6"/>
      <c r="B142" s="5"/>
      <c r="C142" s="4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13.1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13.15" customHeight="1" x14ac:dyDescent="0.2">
      <c r="A144" s="6"/>
      <c r="B144" s="5"/>
      <c r="C144" s="4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3.15" customHeight="1" x14ac:dyDescent="0.2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13.15" customHeight="1" x14ac:dyDescent="0.2">
      <c r="A146" s="6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13.1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3.15" customHeight="1" x14ac:dyDescent="0.2">
      <c r="A148" s="6"/>
      <c r="B148" s="5"/>
      <c r="C148" s="4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3.15" customHeight="1" x14ac:dyDescent="0.2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13.15" customHeight="1" x14ac:dyDescent="0.2">
      <c r="A150" s="6"/>
      <c r="B150" s="5"/>
      <c r="C150" s="4"/>
      <c r="D150" s="2"/>
      <c r="E150" s="2"/>
      <c r="F150" s="2"/>
      <c r="G150" s="2"/>
      <c r="H150" s="2"/>
      <c r="I150" s="2"/>
      <c r="J150" s="2"/>
      <c r="K150" s="2"/>
      <c r="L150" s="2"/>
      <c r="M150" s="2"/>
    </row>
  </sheetData>
  <pageMargins left="0.78740200000000005" right="0.78740200000000005" top="0.98425200000000002" bottom="0.98425200000000002" header="0.49212600000000001" footer="0.49212600000000001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"/>
  <sheetViews>
    <sheetView showGridLines="0" zoomScale="70" zoomScaleNormal="70" workbookViewId="0">
      <selection activeCell="A29" sqref="A29"/>
    </sheetView>
  </sheetViews>
  <sheetFormatPr baseColWidth="10" defaultColWidth="10.85546875" defaultRowHeight="13.15" customHeight="1" x14ac:dyDescent="0.2"/>
  <cols>
    <col min="1" max="1" width="39" style="12" customWidth="1"/>
    <col min="2" max="2" width="12" style="27" customWidth="1"/>
    <col min="3" max="3" width="10.85546875" style="27" customWidth="1"/>
    <col min="4" max="256" width="10.85546875" style="12" customWidth="1"/>
  </cols>
  <sheetData>
    <row r="1" spans="1:14" ht="13.15" customHeight="1" x14ac:dyDescent="0.2">
      <c r="A1" s="2"/>
      <c r="B1" s="25"/>
      <c r="C1" s="25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3.15" customHeight="1" x14ac:dyDescent="0.2">
      <c r="A2" s="2"/>
      <c r="B2" s="26" t="s">
        <v>0</v>
      </c>
      <c r="C2" s="26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19</v>
      </c>
    </row>
    <row r="3" spans="1:14" ht="13.15" customHeight="1" x14ac:dyDescent="0.2">
      <c r="A3" s="6" t="s">
        <v>20</v>
      </c>
      <c r="B3" s="24"/>
      <c r="C3" s="24"/>
      <c r="D3" s="15"/>
      <c r="E3" s="15"/>
      <c r="F3" s="15"/>
      <c r="G3" s="15"/>
      <c r="H3" s="15"/>
      <c r="I3" s="15"/>
      <c r="J3" s="15"/>
      <c r="K3" s="15"/>
      <c r="L3" s="15"/>
      <c r="M3" s="15"/>
      <c r="N3" s="13"/>
    </row>
    <row r="4" spans="1:14" ht="13.15" customHeight="1" x14ac:dyDescent="0.2">
      <c r="A4" s="2"/>
      <c r="B4" s="24"/>
      <c r="C4" s="24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  <row r="5" spans="1:14" ht="13.15" customHeight="1" x14ac:dyDescent="0.2">
      <c r="A5" s="22" t="s">
        <v>34</v>
      </c>
      <c r="B5" s="24">
        <v>971</v>
      </c>
      <c r="C5" s="24">
        <v>971</v>
      </c>
      <c r="D5" s="15">
        <v>970.78</v>
      </c>
      <c r="E5" s="15">
        <v>1166.6600000000001</v>
      </c>
      <c r="F5" s="15">
        <v>1458.33</v>
      </c>
      <c r="G5" s="15">
        <v>1458.33</v>
      </c>
      <c r="H5" s="15">
        <v>1458.33</v>
      </c>
      <c r="I5" s="15">
        <v>991.66</v>
      </c>
      <c r="J5" s="15">
        <v>991.66</v>
      </c>
      <c r="K5" s="15">
        <v>1458.33</v>
      </c>
      <c r="L5" s="15">
        <v>1875</v>
      </c>
      <c r="M5" s="15">
        <v>1875</v>
      </c>
      <c r="N5" s="15">
        <f>SUM(B5:M5)</f>
        <v>15646.08</v>
      </c>
    </row>
    <row r="6" spans="1:14" ht="13.15" customHeight="1" x14ac:dyDescent="0.2">
      <c r="A6" s="23" t="s">
        <v>37</v>
      </c>
      <c r="B6" s="24">
        <v>1674.16</v>
      </c>
      <c r="C6" s="24">
        <v>1674.16</v>
      </c>
      <c r="D6" s="15">
        <v>1674.16</v>
      </c>
      <c r="E6" s="15">
        <v>1674.16</v>
      </c>
      <c r="F6" s="15">
        <v>1674.16</v>
      </c>
      <c r="G6" s="15">
        <v>1967.2</v>
      </c>
      <c r="H6" s="15">
        <v>1967.2</v>
      </c>
      <c r="I6" s="15">
        <v>1967.2</v>
      </c>
      <c r="J6" s="15">
        <v>2447.1999999999998</v>
      </c>
      <c r="K6" s="15">
        <v>2447.1999999999998</v>
      </c>
      <c r="L6" s="15">
        <v>2447.1999999999998</v>
      </c>
      <c r="M6" s="15">
        <v>2447.1999999999998</v>
      </c>
      <c r="N6" s="33">
        <f>+SUM(B6:M6)</f>
        <v>24061.200000000004</v>
      </c>
    </row>
    <row r="7" spans="1:14" ht="13.15" customHeight="1" x14ac:dyDescent="0.2">
      <c r="A7" s="22" t="s">
        <v>35</v>
      </c>
      <c r="B7" s="24">
        <v>816.66</v>
      </c>
      <c r="C7" s="24">
        <v>816.66</v>
      </c>
      <c r="D7" s="15">
        <v>816.66</v>
      </c>
      <c r="E7" s="15">
        <v>914.83</v>
      </c>
      <c r="F7" s="15">
        <v>1164.33</v>
      </c>
      <c r="G7" s="15">
        <v>1372.25</v>
      </c>
      <c r="H7" s="15">
        <v>1580.16</v>
      </c>
      <c r="I7" s="15">
        <v>2395</v>
      </c>
      <c r="J7" s="15">
        <v>2395</v>
      </c>
      <c r="K7" s="15">
        <v>2395.1999999999998</v>
      </c>
      <c r="L7" s="15">
        <v>3193</v>
      </c>
      <c r="M7" s="15">
        <v>3193</v>
      </c>
      <c r="N7" s="33">
        <f>+SUM(B7:M7)</f>
        <v>21052.75</v>
      </c>
    </row>
    <row r="8" spans="1:14" ht="13.15" customHeight="1" x14ac:dyDescent="0.2">
      <c r="A8" s="23" t="s">
        <v>36</v>
      </c>
      <c r="B8" s="24">
        <v>1129.56</v>
      </c>
      <c r="C8" s="24">
        <v>1129.56</v>
      </c>
      <c r="D8" s="15">
        <v>1129.56</v>
      </c>
      <c r="E8" s="15">
        <v>3490</v>
      </c>
      <c r="F8" s="15">
        <v>3490</v>
      </c>
      <c r="G8" s="15">
        <v>3490</v>
      </c>
      <c r="H8" s="15">
        <v>3490</v>
      </c>
      <c r="I8" s="15">
        <v>1129.56</v>
      </c>
      <c r="J8" s="15">
        <v>3180</v>
      </c>
      <c r="K8" s="15">
        <v>4400</v>
      </c>
      <c r="L8" s="15">
        <v>4800</v>
      </c>
      <c r="M8" s="15">
        <v>5120</v>
      </c>
      <c r="N8" s="33">
        <f>+SUM(B8:M8)</f>
        <v>35978.240000000005</v>
      </c>
    </row>
    <row r="9" spans="1:14" ht="13.15" customHeight="1" x14ac:dyDescent="0.2">
      <c r="A9" s="2"/>
      <c r="B9" s="24"/>
      <c r="C9" s="2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6.5" customHeight="1" x14ac:dyDescent="0.2">
      <c r="A10" s="30" t="s">
        <v>21</v>
      </c>
      <c r="B10" s="31">
        <f>SUM(B5:B9)</f>
        <v>4591.3799999999992</v>
      </c>
      <c r="C10" s="31">
        <f>SUM(C5:C9)</f>
        <v>4591.3799999999992</v>
      </c>
      <c r="D10" s="31">
        <f>+SUM(D5:D9)</f>
        <v>4591.16</v>
      </c>
      <c r="E10" s="31">
        <f t="shared" ref="E10:M10" si="0">SUM(E5:E9)</f>
        <v>7245.65</v>
      </c>
      <c r="F10" s="31">
        <f t="shared" si="0"/>
        <v>7786.82</v>
      </c>
      <c r="G10" s="31">
        <f t="shared" si="0"/>
        <v>8287.7799999999988</v>
      </c>
      <c r="H10" s="31">
        <f t="shared" si="0"/>
        <v>8495.6899999999987</v>
      </c>
      <c r="I10" s="31">
        <f t="shared" si="0"/>
        <v>6483.42</v>
      </c>
      <c r="J10" s="31">
        <f t="shared" si="0"/>
        <v>9013.86</v>
      </c>
      <c r="K10" s="31">
        <f t="shared" si="0"/>
        <v>10700.73</v>
      </c>
      <c r="L10" s="31">
        <f t="shared" si="0"/>
        <v>12315.2</v>
      </c>
      <c r="M10" s="31">
        <f t="shared" si="0"/>
        <v>12635.2</v>
      </c>
      <c r="N10" s="31">
        <f>SUM(B10:M10)</f>
        <v>96738.26999999999</v>
      </c>
    </row>
    <row r="11" spans="1:14" ht="33.75" customHeight="1" x14ac:dyDescent="0.2">
      <c r="A11" s="34" t="s">
        <v>47</v>
      </c>
      <c r="B11" s="24"/>
      <c r="C11" s="2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/>
    </row>
    <row r="12" spans="1:14" ht="13.15" customHeight="1" x14ac:dyDescent="0.2">
      <c r="A12" s="4" t="s">
        <v>12</v>
      </c>
      <c r="B12" s="24">
        <v>11223.23</v>
      </c>
      <c r="C12" s="24"/>
      <c r="D12" s="15"/>
      <c r="E12" s="24">
        <v>11223.23</v>
      </c>
      <c r="F12" s="15"/>
      <c r="G12" s="15"/>
      <c r="H12" s="24">
        <v>11223.23</v>
      </c>
      <c r="I12" s="15"/>
      <c r="J12" s="15"/>
      <c r="K12" s="24">
        <v>11223.23</v>
      </c>
      <c r="L12" s="15"/>
      <c r="M12" s="15"/>
      <c r="N12" s="15">
        <f t="shared" ref="N12:N18" si="1">SUM(B12:M12)</f>
        <v>44892.92</v>
      </c>
    </row>
    <row r="13" spans="1:14" ht="13.15" customHeight="1" x14ac:dyDescent="0.2">
      <c r="A13" s="4" t="s">
        <v>14</v>
      </c>
      <c r="B13" s="24">
        <v>250</v>
      </c>
      <c r="C13" s="24">
        <v>250</v>
      </c>
      <c r="D13" s="24">
        <v>250</v>
      </c>
      <c r="E13" s="24">
        <v>250</v>
      </c>
      <c r="F13" s="24">
        <v>250</v>
      </c>
      <c r="G13" s="24">
        <v>250</v>
      </c>
      <c r="H13" s="24">
        <v>250</v>
      </c>
      <c r="I13" s="24">
        <v>250</v>
      </c>
      <c r="J13" s="24">
        <v>250</v>
      </c>
      <c r="K13" s="24">
        <v>250</v>
      </c>
      <c r="L13" s="24">
        <v>250</v>
      </c>
      <c r="M13" s="24">
        <v>250</v>
      </c>
      <c r="N13" s="15">
        <f t="shared" si="1"/>
        <v>3000</v>
      </c>
    </row>
    <row r="14" spans="1:14" ht="13.15" customHeight="1" x14ac:dyDescent="0.2">
      <c r="A14" s="4" t="s">
        <v>15</v>
      </c>
      <c r="B14" s="24">
        <f>'1'!$B66/3</f>
        <v>333.33333333333331</v>
      </c>
      <c r="C14" s="28" t="s">
        <v>42</v>
      </c>
      <c r="D14" s="15"/>
      <c r="E14" s="15">
        <f>'1'!$B66/3</f>
        <v>333.33333333333331</v>
      </c>
      <c r="F14" s="15"/>
      <c r="G14" s="15"/>
      <c r="H14" s="15">
        <f>'1'!$B66/3</f>
        <v>333.33333333333331</v>
      </c>
      <c r="I14" s="15"/>
      <c r="J14" s="15"/>
      <c r="K14" s="15">
        <f>'1'!$B66/3</f>
        <v>333.33333333333331</v>
      </c>
      <c r="L14" s="15"/>
      <c r="M14" s="15"/>
      <c r="N14" s="15">
        <f t="shared" si="1"/>
        <v>1333.3333333333333</v>
      </c>
    </row>
    <row r="15" spans="1:14" ht="13.15" customHeight="1" x14ac:dyDescent="0.2">
      <c r="A15" s="22" t="s">
        <v>38</v>
      </c>
      <c r="B15" s="24">
        <v>180.64</v>
      </c>
      <c r="C15" s="24"/>
      <c r="D15" s="24">
        <v>180.64</v>
      </c>
      <c r="E15" s="15"/>
      <c r="F15" s="24">
        <v>180.64</v>
      </c>
      <c r="G15" s="15"/>
      <c r="H15" s="24">
        <v>180.64</v>
      </c>
      <c r="I15" s="15"/>
      <c r="J15" s="24">
        <v>180.64</v>
      </c>
      <c r="K15" s="15"/>
      <c r="L15" s="24">
        <v>180.64</v>
      </c>
      <c r="M15" s="15"/>
      <c r="N15" s="15">
        <f t="shared" si="1"/>
        <v>1083.8399999999999</v>
      </c>
    </row>
    <row r="16" spans="1:14" ht="27.75" customHeight="1" x14ac:dyDescent="0.2">
      <c r="A16" s="29" t="s">
        <v>41</v>
      </c>
      <c r="B16" s="24">
        <v>481.67</v>
      </c>
      <c r="C16" s="24">
        <v>481.67</v>
      </c>
      <c r="D16" s="24">
        <v>481.67</v>
      </c>
      <c r="E16" s="15">
        <v>300</v>
      </c>
      <c r="F16" s="15">
        <v>300</v>
      </c>
      <c r="G16" s="15">
        <v>300</v>
      </c>
      <c r="H16" s="15">
        <v>714.16</v>
      </c>
      <c r="I16" s="15">
        <v>300</v>
      </c>
      <c r="J16" s="15">
        <v>300</v>
      </c>
      <c r="K16" s="15">
        <v>300</v>
      </c>
      <c r="L16" s="15">
        <v>714.16</v>
      </c>
      <c r="M16" s="15">
        <v>300</v>
      </c>
      <c r="N16" s="15">
        <f t="shared" si="1"/>
        <v>4973.33</v>
      </c>
    </row>
    <row r="17" spans="1:14" ht="17.25" customHeight="1" x14ac:dyDescent="0.2">
      <c r="A17" s="22" t="s">
        <v>40</v>
      </c>
      <c r="B17" s="24">
        <v>280</v>
      </c>
      <c r="C17" s="24">
        <v>280</v>
      </c>
      <c r="D17" s="24">
        <v>280</v>
      </c>
      <c r="E17" s="24">
        <v>280</v>
      </c>
      <c r="F17" s="24">
        <v>280</v>
      </c>
      <c r="G17" s="24">
        <v>280</v>
      </c>
      <c r="H17" s="24">
        <v>280</v>
      </c>
      <c r="I17" s="24">
        <v>280</v>
      </c>
      <c r="J17" s="24">
        <v>280</v>
      </c>
      <c r="K17" s="24">
        <v>280</v>
      </c>
      <c r="L17" s="24">
        <v>280</v>
      </c>
      <c r="M17" s="24">
        <v>280</v>
      </c>
      <c r="N17" s="15">
        <f t="shared" si="1"/>
        <v>3360</v>
      </c>
    </row>
    <row r="18" spans="1:14" ht="13.15" customHeight="1" x14ac:dyDescent="0.2">
      <c r="A18" s="4" t="s">
        <v>16</v>
      </c>
      <c r="B18" s="24">
        <v>50</v>
      </c>
      <c r="C18" s="24">
        <v>50</v>
      </c>
      <c r="D18" s="24">
        <v>50</v>
      </c>
      <c r="E18" s="24">
        <v>50</v>
      </c>
      <c r="F18" s="24">
        <v>50</v>
      </c>
      <c r="G18" s="24">
        <v>50</v>
      </c>
      <c r="H18" s="24">
        <v>50</v>
      </c>
      <c r="I18" s="24">
        <v>50</v>
      </c>
      <c r="J18" s="24">
        <v>50</v>
      </c>
      <c r="K18" s="24">
        <v>50</v>
      </c>
      <c r="L18" s="24">
        <v>50</v>
      </c>
      <c r="M18" s="24">
        <v>50</v>
      </c>
      <c r="N18" s="15">
        <f t="shared" si="1"/>
        <v>600</v>
      </c>
    </row>
    <row r="19" spans="1:14" ht="13.15" customHeight="1" x14ac:dyDescent="0.2">
      <c r="A19" s="23" t="s">
        <v>39</v>
      </c>
      <c r="B19" s="24">
        <v>237.5</v>
      </c>
      <c r="C19" s="24">
        <v>237.5</v>
      </c>
      <c r="D19" s="24">
        <v>237.5</v>
      </c>
      <c r="E19" s="24">
        <v>237.5</v>
      </c>
      <c r="F19" s="24">
        <v>237.5</v>
      </c>
      <c r="G19" s="24">
        <v>237.5</v>
      </c>
      <c r="H19" s="24">
        <v>237.5</v>
      </c>
      <c r="I19" s="24"/>
      <c r="J19" s="24"/>
      <c r="K19" s="24"/>
      <c r="L19" s="24"/>
      <c r="M19" s="24"/>
      <c r="N19" s="15">
        <f>+SUM(B19:M19)</f>
        <v>1662.5</v>
      </c>
    </row>
    <row r="20" spans="1:14" ht="13.15" customHeight="1" x14ac:dyDescent="0.2">
      <c r="A20" s="2"/>
      <c r="B20" s="24"/>
      <c r="C20" s="2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</row>
    <row r="21" spans="1:14" ht="13.15" customHeight="1" x14ac:dyDescent="0.2">
      <c r="A21" s="22" t="s">
        <v>43</v>
      </c>
      <c r="B21" s="24">
        <v>1818</v>
      </c>
      <c r="C21" s="24">
        <v>1818</v>
      </c>
      <c r="D21" s="24">
        <v>1818</v>
      </c>
      <c r="E21" s="24">
        <v>1818</v>
      </c>
      <c r="F21" s="24">
        <v>1818</v>
      </c>
      <c r="G21" s="24">
        <v>1818</v>
      </c>
      <c r="H21" s="24">
        <v>1818</v>
      </c>
      <c r="I21" s="24">
        <v>1818</v>
      </c>
      <c r="J21" s="24">
        <v>1818</v>
      </c>
      <c r="K21" s="24">
        <v>1818</v>
      </c>
      <c r="L21" s="24">
        <v>1818</v>
      </c>
      <c r="M21" s="24">
        <v>1818</v>
      </c>
      <c r="N21" s="15">
        <f>SUM(B21:M21)</f>
        <v>21816</v>
      </c>
    </row>
    <row r="22" spans="1:14" ht="13.15" customHeight="1" x14ac:dyDescent="0.2">
      <c r="A22" s="22" t="s">
        <v>44</v>
      </c>
      <c r="B22" s="24"/>
      <c r="C22" s="24"/>
      <c r="D22" s="15"/>
      <c r="E22" s="15"/>
      <c r="F22" s="15"/>
      <c r="G22" s="15"/>
      <c r="H22" s="15"/>
      <c r="I22" s="15"/>
      <c r="J22" s="15"/>
      <c r="K22" s="15"/>
      <c r="L22" s="15">
        <v>1819</v>
      </c>
      <c r="M22" s="15">
        <v>1819</v>
      </c>
      <c r="N22" s="15">
        <f>SUM(B22:M22)</f>
        <v>3638</v>
      </c>
    </row>
    <row r="23" spans="1:14" ht="13.15" customHeight="1" x14ac:dyDescent="0.2">
      <c r="A23" s="22" t="s">
        <v>45</v>
      </c>
      <c r="B23" s="24"/>
      <c r="C23" s="24"/>
      <c r="D23" s="15"/>
      <c r="E23" s="15">
        <v>543</v>
      </c>
      <c r="F23" s="15">
        <v>543</v>
      </c>
      <c r="G23" s="15">
        <v>543</v>
      </c>
      <c r="H23" s="15"/>
      <c r="I23" s="15"/>
      <c r="J23" s="15"/>
      <c r="K23" s="15"/>
      <c r="L23" s="15"/>
      <c r="M23" s="15"/>
      <c r="N23" s="15">
        <f>SUM(B23:M23)</f>
        <v>1629</v>
      </c>
    </row>
    <row r="24" spans="1:14" ht="13.15" customHeight="1" x14ac:dyDescent="0.2">
      <c r="A24" s="2"/>
      <c r="B24" s="24"/>
      <c r="C24" s="2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3"/>
    </row>
    <row r="25" spans="1:14" ht="13.15" customHeight="1" x14ac:dyDescent="0.2">
      <c r="A25" s="4" t="s">
        <v>22</v>
      </c>
      <c r="B25" s="24">
        <f t="shared" ref="B25:M25" si="2">SUM(B21:B24)</f>
        <v>1818</v>
      </c>
      <c r="C25" s="24">
        <f t="shared" si="2"/>
        <v>1818</v>
      </c>
      <c r="D25" s="15">
        <f t="shared" si="2"/>
        <v>1818</v>
      </c>
      <c r="E25" s="15">
        <f t="shared" si="2"/>
        <v>2361</v>
      </c>
      <c r="F25" s="15">
        <f t="shared" si="2"/>
        <v>2361</v>
      </c>
      <c r="G25" s="15">
        <f t="shared" si="2"/>
        <v>2361</v>
      </c>
      <c r="H25" s="15">
        <f t="shared" si="2"/>
        <v>1818</v>
      </c>
      <c r="I25" s="15">
        <f t="shared" si="2"/>
        <v>1818</v>
      </c>
      <c r="J25" s="15">
        <f t="shared" si="2"/>
        <v>1818</v>
      </c>
      <c r="K25" s="15">
        <f t="shared" si="2"/>
        <v>1818</v>
      </c>
      <c r="L25" s="15">
        <f t="shared" si="2"/>
        <v>3637</v>
      </c>
      <c r="M25" s="15">
        <f t="shared" si="2"/>
        <v>3637</v>
      </c>
      <c r="N25" s="15">
        <f>SUM(B25:M25)</f>
        <v>27083</v>
      </c>
    </row>
    <row r="26" spans="1:14" ht="13.15" customHeight="1" x14ac:dyDescent="0.2">
      <c r="A26" s="2"/>
      <c r="B26" s="24"/>
      <c r="C26" s="2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3"/>
    </row>
    <row r="27" spans="1:14" ht="13.15" customHeight="1" x14ac:dyDescent="0.2">
      <c r="A27" s="4" t="s">
        <v>18</v>
      </c>
      <c r="B27" s="24">
        <f>B25*0.6</f>
        <v>1090.8</v>
      </c>
      <c r="C27" s="24">
        <f>C25*0.6</f>
        <v>1090.8</v>
      </c>
      <c r="D27" s="15">
        <f>D25*0.6</f>
        <v>1090.8</v>
      </c>
      <c r="E27" s="15">
        <f>E21*0.6</f>
        <v>1090.8</v>
      </c>
      <c r="F27" s="15">
        <f>F21*0.6</f>
        <v>1090.8</v>
      </c>
      <c r="G27" s="15">
        <f>G21*0.6</f>
        <v>1090.8</v>
      </c>
      <c r="H27" s="15">
        <f t="shared" ref="H27:M27" si="3">H25*0.6</f>
        <v>1090.8</v>
      </c>
      <c r="I27" s="15">
        <f t="shared" si="3"/>
        <v>1090.8</v>
      </c>
      <c r="J27" s="15">
        <f t="shared" si="3"/>
        <v>1090.8</v>
      </c>
      <c r="K27" s="15">
        <f t="shared" si="3"/>
        <v>1090.8</v>
      </c>
      <c r="L27" s="15">
        <f t="shared" si="3"/>
        <v>2182.1999999999998</v>
      </c>
      <c r="M27" s="15">
        <f t="shared" si="3"/>
        <v>2182.1999999999998</v>
      </c>
      <c r="N27" s="15">
        <f>SUM(B27:M27)</f>
        <v>15272.399999999998</v>
      </c>
    </row>
    <row r="28" spans="1:14" ht="13.15" customHeight="1" x14ac:dyDescent="0.2">
      <c r="A28" s="2"/>
      <c r="B28" s="24"/>
      <c r="C28" s="2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3"/>
    </row>
    <row r="29" spans="1:14" ht="13.15" customHeight="1" x14ac:dyDescent="0.2">
      <c r="A29" s="4" t="s">
        <v>17</v>
      </c>
      <c r="B29" s="24">
        <v>833.33333333333337</v>
      </c>
      <c r="C29" s="24">
        <v>833.33333333333337</v>
      </c>
      <c r="D29" s="15">
        <v>833.33333333333337</v>
      </c>
      <c r="E29" s="15">
        <v>833.33333333333337</v>
      </c>
      <c r="F29" s="15">
        <v>833.33333333333337</v>
      </c>
      <c r="G29" s="15">
        <v>833.33333333333337</v>
      </c>
      <c r="H29" s="15">
        <v>833.33333333333337</v>
      </c>
      <c r="I29" s="15">
        <v>833.33333333333337</v>
      </c>
      <c r="J29" s="15">
        <v>833.33333333333337</v>
      </c>
      <c r="K29" s="15">
        <v>833.33333333333337</v>
      </c>
      <c r="L29" s="15">
        <v>833.33333333333337</v>
      </c>
      <c r="M29" s="15">
        <v>833.33333333333337</v>
      </c>
      <c r="N29" s="15">
        <f>SUM(B29:M29)</f>
        <v>10000</v>
      </c>
    </row>
    <row r="30" spans="1:14" ht="13.15" customHeight="1" x14ac:dyDescent="0.2">
      <c r="A30" s="23"/>
      <c r="B30" s="24"/>
      <c r="C30" s="2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3.15" customHeight="1" x14ac:dyDescent="0.2">
      <c r="A31" s="4" t="s">
        <v>23</v>
      </c>
      <c r="B31" s="24">
        <v>25</v>
      </c>
      <c r="C31" s="24">
        <v>25</v>
      </c>
      <c r="D31" s="24">
        <v>25</v>
      </c>
      <c r="E31" s="24">
        <v>25</v>
      </c>
      <c r="F31" s="24">
        <v>25</v>
      </c>
      <c r="G31" s="24">
        <v>25</v>
      </c>
      <c r="H31" s="24">
        <v>25</v>
      </c>
      <c r="I31" s="24">
        <v>25</v>
      </c>
      <c r="J31" s="24">
        <v>25</v>
      </c>
      <c r="K31" s="24">
        <v>25</v>
      </c>
      <c r="L31" s="24">
        <v>25</v>
      </c>
      <c r="M31" s="24">
        <v>25</v>
      </c>
      <c r="N31" s="15">
        <f>SUM(B31:M31)</f>
        <v>300</v>
      </c>
    </row>
    <row r="32" spans="1:14" ht="13.15" customHeight="1" x14ac:dyDescent="0.2">
      <c r="A32" s="4" t="s">
        <v>24</v>
      </c>
      <c r="B32" s="24">
        <v>859.92</v>
      </c>
      <c r="C32" s="24">
        <v>859.92</v>
      </c>
      <c r="D32" s="24">
        <v>859.92</v>
      </c>
      <c r="E32" s="15">
        <v>1271.92</v>
      </c>
      <c r="F32" s="15">
        <v>1271.92</v>
      </c>
      <c r="G32" s="15">
        <v>1271.92</v>
      </c>
      <c r="H32" s="15">
        <v>1271.92</v>
      </c>
      <c r="I32" s="15">
        <v>1271.92</v>
      </c>
      <c r="J32" s="15">
        <v>1271.92</v>
      </c>
      <c r="K32" s="15">
        <v>1271.92</v>
      </c>
      <c r="L32" s="15">
        <v>1271.92</v>
      </c>
      <c r="M32" s="15">
        <v>1271.92</v>
      </c>
      <c r="N32" s="15">
        <f>SUM(B32:M32)</f>
        <v>14027.04</v>
      </c>
    </row>
    <row r="33" spans="1:14" ht="13.15" customHeight="1" x14ac:dyDescent="0.2">
      <c r="A33" s="2"/>
      <c r="B33" s="24"/>
      <c r="C33" s="2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3"/>
    </row>
    <row r="34" spans="1:14" ht="13.15" customHeight="1" x14ac:dyDescent="0.2">
      <c r="A34" s="4" t="s">
        <v>25</v>
      </c>
      <c r="B34" s="24">
        <v>666.66</v>
      </c>
      <c r="C34" s="24">
        <v>666.66</v>
      </c>
      <c r="D34" s="24">
        <v>666.66</v>
      </c>
      <c r="E34" s="24">
        <v>666.66</v>
      </c>
      <c r="F34" s="24">
        <v>666.66</v>
      </c>
      <c r="G34" s="24">
        <v>666.66</v>
      </c>
      <c r="H34" s="24">
        <v>666.66</v>
      </c>
      <c r="I34" s="24">
        <v>666.66</v>
      </c>
      <c r="J34" s="24">
        <v>666.66</v>
      </c>
      <c r="K34" s="24">
        <v>666.66</v>
      </c>
      <c r="L34" s="24">
        <v>666.66</v>
      </c>
      <c r="M34" s="24">
        <v>666.66</v>
      </c>
      <c r="N34" s="15">
        <f>SUM(B34:M34)</f>
        <v>7999.9199999999992</v>
      </c>
    </row>
    <row r="35" spans="1:14" ht="13.15" customHeight="1" x14ac:dyDescent="0.2">
      <c r="A35" s="4" t="s">
        <v>26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15">
        <f>SUM(B35:M35)</f>
        <v>0</v>
      </c>
    </row>
    <row r="36" spans="1:14" ht="13.15" customHeight="1" x14ac:dyDescent="0.2">
      <c r="A36" s="2"/>
      <c r="B36" s="24"/>
      <c r="C36" s="2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3"/>
    </row>
    <row r="37" spans="1:14" ht="13.15" customHeight="1" x14ac:dyDescent="0.2">
      <c r="A37" s="4" t="s">
        <v>27</v>
      </c>
      <c r="B37" s="24">
        <f t="shared" ref="B37:N37" si="4">SUM(B12:B35)-B25</f>
        <v>18330.086666666662</v>
      </c>
      <c r="C37" s="24">
        <f t="shared" si="4"/>
        <v>6592.8833333333332</v>
      </c>
      <c r="D37" s="15">
        <f t="shared" si="4"/>
        <v>6773.5233333333326</v>
      </c>
      <c r="E37" s="15">
        <f t="shared" si="4"/>
        <v>18922.776666666661</v>
      </c>
      <c r="F37" s="15">
        <f t="shared" si="4"/>
        <v>7546.8533333333326</v>
      </c>
      <c r="G37" s="15">
        <f t="shared" si="4"/>
        <v>7366.2133333333331</v>
      </c>
      <c r="H37" s="15">
        <f t="shared" si="4"/>
        <v>18974.576666666664</v>
      </c>
      <c r="I37" s="15">
        <f t="shared" si="4"/>
        <v>6585.7133333333331</v>
      </c>
      <c r="J37" s="15">
        <f t="shared" si="4"/>
        <v>6766.3533333333326</v>
      </c>
      <c r="K37" s="15">
        <f t="shared" si="4"/>
        <v>18142.276666666668</v>
      </c>
      <c r="L37" s="15">
        <f t="shared" si="4"/>
        <v>10090.913333333334</v>
      </c>
      <c r="M37" s="15">
        <f t="shared" si="4"/>
        <v>9496.1133333333346</v>
      </c>
      <c r="N37" s="15">
        <f t="shared" si="4"/>
        <v>135588.28333333335</v>
      </c>
    </row>
    <row r="38" spans="1:14" ht="13.15" customHeight="1" x14ac:dyDescent="0.2">
      <c r="A38" s="2"/>
      <c r="B38" s="24"/>
      <c r="C38" s="2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3"/>
    </row>
    <row r="39" spans="1:14" ht="13.15" customHeight="1" x14ac:dyDescent="0.2">
      <c r="A39" s="4" t="s">
        <v>28</v>
      </c>
      <c r="B39" s="24">
        <f t="shared" ref="B39:N39" si="5">B10-B37</f>
        <v>-13738.706666666663</v>
      </c>
      <c r="C39" s="24">
        <f t="shared" si="5"/>
        <v>-2001.503333333334</v>
      </c>
      <c r="D39" s="15">
        <f t="shared" si="5"/>
        <v>-2182.3633333333328</v>
      </c>
      <c r="E39" s="15">
        <f t="shared" si="5"/>
        <v>-11677.126666666662</v>
      </c>
      <c r="F39" s="15">
        <f t="shared" si="5"/>
        <v>239.96666666666715</v>
      </c>
      <c r="G39" s="15">
        <f t="shared" si="5"/>
        <v>921.5666666666657</v>
      </c>
      <c r="H39" s="15">
        <f t="shared" si="5"/>
        <v>-10478.886666666665</v>
      </c>
      <c r="I39" s="15">
        <f t="shared" si="5"/>
        <v>-102.29333333333307</v>
      </c>
      <c r="J39" s="15">
        <f t="shared" si="5"/>
        <v>2247.506666666668</v>
      </c>
      <c r="K39" s="15">
        <f t="shared" si="5"/>
        <v>-7441.5466666666689</v>
      </c>
      <c r="L39" s="15">
        <f t="shared" si="5"/>
        <v>2224.2866666666669</v>
      </c>
      <c r="M39" s="15">
        <f t="shared" si="5"/>
        <v>3139.0866666666661</v>
      </c>
      <c r="N39" s="15">
        <f t="shared" si="5"/>
        <v>-38850.013333333365</v>
      </c>
    </row>
    <row r="40" spans="1:14" ht="13.15" customHeight="1" x14ac:dyDescent="0.2">
      <c r="A40" s="4" t="s">
        <v>29</v>
      </c>
      <c r="B40" s="24">
        <f>B39</f>
        <v>-13738.706666666663</v>
      </c>
      <c r="C40" s="24">
        <f t="shared" ref="C40:M40" si="6">C39+B40</f>
        <v>-15740.209999999997</v>
      </c>
      <c r="D40" s="15">
        <f t="shared" si="6"/>
        <v>-17922.57333333333</v>
      </c>
      <c r="E40" s="15">
        <f t="shared" si="6"/>
        <v>-29599.69999999999</v>
      </c>
      <c r="F40" s="15">
        <f t="shared" si="6"/>
        <v>-29359.733333333323</v>
      </c>
      <c r="G40" s="15">
        <f t="shared" si="6"/>
        <v>-28438.166666666657</v>
      </c>
      <c r="H40" s="15">
        <f t="shared" si="6"/>
        <v>-38917.053333333322</v>
      </c>
      <c r="I40" s="15">
        <f t="shared" si="6"/>
        <v>-39019.346666666657</v>
      </c>
      <c r="J40" s="15">
        <f t="shared" si="6"/>
        <v>-36771.839999999989</v>
      </c>
      <c r="K40" s="15">
        <f t="shared" si="6"/>
        <v>-44213.386666666658</v>
      </c>
      <c r="L40" s="15">
        <f t="shared" si="6"/>
        <v>-41989.099999999991</v>
      </c>
      <c r="M40" s="15">
        <f t="shared" si="6"/>
        <v>-38850.013333333321</v>
      </c>
      <c r="N40" s="15"/>
    </row>
    <row r="41" spans="1:14" ht="13.15" customHeight="1" x14ac:dyDescent="0.2">
      <c r="A41" s="2"/>
      <c r="B41" s="24"/>
      <c r="C41" s="2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3"/>
    </row>
    <row r="42" spans="1:14" ht="13.15" customHeight="1" x14ac:dyDescent="0.2">
      <c r="A42" s="2"/>
      <c r="B42" s="24"/>
      <c r="C42" s="2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3"/>
    </row>
    <row r="43" spans="1:14" ht="13.15" customHeight="1" x14ac:dyDescent="0.2">
      <c r="A43" s="2"/>
      <c r="B43" s="24"/>
      <c r="C43" s="2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3"/>
    </row>
    <row r="44" spans="1:14" ht="13.15" customHeight="1" x14ac:dyDescent="0.2">
      <c r="A44" s="2"/>
      <c r="B44" s="24"/>
      <c r="C44" s="2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3"/>
    </row>
    <row r="45" spans="1:14" ht="13.15" customHeight="1" x14ac:dyDescent="0.2">
      <c r="A45" s="2"/>
      <c r="B45" s="24"/>
      <c r="C45" s="2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3"/>
    </row>
    <row r="46" spans="1:14" ht="13.15" customHeight="1" x14ac:dyDescent="0.2">
      <c r="A46" s="2"/>
      <c r="B46" s="24"/>
      <c r="C46" s="24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</row>
    <row r="47" spans="1:14" ht="13.15" customHeight="1" x14ac:dyDescent="0.2">
      <c r="A47" s="2"/>
      <c r="B47" s="24"/>
      <c r="C47" s="2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</row>
    <row r="48" spans="1:14" ht="13.15" customHeight="1" x14ac:dyDescent="0.2">
      <c r="A48" s="2"/>
      <c r="B48" s="24"/>
      <c r="C48" s="2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3"/>
    </row>
    <row r="49" spans="1:14" ht="13.15" customHeight="1" x14ac:dyDescent="0.2">
      <c r="A49" s="2"/>
      <c r="B49" s="24"/>
      <c r="C49" s="2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3"/>
    </row>
    <row r="50" spans="1:14" ht="13.15" customHeight="1" x14ac:dyDescent="0.2">
      <c r="A50" s="2"/>
      <c r="B50" s="24"/>
      <c r="C50" s="2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ignoredErrors>
    <ignoredError sqref="D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topLeftCell="E1" zoomScale="85" zoomScaleNormal="85" workbookViewId="0">
      <selection activeCell="Q1" sqref="N1:Q1048576"/>
    </sheetView>
  </sheetViews>
  <sheetFormatPr baseColWidth="10" defaultColWidth="10.85546875" defaultRowHeight="13.15" customHeight="1" x14ac:dyDescent="0.2"/>
  <cols>
    <col min="1" max="1" width="26.140625" style="19" customWidth="1"/>
    <col min="2" max="14" width="11.42578125" style="19" customWidth="1"/>
    <col min="15" max="256" width="10.85546875" style="19" customWidth="1"/>
  </cols>
  <sheetData>
    <row r="1" spans="1:14" ht="13.7" customHeight="1" x14ac:dyDescent="0.2">
      <c r="A1" s="2"/>
      <c r="B1" s="37" t="s">
        <v>8</v>
      </c>
      <c r="C1" s="37" t="s">
        <v>9</v>
      </c>
      <c r="D1" s="37" t="s">
        <v>10</v>
      </c>
      <c r="E1" s="37" t="s">
        <v>11</v>
      </c>
      <c r="F1" s="37" t="s">
        <v>0</v>
      </c>
      <c r="G1" s="37" t="s">
        <v>1</v>
      </c>
      <c r="H1" s="37" t="s">
        <v>2</v>
      </c>
      <c r="I1" s="37" t="s">
        <v>3</v>
      </c>
      <c r="J1" s="37" t="s">
        <v>4</v>
      </c>
      <c r="K1" s="37" t="s">
        <v>5</v>
      </c>
      <c r="L1" s="37" t="s">
        <v>6</v>
      </c>
      <c r="M1" s="37" t="s">
        <v>7</v>
      </c>
      <c r="N1" s="7" t="s">
        <v>19</v>
      </c>
    </row>
    <row r="2" spans="1:14" ht="13.7" customHeight="1" x14ac:dyDescent="0.2">
      <c r="A2" s="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6"/>
    </row>
    <row r="3" spans="1:14" ht="13.7" customHeight="1" x14ac:dyDescent="0.2">
      <c r="A3" s="17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.7" customHeight="1" x14ac:dyDescent="0.2">
      <c r="A4" s="22" t="s">
        <v>34</v>
      </c>
      <c r="B4" s="24">
        <f>971*0.2</f>
        <v>194.20000000000002</v>
      </c>
      <c r="C4" s="24">
        <f>971*0.2</f>
        <v>194.20000000000002</v>
      </c>
      <c r="D4" s="15">
        <f>970.78*0.2</f>
        <v>194.15600000000001</v>
      </c>
      <c r="E4" s="15">
        <f>1166.66*0.2</f>
        <v>233.33200000000002</v>
      </c>
      <c r="F4" s="15" t="e">
        <f>+#REF!*0.2</f>
        <v>#REF!</v>
      </c>
      <c r="G4" s="15" t="e">
        <f>+#REF!*0.2</f>
        <v>#REF!</v>
      </c>
      <c r="H4" s="15" t="e">
        <f>+#REF!*0.2</f>
        <v>#REF!</v>
      </c>
      <c r="I4" s="15" t="e">
        <f>+#REF!*0.2</f>
        <v>#REF!</v>
      </c>
      <c r="J4" s="15" t="e">
        <f>+#REF!*0.2</f>
        <v>#REF!</v>
      </c>
      <c r="K4" s="15" t="e">
        <f>+#REF!*0.2</f>
        <v>#REF!</v>
      </c>
      <c r="L4" s="15" t="e">
        <f>+#REF!*0.2</f>
        <v>#REF!</v>
      </c>
      <c r="M4" s="15" t="e">
        <f>+#REF!*0.2</f>
        <v>#REF!</v>
      </c>
      <c r="N4" s="15" t="e">
        <f>SUM(B4:M4)</f>
        <v>#REF!</v>
      </c>
    </row>
    <row r="5" spans="1:14" ht="13.7" customHeight="1" x14ac:dyDescent="0.2">
      <c r="A5" s="23" t="s">
        <v>37</v>
      </c>
      <c r="B5" s="24">
        <f t="shared" ref="B5:E5" si="0">1674.16*0.2</f>
        <v>334.83200000000005</v>
      </c>
      <c r="C5" s="24">
        <f t="shared" si="0"/>
        <v>334.83200000000005</v>
      </c>
      <c r="D5" s="15">
        <f t="shared" si="0"/>
        <v>334.83200000000005</v>
      </c>
      <c r="E5" s="15">
        <f t="shared" si="0"/>
        <v>334.83200000000005</v>
      </c>
      <c r="F5" s="15" t="e">
        <f>+#REF!*0.2</f>
        <v>#REF!</v>
      </c>
      <c r="G5" s="15" t="e">
        <f>+#REF!*0.2</f>
        <v>#REF!</v>
      </c>
      <c r="H5" s="15" t="e">
        <f>+#REF!*0.2</f>
        <v>#REF!</v>
      </c>
      <c r="I5" s="15" t="e">
        <f>+#REF!*0.2</f>
        <v>#REF!</v>
      </c>
      <c r="J5" s="15" t="e">
        <f>+#REF!*0.2</f>
        <v>#REF!</v>
      </c>
      <c r="K5" s="15" t="e">
        <f>+#REF!*0.2</f>
        <v>#REF!</v>
      </c>
      <c r="L5" s="15" t="e">
        <f>+#REF!*0.2</f>
        <v>#REF!</v>
      </c>
      <c r="M5" s="15" t="e">
        <f>+#REF!*0.2</f>
        <v>#REF!</v>
      </c>
      <c r="N5" s="15" t="e">
        <f>SUM(B5:M5)</f>
        <v>#REF!</v>
      </c>
    </row>
    <row r="6" spans="1:14" ht="13.7" customHeight="1" x14ac:dyDescent="0.2">
      <c r="A6" s="22" t="s">
        <v>35</v>
      </c>
      <c r="B6" s="24">
        <f>816.66*0.2</f>
        <v>163.33199999999999</v>
      </c>
      <c r="C6" s="24">
        <f>816.66*0.2</f>
        <v>163.33199999999999</v>
      </c>
      <c r="D6" s="15">
        <f>816.66*0.2</f>
        <v>163.33199999999999</v>
      </c>
      <c r="E6" s="15">
        <f>914.83*0.2</f>
        <v>182.96600000000001</v>
      </c>
      <c r="F6" s="15" t="e">
        <f>+#REF!*0.2</f>
        <v>#REF!</v>
      </c>
      <c r="G6" s="15" t="e">
        <f>+#REF!*0.2</f>
        <v>#REF!</v>
      </c>
      <c r="H6" s="15" t="e">
        <f>+#REF!*0.2</f>
        <v>#REF!</v>
      </c>
      <c r="I6" s="15" t="e">
        <f>+#REF!*0.2</f>
        <v>#REF!</v>
      </c>
      <c r="J6" s="15" t="e">
        <f>+#REF!*0.2</f>
        <v>#REF!</v>
      </c>
      <c r="K6" s="15" t="e">
        <f>+#REF!*0.2</f>
        <v>#REF!</v>
      </c>
      <c r="L6" s="15" t="e">
        <f>+#REF!*0.2</f>
        <v>#REF!</v>
      </c>
      <c r="M6" s="15" t="e">
        <f>+#REF!*0.2</f>
        <v>#REF!</v>
      </c>
      <c r="N6" s="15" t="e">
        <f>SUM(B6:M6)</f>
        <v>#REF!</v>
      </c>
    </row>
    <row r="7" spans="1:14" ht="13.7" customHeight="1" x14ac:dyDescent="0.2">
      <c r="A7" s="23" t="s">
        <v>36</v>
      </c>
      <c r="B7" s="24">
        <f>1129.56*0.2</f>
        <v>225.91200000000001</v>
      </c>
      <c r="C7" s="24">
        <f>1129.56*0.2</f>
        <v>225.91200000000001</v>
      </c>
      <c r="D7" s="15">
        <f>3775*0.2</f>
        <v>755</v>
      </c>
      <c r="E7" s="15">
        <f>3490*0.2</f>
        <v>698</v>
      </c>
      <c r="F7" s="15">
        <f>3490*0.2</f>
        <v>698</v>
      </c>
      <c r="G7" s="15">
        <f t="shared" ref="G7:M7" si="1">3490*0.2</f>
        <v>698</v>
      </c>
      <c r="H7" s="15">
        <f t="shared" si="1"/>
        <v>698</v>
      </c>
      <c r="I7" s="15">
        <f t="shared" si="1"/>
        <v>698</v>
      </c>
      <c r="J7" s="15">
        <f t="shared" si="1"/>
        <v>698</v>
      </c>
      <c r="K7" s="15">
        <f t="shared" si="1"/>
        <v>698</v>
      </c>
      <c r="L7" s="15">
        <f t="shared" si="1"/>
        <v>698</v>
      </c>
      <c r="M7" s="15">
        <f t="shared" si="1"/>
        <v>698</v>
      </c>
      <c r="N7" s="15">
        <f>SUM(B7:M7)</f>
        <v>7488.8240000000005</v>
      </c>
    </row>
    <row r="8" spans="1:14" ht="13.7" customHeight="1" x14ac:dyDescent="0.2">
      <c r="A8" s="2"/>
      <c r="B8" s="24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3.7" customHeight="1" x14ac:dyDescent="0.2">
      <c r="A9" s="32" t="s">
        <v>31</v>
      </c>
      <c r="B9" s="31">
        <f>SUM(B4:B8)</f>
        <v>918.27600000000007</v>
      </c>
      <c r="C9" s="31">
        <f>SUM(C4:C8)</f>
        <v>918.27600000000007</v>
      </c>
      <c r="D9" s="31">
        <f>+SUM(D4:D8)</f>
        <v>1447.3200000000002</v>
      </c>
      <c r="E9" s="31">
        <f t="shared" ref="E9:M9" si="2">SUM(E4:E8)</f>
        <v>1449.13</v>
      </c>
      <c r="F9" s="31" t="e">
        <f t="shared" si="2"/>
        <v>#REF!</v>
      </c>
      <c r="G9" s="31" t="e">
        <f t="shared" si="2"/>
        <v>#REF!</v>
      </c>
      <c r="H9" s="31" t="e">
        <f t="shared" si="2"/>
        <v>#REF!</v>
      </c>
      <c r="I9" s="31" t="e">
        <f t="shared" si="2"/>
        <v>#REF!</v>
      </c>
      <c r="J9" s="31" t="e">
        <f t="shared" si="2"/>
        <v>#REF!</v>
      </c>
      <c r="K9" s="31" t="e">
        <f t="shared" si="2"/>
        <v>#REF!</v>
      </c>
      <c r="L9" s="31" t="e">
        <f t="shared" si="2"/>
        <v>#REF!</v>
      </c>
      <c r="M9" s="31" t="e">
        <f t="shared" si="2"/>
        <v>#REF!</v>
      </c>
      <c r="N9" s="31" t="e">
        <f>SUM(B9:M9)</f>
        <v>#REF!</v>
      </c>
    </row>
    <row r="10" spans="1:14" ht="13.7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3.7" customHeight="1" x14ac:dyDescent="0.2">
      <c r="A11" s="4" t="s">
        <v>14</v>
      </c>
      <c r="B11" s="38" t="e">
        <f>+#REF!*0.2</f>
        <v>#REF!</v>
      </c>
      <c r="C11" s="38" t="e">
        <f>+#REF!*0.2</f>
        <v>#REF!</v>
      </c>
      <c r="D11" s="38" t="e">
        <f>+#REF!*0.2</f>
        <v>#REF!</v>
      </c>
      <c r="E11" s="38" t="e">
        <f>+#REF!*0.2</f>
        <v>#REF!</v>
      </c>
      <c r="F11" s="38" t="e">
        <f>+#REF!*0.2</f>
        <v>#REF!</v>
      </c>
      <c r="G11" s="38" t="e">
        <f>+#REF!*0.2</f>
        <v>#REF!</v>
      </c>
      <c r="H11" s="38" t="e">
        <f>+#REF!*0.2</f>
        <v>#REF!</v>
      </c>
      <c r="I11" s="38" t="e">
        <f>+#REF!*0.2</f>
        <v>#REF!</v>
      </c>
      <c r="J11" s="38" t="e">
        <f>+#REF!*0.2</f>
        <v>#REF!</v>
      </c>
      <c r="K11" s="38" t="e">
        <f>+#REF!*0.2</f>
        <v>#REF!</v>
      </c>
      <c r="L11" s="38" t="e">
        <f>+#REF!*0.2</f>
        <v>#REF!</v>
      </c>
      <c r="M11" s="38" t="e">
        <f>+#REF!*0.2</f>
        <v>#REF!</v>
      </c>
      <c r="N11" s="15" t="e">
        <f t="shared" ref="N11:N24" si="3">SUM(B11:M11)</f>
        <v>#REF!</v>
      </c>
    </row>
    <row r="12" spans="1:14" ht="13.7" customHeight="1" x14ac:dyDescent="0.2">
      <c r="A12" s="22" t="s">
        <v>38</v>
      </c>
      <c r="B12" s="24" t="e">
        <f>+#REF!*0.2</f>
        <v>#REF!</v>
      </c>
      <c r="C12" s="24" t="e">
        <f>+#REF!*0.2</f>
        <v>#REF!</v>
      </c>
      <c r="D12" s="24" t="e">
        <f>+#REF!*0.2</f>
        <v>#REF!</v>
      </c>
      <c r="E12" s="24" t="e">
        <f>+#REF!*0.2</f>
        <v>#REF!</v>
      </c>
      <c r="F12" s="24" t="e">
        <f>+#REF!*0.2</f>
        <v>#REF!</v>
      </c>
      <c r="G12" s="24" t="e">
        <f>+#REF!*0.2</f>
        <v>#REF!</v>
      </c>
      <c r="H12" s="24" t="e">
        <f>+#REF!*0.2</f>
        <v>#REF!</v>
      </c>
      <c r="I12" s="24" t="e">
        <f>+#REF!*0.2</f>
        <v>#REF!</v>
      </c>
      <c r="J12" s="24" t="e">
        <f>+#REF!*0.2</f>
        <v>#REF!</v>
      </c>
      <c r="K12" s="24" t="e">
        <f>+#REF!*0.2</f>
        <v>#REF!</v>
      </c>
      <c r="L12" s="24" t="e">
        <f>+#REF!*0.2</f>
        <v>#REF!</v>
      </c>
      <c r="M12" s="24" t="e">
        <f>+#REF!*0.2</f>
        <v>#REF!</v>
      </c>
      <c r="N12" s="15" t="e">
        <f t="shared" si="3"/>
        <v>#REF!</v>
      </c>
    </row>
    <row r="13" spans="1:14" ht="13.7" customHeight="1" x14ac:dyDescent="0.2">
      <c r="A13" s="29" t="s">
        <v>41</v>
      </c>
      <c r="B13" s="24" t="e">
        <f>+#REF!*0.2</f>
        <v>#REF!</v>
      </c>
      <c r="C13" s="24" t="e">
        <f>+#REF!*0.2</f>
        <v>#REF!</v>
      </c>
      <c r="D13" s="24" t="e">
        <f>+#REF!*0.2</f>
        <v>#REF!</v>
      </c>
      <c r="E13" s="24" t="e">
        <f>+#REF!*0.2</f>
        <v>#REF!</v>
      </c>
      <c r="F13" s="24" t="e">
        <f>+#REF!*0.2</f>
        <v>#REF!</v>
      </c>
      <c r="G13" s="24" t="e">
        <f>+#REF!*0.2</f>
        <v>#REF!</v>
      </c>
      <c r="H13" s="24" t="e">
        <f>+#REF!*0.2</f>
        <v>#REF!</v>
      </c>
      <c r="I13" s="24" t="e">
        <f>+#REF!*0.2</f>
        <v>#REF!</v>
      </c>
      <c r="J13" s="24" t="e">
        <f>+#REF!*0.2</f>
        <v>#REF!</v>
      </c>
      <c r="K13" s="24" t="e">
        <f>+#REF!*0.2</f>
        <v>#REF!</v>
      </c>
      <c r="L13" s="24" t="e">
        <f>+#REF!*0.2</f>
        <v>#REF!</v>
      </c>
      <c r="M13" s="24" t="e">
        <f>+#REF!*0.2</f>
        <v>#REF!</v>
      </c>
      <c r="N13" s="15" t="e">
        <f t="shared" si="3"/>
        <v>#REF!</v>
      </c>
    </row>
    <row r="14" spans="1:14" ht="13.7" customHeight="1" x14ac:dyDescent="0.2">
      <c r="A14" s="22" t="s">
        <v>40</v>
      </c>
      <c r="B14" s="24" t="e">
        <f>+#REF!*0.2</f>
        <v>#REF!</v>
      </c>
      <c r="C14" s="24" t="e">
        <f>+#REF!*0.2</f>
        <v>#REF!</v>
      </c>
      <c r="D14" s="24" t="e">
        <f>+#REF!*0.2</f>
        <v>#REF!</v>
      </c>
      <c r="E14" s="24" t="e">
        <f>+#REF!*0.2</f>
        <v>#REF!</v>
      </c>
      <c r="F14" s="24" t="e">
        <f>+#REF!*0.2</f>
        <v>#REF!</v>
      </c>
      <c r="G14" s="24" t="e">
        <f>+#REF!*0.2</f>
        <v>#REF!</v>
      </c>
      <c r="H14" s="24" t="e">
        <f>+#REF!*0.2</f>
        <v>#REF!</v>
      </c>
      <c r="I14" s="24" t="e">
        <f>+#REF!*0.2</f>
        <v>#REF!</v>
      </c>
      <c r="J14" s="24" t="e">
        <f>+#REF!*0.2</f>
        <v>#REF!</v>
      </c>
      <c r="K14" s="24" t="e">
        <f>+#REF!*0.2</f>
        <v>#REF!</v>
      </c>
      <c r="L14" s="24" t="e">
        <f>+#REF!*0.2</f>
        <v>#REF!</v>
      </c>
      <c r="M14" s="24" t="e">
        <f>+#REF!*0.2</f>
        <v>#REF!</v>
      </c>
      <c r="N14" s="15" t="e">
        <f t="shared" si="3"/>
        <v>#REF!</v>
      </c>
    </row>
    <row r="15" spans="1:14" ht="13.7" customHeight="1" x14ac:dyDescent="0.2">
      <c r="A15" s="4" t="s">
        <v>16</v>
      </c>
      <c r="B15" s="24" t="e">
        <f>+#REF!*0.2</f>
        <v>#REF!</v>
      </c>
      <c r="C15" s="24" t="e">
        <f>+#REF!*0.2</f>
        <v>#REF!</v>
      </c>
      <c r="D15" s="24" t="e">
        <f>+#REF!*0.2</f>
        <v>#REF!</v>
      </c>
      <c r="E15" s="24" t="e">
        <f>+#REF!*0.2</f>
        <v>#REF!</v>
      </c>
      <c r="F15" s="24" t="e">
        <f>+#REF!*0.2</f>
        <v>#REF!</v>
      </c>
      <c r="G15" s="24" t="e">
        <f>+#REF!*0.2</f>
        <v>#REF!</v>
      </c>
      <c r="H15" s="24" t="e">
        <f>+#REF!*0.2</f>
        <v>#REF!</v>
      </c>
      <c r="I15" s="24" t="e">
        <f>+#REF!*0.2</f>
        <v>#REF!</v>
      </c>
      <c r="J15" s="24" t="e">
        <f>+#REF!*0.2</f>
        <v>#REF!</v>
      </c>
      <c r="K15" s="24" t="e">
        <f>+#REF!*0.2</f>
        <v>#REF!</v>
      </c>
      <c r="L15" s="24" t="e">
        <f>+#REF!*0.2</f>
        <v>#REF!</v>
      </c>
      <c r="M15" s="24" t="e">
        <f>+#REF!*0.2</f>
        <v>#REF!</v>
      </c>
      <c r="N15" s="15" t="e">
        <f t="shared" si="3"/>
        <v>#REF!</v>
      </c>
    </row>
    <row r="16" spans="1:14" ht="13.7" customHeight="1" x14ac:dyDescent="0.2">
      <c r="A16" s="23" t="s">
        <v>39</v>
      </c>
      <c r="B16" s="24" t="e">
        <f>+#REF!*0.2</f>
        <v>#REF!</v>
      </c>
      <c r="C16" s="24" t="e">
        <f>+#REF!*0.2</f>
        <v>#REF!</v>
      </c>
      <c r="D16" s="24" t="e">
        <f>+#REF!*0.2</f>
        <v>#REF!</v>
      </c>
      <c r="E16" s="24" t="e">
        <f>+#REF!*0.2</f>
        <v>#REF!</v>
      </c>
      <c r="F16" s="24" t="e">
        <f>+#REF!*0.2</f>
        <v>#REF!</v>
      </c>
      <c r="G16" s="24" t="e">
        <f>+#REF!*0.2</f>
        <v>#REF!</v>
      </c>
      <c r="H16" s="24" t="e">
        <f>+#REF!*0.2</f>
        <v>#REF!</v>
      </c>
      <c r="I16" s="24" t="e">
        <f>+#REF!*0.2</f>
        <v>#REF!</v>
      </c>
      <c r="J16" s="24" t="e">
        <f>+#REF!*0.2</f>
        <v>#REF!</v>
      </c>
      <c r="K16" s="24" t="e">
        <f>+#REF!*0.2</f>
        <v>#REF!</v>
      </c>
      <c r="L16" s="24" t="e">
        <f>+#REF!*0.2</f>
        <v>#REF!</v>
      </c>
      <c r="M16" s="24" t="e">
        <f>+#REF!*0.2</f>
        <v>#REF!</v>
      </c>
      <c r="N16" s="15" t="e">
        <f t="shared" si="3"/>
        <v>#REF!</v>
      </c>
    </row>
    <row r="17" spans="1:14" ht="13.7" customHeight="1" x14ac:dyDescent="0.2">
      <c r="A17" s="4" t="s">
        <v>23</v>
      </c>
      <c r="B17" s="24" t="e">
        <f>+#REF!*0.2</f>
        <v>#REF!</v>
      </c>
      <c r="C17" s="24" t="e">
        <f>+#REF!*0.2</f>
        <v>#REF!</v>
      </c>
      <c r="D17" s="24" t="e">
        <f>+#REF!*0.2</f>
        <v>#REF!</v>
      </c>
      <c r="E17" s="24" t="e">
        <f>+#REF!*0.2</f>
        <v>#REF!</v>
      </c>
      <c r="F17" s="24" t="e">
        <f>+#REF!*0.2</f>
        <v>#REF!</v>
      </c>
      <c r="G17" s="24" t="e">
        <f>+#REF!*0.2</f>
        <v>#REF!</v>
      </c>
      <c r="H17" s="24" t="e">
        <f>+#REF!*0.2</f>
        <v>#REF!</v>
      </c>
      <c r="I17" s="24" t="e">
        <f>+#REF!*0.2</f>
        <v>#REF!</v>
      </c>
      <c r="J17" s="24" t="e">
        <f>+#REF!*0.2</f>
        <v>#REF!</v>
      </c>
      <c r="K17" s="24" t="e">
        <f>+#REF!*0.2</f>
        <v>#REF!</v>
      </c>
      <c r="L17" s="24" t="e">
        <f>+#REF!*0.2</f>
        <v>#REF!</v>
      </c>
      <c r="M17" s="24" t="e">
        <f>+#REF!*0.2</f>
        <v>#REF!</v>
      </c>
      <c r="N17" s="15" t="e">
        <f t="shared" si="3"/>
        <v>#REF!</v>
      </c>
    </row>
    <row r="18" spans="1:14" ht="13.7" customHeight="1" x14ac:dyDescent="0.2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5">
        <f t="shared" si="3"/>
        <v>0</v>
      </c>
    </row>
    <row r="19" spans="1:14" ht="13.7" customHeight="1" x14ac:dyDescent="0.2">
      <c r="A19" s="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5">
        <f t="shared" si="3"/>
        <v>0</v>
      </c>
    </row>
    <row r="20" spans="1:14" ht="13.7" customHeight="1" x14ac:dyDescent="0.2">
      <c r="A20" s="4"/>
      <c r="B20" s="2"/>
      <c r="C20" s="2"/>
      <c r="D20" s="2"/>
      <c r="E20" s="2"/>
      <c r="F20" s="2"/>
      <c r="G20" s="5"/>
      <c r="H20" s="2"/>
      <c r="I20" s="2"/>
      <c r="J20" s="2"/>
      <c r="K20" s="2"/>
      <c r="L20" s="2"/>
      <c r="M20" s="2"/>
      <c r="N20" s="15">
        <f t="shared" si="3"/>
        <v>0</v>
      </c>
    </row>
    <row r="21" spans="1:14" ht="13.7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5">
        <f t="shared" si="3"/>
        <v>0</v>
      </c>
    </row>
    <row r="22" spans="1:14" ht="13.7" customHeight="1" x14ac:dyDescent="0.2">
      <c r="A22" s="20" t="s">
        <v>32</v>
      </c>
      <c r="B22" s="21" t="e">
        <f t="shared" ref="B22:M22" si="4">SUM(B12:B20)</f>
        <v>#REF!</v>
      </c>
      <c r="C22" s="21" t="e">
        <f t="shared" si="4"/>
        <v>#REF!</v>
      </c>
      <c r="D22" s="21" t="e">
        <f t="shared" si="4"/>
        <v>#REF!</v>
      </c>
      <c r="E22" s="21" t="e">
        <f t="shared" si="4"/>
        <v>#REF!</v>
      </c>
      <c r="F22" s="21" t="e">
        <f t="shared" si="4"/>
        <v>#REF!</v>
      </c>
      <c r="G22" s="21" t="e">
        <f t="shared" si="4"/>
        <v>#REF!</v>
      </c>
      <c r="H22" s="21" t="e">
        <f t="shared" si="4"/>
        <v>#REF!</v>
      </c>
      <c r="I22" s="21" t="e">
        <f t="shared" si="4"/>
        <v>#REF!</v>
      </c>
      <c r="J22" s="21" t="e">
        <f t="shared" si="4"/>
        <v>#REF!</v>
      </c>
      <c r="K22" s="21" t="e">
        <f t="shared" si="4"/>
        <v>#REF!</v>
      </c>
      <c r="L22" s="21" t="e">
        <f t="shared" si="4"/>
        <v>#REF!</v>
      </c>
      <c r="M22" s="21" t="e">
        <f t="shared" si="4"/>
        <v>#REF!</v>
      </c>
      <c r="N22" s="15" t="e">
        <f t="shared" si="3"/>
        <v>#REF!</v>
      </c>
    </row>
    <row r="23" spans="1:14" ht="13.7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5">
        <f t="shared" si="3"/>
        <v>0</v>
      </c>
    </row>
    <row r="24" spans="1:14" ht="13.7" customHeight="1" x14ac:dyDescent="0.2">
      <c r="A24" s="4" t="s">
        <v>33</v>
      </c>
      <c r="B24" s="5" t="e">
        <f>B9-B22</f>
        <v>#REF!</v>
      </c>
      <c r="C24" s="5" t="e">
        <f>C9-C22</f>
        <v>#REF!</v>
      </c>
      <c r="D24" s="5" t="e">
        <f>D9-D22</f>
        <v>#REF!</v>
      </c>
      <c r="E24" s="5" t="e">
        <f>E9-E22</f>
        <v>#REF!</v>
      </c>
      <c r="F24" s="5" t="e">
        <f>F9-F22</f>
        <v>#REF!</v>
      </c>
      <c r="G24" s="5" t="e">
        <f>+G9-G22</f>
        <v>#REF!</v>
      </c>
      <c r="H24" s="5" t="e">
        <f>+H9-H22</f>
        <v>#REF!</v>
      </c>
      <c r="I24" s="5" t="e">
        <f>+I9-I22</f>
        <v>#REF!</v>
      </c>
      <c r="J24" s="5" t="e">
        <f>J9-J22</f>
        <v>#REF!</v>
      </c>
      <c r="K24" s="5" t="e">
        <f>K9-K22</f>
        <v>#REF!</v>
      </c>
      <c r="L24" s="5" t="e">
        <f>L9-L22</f>
        <v>#REF!</v>
      </c>
      <c r="M24" s="5" t="e">
        <f>M9-M22</f>
        <v>#REF!</v>
      </c>
      <c r="N24" s="15" t="e">
        <f t="shared" si="3"/>
        <v>#REF!</v>
      </c>
    </row>
  </sheetData>
  <pageMargins left="0.7" right="0.7" top="0.75" bottom="0.75" header="0.3" footer="0.3"/>
  <pageSetup orientation="landscape"/>
  <headerFooter>
    <oddFooter>&amp;C&amp;"Helvetica,Regular"&amp;12&amp;K000000&amp;P</oddFooter>
  </headerFooter>
  <ignoredErrors>
    <ignoredError sqref="D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K15" sqref="K15"/>
    </sheetView>
  </sheetViews>
  <sheetFormatPr baseColWidth="10" defaultRowHeight="12.75" x14ac:dyDescent="0.2"/>
  <cols>
    <col min="1" max="3" width="12.42578125" customWidth="1"/>
    <col min="4" max="4" width="14.7109375" customWidth="1"/>
    <col min="5" max="5" width="11.85546875" bestFit="1" customWidth="1"/>
  </cols>
  <sheetData>
    <row r="1" spans="1:5" x14ac:dyDescent="0.2">
      <c r="B1" s="42" t="s">
        <v>61</v>
      </c>
    </row>
    <row r="3" spans="1:5" x14ac:dyDescent="0.2">
      <c r="A3" s="43"/>
      <c r="B3" s="43" t="s">
        <v>64</v>
      </c>
      <c r="C3" s="43" t="s">
        <v>62</v>
      </c>
      <c r="D3" s="43" t="s">
        <v>63</v>
      </c>
      <c r="E3" s="43" t="s">
        <v>60</v>
      </c>
    </row>
    <row r="4" spans="1:5" x14ac:dyDescent="0.2">
      <c r="A4" s="35" t="s">
        <v>48</v>
      </c>
      <c r="B4" s="35"/>
      <c r="C4" s="35"/>
      <c r="D4" s="35"/>
      <c r="E4" s="36">
        <v>0</v>
      </c>
    </row>
    <row r="5" spans="1:5" x14ac:dyDescent="0.2">
      <c r="A5" s="35" t="s">
        <v>49</v>
      </c>
      <c r="B5" s="35"/>
      <c r="C5" s="41">
        <v>42649</v>
      </c>
      <c r="D5" s="41"/>
      <c r="E5" s="36">
        <v>10000</v>
      </c>
    </row>
    <row r="6" spans="1:5" x14ac:dyDescent="0.2">
      <c r="A6" s="35" t="s">
        <v>50</v>
      </c>
      <c r="B6" s="35"/>
      <c r="C6" s="35"/>
      <c r="D6" s="35"/>
      <c r="E6" s="36">
        <v>0</v>
      </c>
    </row>
    <row r="7" spans="1:5" x14ac:dyDescent="0.2">
      <c r="A7" s="35" t="s">
        <v>51</v>
      </c>
      <c r="B7" s="35"/>
      <c r="C7" s="41">
        <v>42724</v>
      </c>
      <c r="D7" s="41"/>
      <c r="E7" s="36">
        <v>5000</v>
      </c>
    </row>
    <row r="8" spans="1:5" x14ac:dyDescent="0.2">
      <c r="A8" s="35" t="s">
        <v>51</v>
      </c>
      <c r="B8" s="35"/>
      <c r="C8" s="41">
        <v>42732</v>
      </c>
      <c r="D8" s="41"/>
      <c r="E8" s="36">
        <v>10000</v>
      </c>
    </row>
    <row r="9" spans="1:5" x14ac:dyDescent="0.2">
      <c r="A9" s="35" t="s">
        <v>52</v>
      </c>
      <c r="B9" s="35"/>
      <c r="C9" s="35"/>
      <c r="D9" s="35"/>
      <c r="E9" s="36"/>
    </row>
    <row r="10" spans="1:5" x14ac:dyDescent="0.2">
      <c r="A10" s="35" t="s">
        <v>53</v>
      </c>
      <c r="B10" s="35"/>
      <c r="C10" s="35"/>
      <c r="D10" s="35"/>
      <c r="E10" s="36"/>
    </row>
    <row r="11" spans="1:5" x14ac:dyDescent="0.2">
      <c r="A11" s="35" t="s">
        <v>54</v>
      </c>
      <c r="B11" s="35"/>
      <c r="C11" s="35"/>
      <c r="D11" s="35"/>
      <c r="E11" s="36"/>
    </row>
    <row r="12" spans="1:5" x14ac:dyDescent="0.2">
      <c r="A12" s="35" t="s">
        <v>55</v>
      </c>
      <c r="B12" s="35"/>
      <c r="C12" s="41">
        <v>42837</v>
      </c>
      <c r="D12" s="41" t="s">
        <v>65</v>
      </c>
      <c r="E12" s="36">
        <v>5000</v>
      </c>
    </row>
    <row r="13" spans="1:5" x14ac:dyDescent="0.2">
      <c r="A13" s="35" t="s">
        <v>55</v>
      </c>
      <c r="B13" s="35"/>
      <c r="C13" s="41">
        <v>42851</v>
      </c>
      <c r="D13" s="41" t="s">
        <v>66</v>
      </c>
      <c r="E13" s="36">
        <v>2000</v>
      </c>
    </row>
    <row r="14" spans="1:5" x14ac:dyDescent="0.2">
      <c r="A14" s="35" t="s">
        <v>56</v>
      </c>
      <c r="B14" s="35"/>
      <c r="C14" s="41">
        <v>42867</v>
      </c>
      <c r="D14" s="41" t="s">
        <v>67</v>
      </c>
      <c r="E14" s="36">
        <v>600</v>
      </c>
    </row>
    <row r="15" spans="1:5" x14ac:dyDescent="0.2">
      <c r="A15" s="35" t="s">
        <v>56</v>
      </c>
      <c r="B15" s="35"/>
      <c r="C15" s="41">
        <v>42884</v>
      </c>
      <c r="D15" s="35" t="s">
        <v>68</v>
      </c>
      <c r="E15" s="36">
        <v>1200</v>
      </c>
    </row>
    <row r="16" spans="1:5" x14ac:dyDescent="0.2">
      <c r="A16" s="35" t="s">
        <v>57</v>
      </c>
      <c r="B16" s="35"/>
      <c r="C16" s="35"/>
      <c r="D16" s="35"/>
      <c r="E16" s="36">
        <v>0</v>
      </c>
    </row>
    <row r="17" spans="1:5" x14ac:dyDescent="0.2">
      <c r="A17" s="35" t="s">
        <v>58</v>
      </c>
      <c r="B17" s="35"/>
      <c r="C17" s="41">
        <v>42922</v>
      </c>
      <c r="D17" s="35"/>
      <c r="E17" s="36">
        <v>10000</v>
      </c>
    </row>
    <row r="18" spans="1:5" x14ac:dyDescent="0.2">
      <c r="A18" s="35" t="s">
        <v>58</v>
      </c>
      <c r="B18" s="35"/>
      <c r="C18" s="41">
        <v>42944</v>
      </c>
      <c r="D18" s="35"/>
      <c r="E18" s="36">
        <v>2000</v>
      </c>
    </row>
    <row r="19" spans="1:5" x14ac:dyDescent="0.2">
      <c r="A19" s="35" t="s">
        <v>46</v>
      </c>
      <c r="B19" s="35"/>
      <c r="C19" s="41">
        <v>42964</v>
      </c>
      <c r="D19" s="35"/>
      <c r="E19" s="36">
        <v>1000</v>
      </c>
    </row>
    <row r="20" spans="1:5" x14ac:dyDescent="0.2">
      <c r="A20" s="35" t="s">
        <v>59</v>
      </c>
      <c r="B20" s="35"/>
      <c r="C20" s="41">
        <v>42977</v>
      </c>
      <c r="D20" s="35"/>
      <c r="E20" s="36">
        <v>2000</v>
      </c>
    </row>
    <row r="21" spans="1:5" x14ac:dyDescent="0.2">
      <c r="A21" s="39" t="s">
        <v>19</v>
      </c>
      <c r="B21" s="39"/>
      <c r="C21" s="39"/>
      <c r="D21" s="39"/>
      <c r="E21" s="40">
        <f>+SUM(E4:E20)</f>
        <v>48800</v>
      </c>
    </row>
    <row r="22" spans="1:5" x14ac:dyDescent="0.2">
      <c r="A22" s="43"/>
      <c r="B22" s="43"/>
      <c r="C22" s="43"/>
      <c r="D22" s="43"/>
      <c r="E22" s="43"/>
    </row>
    <row r="23" spans="1:5" x14ac:dyDescent="0.2">
      <c r="A23" s="43" t="s">
        <v>69</v>
      </c>
      <c r="B23" s="43"/>
      <c r="C23" s="43"/>
      <c r="D23" s="43"/>
      <c r="E23" s="44">
        <v>3365.88</v>
      </c>
    </row>
    <row r="24" spans="1:5" x14ac:dyDescent="0.2">
      <c r="A24" s="43"/>
      <c r="B24" s="43"/>
      <c r="C24" s="43"/>
      <c r="D24" s="43"/>
      <c r="E24" s="44">
        <v>3364.88</v>
      </c>
    </row>
    <row r="25" spans="1:5" x14ac:dyDescent="0.2">
      <c r="A25" s="43"/>
      <c r="B25" s="43"/>
      <c r="C25" s="43"/>
      <c r="D25" s="43"/>
      <c r="E25" s="45">
        <f>E23+E24</f>
        <v>6730.76</v>
      </c>
    </row>
    <row r="26" spans="1:5" x14ac:dyDescent="0.2">
      <c r="A26" s="43"/>
      <c r="B26" s="43"/>
      <c r="C26" s="43"/>
      <c r="D26" s="43"/>
      <c r="E26" s="43"/>
    </row>
    <row r="27" spans="1:5" x14ac:dyDescent="0.2">
      <c r="A27" s="39" t="s">
        <v>70</v>
      </c>
      <c r="B27" s="43"/>
      <c r="C27" s="43"/>
      <c r="D27" s="43"/>
      <c r="E27" s="45">
        <f>E21+E25</f>
        <v>55530.76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1</vt:lpstr>
      <vt:lpstr>Compte de résultat</vt:lpstr>
      <vt:lpstr>TVA</vt:lpstr>
      <vt:lpstr>Apport compt courant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 mikael</dc:creator>
  <cp:lastModifiedBy>Dell</cp:lastModifiedBy>
  <cp:lastPrinted>2017-09-05T12:04:34Z</cp:lastPrinted>
  <dcterms:created xsi:type="dcterms:W3CDTF">2017-03-31T11:36:46Z</dcterms:created>
  <dcterms:modified xsi:type="dcterms:W3CDTF">2017-09-17T17:19:25Z</dcterms:modified>
</cp:coreProperties>
</file>